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SUS\Documents\LuisK\SED\Política Gobierno Digital PGD\Seguridad Digital\"/>
    </mc:Choice>
  </mc:AlternateContent>
  <bookViews>
    <workbookView xWindow="-120" yWindow="-120" windowWidth="20730" windowHeight="11160" tabRatio="630"/>
  </bookViews>
  <sheets>
    <sheet name="Matriz Riesgos" sheetId="5" r:id="rId1"/>
    <sheet name="Mapa de Calor" sheetId="21" r:id="rId2"/>
    <sheet name="Matriz de Controles" sheetId="26" r:id="rId3"/>
    <sheet name="Matriz de Activos" sheetId="27" r:id="rId4"/>
    <sheet name="Amenazas-Ries-Vuln" sheetId="28" r:id="rId5"/>
    <sheet name="NIVELES DE VALORACION" sheetId="17" r:id="rId6"/>
    <sheet name="Nivel de Clasificación Riesgo" sheetId="12" state="hidden" r:id="rId7"/>
  </sheets>
  <externalReferences>
    <externalReference r:id="rId8"/>
  </externalReferences>
  <definedNames>
    <definedName name="_xlnm._FilterDatabase" localSheetId="4" hidden="1">'Amenazas-Ries-Vuln'!$B$1:$I$56</definedName>
    <definedName name="_xlnm._FilterDatabase" localSheetId="3" hidden="1">'Matriz de Activos'!$C$2:$N$3</definedName>
    <definedName name="_xlnm._FilterDatabase" localSheetId="2" hidden="1">'Matriz de Controles'!$B$2:$F$116</definedName>
    <definedName name="_xlnm._FilterDatabase" localSheetId="0" hidden="1">'Matriz Riesgos'!$B$8:$BH$318</definedName>
    <definedName name="_xlnm.Print_Area" localSheetId="0">'Matriz Riesgos'!$B$8:$BG$20</definedName>
    <definedName name="Causafactor">#REF!</definedName>
    <definedName name="Causafactor3">#REF!</definedName>
    <definedName name="ClaseRiesgo">#REF!</definedName>
    <definedName name="Confidencialidad">#REF!</definedName>
    <definedName name="ControlTipo">#REF!</definedName>
    <definedName name="FactorCausa">#REF!</definedName>
    <definedName name="Imagen">#REF!</definedName>
    <definedName name="Legal">#REF!</definedName>
    <definedName name="Operativo">#REF!</definedName>
    <definedName name="Posibilidad">#REF!</definedName>
    <definedName name="RiesgoClase3">#REF!</definedName>
    <definedName name="SiNo">#REF!</definedName>
    <definedName name="sinona">#REF!</definedName>
    <definedName name="TipoControl">#REF!</definedName>
    <definedName name="Tipocontrol2">#REF!</definedName>
    <definedName name="TipoImpacto">#REF!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A10" i="5" l="1" a="1"/>
  <c r="BA10" i="5" s="1"/>
  <c r="S10" i="5" l="1" a="1"/>
  <c r="S10" i="5" s="1"/>
  <c r="R10" i="5" a="1"/>
  <c r="R10" i="5" s="1"/>
  <c r="Q10" i="5" a="1"/>
  <c r="Q10" i="5" s="1"/>
  <c r="N10" i="5" a="1"/>
  <c r="N10" i="5" s="1"/>
  <c r="K10" i="5" l="1" a="1"/>
  <c r="K10" i="5" s="1"/>
  <c r="P10" i="5" a="1"/>
  <c r="P10" i="5" s="1"/>
  <c r="O10" i="5" a="1"/>
  <c r="O10" i="5" s="1"/>
  <c r="M10" i="5" a="1"/>
  <c r="M10" i="5" s="1"/>
  <c r="I105" i="5" l="1"/>
  <c r="I85" i="5"/>
  <c r="I75" i="5"/>
  <c r="I65" i="5"/>
  <c r="I45" i="5"/>
  <c r="I25" i="5"/>
  <c r="I15" i="5"/>
  <c r="AJ10" i="5"/>
  <c r="AI10" i="5"/>
  <c r="AF10" i="5"/>
  <c r="T10" i="5" a="1"/>
  <c r="T10" i="5" s="1"/>
  <c r="F10" i="5" a="1"/>
  <c r="F10" i="5" s="1"/>
  <c r="G10" i="5" a="1"/>
  <c r="G10" i="5" s="1"/>
  <c r="E10" i="5" a="1"/>
  <c r="E10" i="5" s="1"/>
  <c r="W127" i="5"/>
  <c r="X127" i="5"/>
  <c r="Z127" i="5"/>
  <c r="AF127" i="5"/>
  <c r="AZ127" i="5" s="1"/>
  <c r="AI127" i="5"/>
  <c r="AJ127" i="5"/>
  <c r="AQ127" i="5"/>
  <c r="AS127" i="5"/>
  <c r="AU127" i="5"/>
  <c r="AW127" i="5"/>
  <c r="W128" i="5"/>
  <c r="X128" i="5"/>
  <c r="Z128" i="5"/>
  <c r="AF128" i="5"/>
  <c r="AZ128" i="5" s="1"/>
  <c r="AI128" i="5"/>
  <c r="AJ128" i="5"/>
  <c r="AQ128" i="5"/>
  <c r="AS128" i="5"/>
  <c r="AU128" i="5"/>
  <c r="AW128" i="5"/>
  <c r="W129" i="5"/>
  <c r="X129" i="5"/>
  <c r="Z129" i="5"/>
  <c r="AF129" i="5"/>
  <c r="AG129" i="5" s="1"/>
  <c r="AI129" i="5"/>
  <c r="AJ129" i="5"/>
  <c r="AQ129" i="5"/>
  <c r="AS129" i="5"/>
  <c r="AU129" i="5"/>
  <c r="AW129" i="5"/>
  <c r="I130" i="5"/>
  <c r="W130" i="5"/>
  <c r="X130" i="5"/>
  <c r="Z130" i="5"/>
  <c r="AF130" i="5"/>
  <c r="AZ130" i="5" s="1"/>
  <c r="AI130" i="5"/>
  <c r="AJ130" i="5"/>
  <c r="AQ130" i="5"/>
  <c r="AS130" i="5"/>
  <c r="AU130" i="5"/>
  <c r="AW130" i="5"/>
  <c r="W131" i="5"/>
  <c r="X131" i="5"/>
  <c r="Z131" i="5"/>
  <c r="AF131" i="5"/>
  <c r="AZ131" i="5" s="1"/>
  <c r="AI131" i="5"/>
  <c r="AJ131" i="5"/>
  <c r="AQ131" i="5"/>
  <c r="AS131" i="5"/>
  <c r="AU131" i="5"/>
  <c r="AW131" i="5"/>
  <c r="W132" i="5"/>
  <c r="X132" i="5"/>
  <c r="Z132" i="5"/>
  <c r="AF132" i="5"/>
  <c r="AG132" i="5" s="1"/>
  <c r="AI132" i="5"/>
  <c r="AJ132" i="5"/>
  <c r="AQ132" i="5"/>
  <c r="AS132" i="5"/>
  <c r="AU132" i="5"/>
  <c r="AW132" i="5"/>
  <c r="W133" i="5"/>
  <c r="X133" i="5"/>
  <c r="Z133" i="5"/>
  <c r="AF133" i="5"/>
  <c r="AI133" i="5"/>
  <c r="AJ133" i="5"/>
  <c r="AQ133" i="5"/>
  <c r="AS133" i="5"/>
  <c r="AU133" i="5"/>
  <c r="AW133" i="5"/>
  <c r="W134" i="5"/>
  <c r="X134" i="5"/>
  <c r="Z134" i="5"/>
  <c r="AF134" i="5"/>
  <c r="AG134" i="5" s="1"/>
  <c r="AI134" i="5"/>
  <c r="AJ134" i="5"/>
  <c r="AQ134" i="5"/>
  <c r="AS134" i="5"/>
  <c r="AU134" i="5"/>
  <c r="AW134" i="5"/>
  <c r="W135" i="5"/>
  <c r="X135" i="5"/>
  <c r="Z135" i="5"/>
  <c r="AF135" i="5"/>
  <c r="AG135" i="5" s="1"/>
  <c r="AI135" i="5"/>
  <c r="AJ135" i="5"/>
  <c r="AQ135" i="5"/>
  <c r="AS135" i="5"/>
  <c r="AU135" i="5"/>
  <c r="AW135" i="5"/>
  <c r="W136" i="5"/>
  <c r="X136" i="5"/>
  <c r="Z136" i="5"/>
  <c r="AF136" i="5"/>
  <c r="AI136" i="5"/>
  <c r="AJ136" i="5"/>
  <c r="AQ136" i="5"/>
  <c r="AS136" i="5"/>
  <c r="AU136" i="5"/>
  <c r="AW136" i="5"/>
  <c r="W137" i="5"/>
  <c r="X137" i="5"/>
  <c r="Z137" i="5"/>
  <c r="AF137" i="5"/>
  <c r="AG137" i="5" s="1"/>
  <c r="AI137" i="5"/>
  <c r="AJ137" i="5"/>
  <c r="AQ137" i="5"/>
  <c r="AS137" i="5"/>
  <c r="AU137" i="5"/>
  <c r="AW137" i="5"/>
  <c r="W138" i="5"/>
  <c r="X138" i="5"/>
  <c r="Z138" i="5"/>
  <c r="AF138" i="5"/>
  <c r="AG138" i="5" s="1"/>
  <c r="AI138" i="5"/>
  <c r="AJ138" i="5"/>
  <c r="AQ138" i="5"/>
  <c r="AS138" i="5"/>
  <c r="AU138" i="5"/>
  <c r="AW138" i="5"/>
  <c r="W139" i="5"/>
  <c r="X139" i="5"/>
  <c r="Z139" i="5"/>
  <c r="AF139" i="5"/>
  <c r="AI139" i="5"/>
  <c r="AJ139" i="5"/>
  <c r="AQ139" i="5"/>
  <c r="AS139" i="5"/>
  <c r="AU139" i="5"/>
  <c r="AW139" i="5"/>
  <c r="W140" i="5"/>
  <c r="X140" i="5"/>
  <c r="Z140" i="5"/>
  <c r="AF140" i="5"/>
  <c r="AZ140" i="5" s="1"/>
  <c r="AI140" i="5"/>
  <c r="AJ140" i="5"/>
  <c r="AQ140" i="5"/>
  <c r="AS140" i="5"/>
  <c r="AU140" i="5"/>
  <c r="AW140" i="5"/>
  <c r="W141" i="5"/>
  <c r="X141" i="5"/>
  <c r="Z141" i="5"/>
  <c r="AF141" i="5"/>
  <c r="AG141" i="5" s="1"/>
  <c r="AI141" i="5"/>
  <c r="AJ141" i="5"/>
  <c r="AQ141" i="5"/>
  <c r="AS141" i="5"/>
  <c r="AU141" i="5"/>
  <c r="AW141" i="5"/>
  <c r="W142" i="5"/>
  <c r="X142" i="5"/>
  <c r="Z142" i="5"/>
  <c r="AF142" i="5"/>
  <c r="AI142" i="5"/>
  <c r="AJ142" i="5"/>
  <c r="AQ142" i="5"/>
  <c r="AS142" i="5"/>
  <c r="AU142" i="5"/>
  <c r="AW142" i="5"/>
  <c r="W143" i="5"/>
  <c r="X143" i="5"/>
  <c r="Z143" i="5"/>
  <c r="AF143" i="5"/>
  <c r="AI143" i="5"/>
  <c r="AJ143" i="5"/>
  <c r="AQ143" i="5"/>
  <c r="AS143" i="5"/>
  <c r="AU143" i="5"/>
  <c r="AW143" i="5"/>
  <c r="W144" i="5"/>
  <c r="X144" i="5"/>
  <c r="Z144" i="5"/>
  <c r="AF144" i="5"/>
  <c r="AG144" i="5" s="1"/>
  <c r="AI144" i="5"/>
  <c r="AJ144" i="5"/>
  <c r="AQ144" i="5"/>
  <c r="AS144" i="5"/>
  <c r="AU144" i="5"/>
  <c r="AW144" i="5"/>
  <c r="W145" i="5"/>
  <c r="X145" i="5"/>
  <c r="Z145" i="5"/>
  <c r="AF145" i="5"/>
  <c r="AG145" i="5" s="1"/>
  <c r="AI145" i="5"/>
  <c r="AJ145" i="5"/>
  <c r="AQ145" i="5"/>
  <c r="AS145" i="5"/>
  <c r="AU145" i="5"/>
  <c r="AW145" i="5"/>
  <c r="W146" i="5"/>
  <c r="X146" i="5"/>
  <c r="Z146" i="5"/>
  <c r="AF146" i="5"/>
  <c r="AZ146" i="5" s="1"/>
  <c r="AI146" i="5"/>
  <c r="AJ146" i="5"/>
  <c r="AQ146" i="5"/>
  <c r="AS146" i="5"/>
  <c r="AU146" i="5"/>
  <c r="AW146" i="5"/>
  <c r="W147" i="5"/>
  <c r="X147" i="5"/>
  <c r="Z147" i="5"/>
  <c r="AF147" i="5"/>
  <c r="AG147" i="5" s="1"/>
  <c r="AI147" i="5"/>
  <c r="AJ147" i="5"/>
  <c r="AQ147" i="5"/>
  <c r="AS147" i="5"/>
  <c r="AU147" i="5"/>
  <c r="AW147" i="5"/>
  <c r="W148" i="5"/>
  <c r="X148" i="5"/>
  <c r="Z148" i="5"/>
  <c r="AF148" i="5"/>
  <c r="AG148" i="5" s="1"/>
  <c r="AI148" i="5"/>
  <c r="AJ148" i="5"/>
  <c r="AQ148" i="5"/>
  <c r="AS148" i="5"/>
  <c r="AU148" i="5"/>
  <c r="AW148" i="5"/>
  <c r="W149" i="5"/>
  <c r="X149" i="5"/>
  <c r="Z149" i="5"/>
  <c r="AF149" i="5"/>
  <c r="AG149" i="5" s="1"/>
  <c r="AI149" i="5"/>
  <c r="AJ149" i="5"/>
  <c r="AQ149" i="5"/>
  <c r="AS149" i="5"/>
  <c r="AU149" i="5"/>
  <c r="AW149" i="5"/>
  <c r="W150" i="5"/>
  <c r="X150" i="5"/>
  <c r="Z150" i="5"/>
  <c r="AF150" i="5"/>
  <c r="AG150" i="5" s="1"/>
  <c r="AI150" i="5"/>
  <c r="AJ150" i="5"/>
  <c r="AQ150" i="5"/>
  <c r="AS150" i="5"/>
  <c r="AU150" i="5"/>
  <c r="AW150" i="5"/>
  <c r="W151" i="5"/>
  <c r="X151" i="5"/>
  <c r="Z151" i="5"/>
  <c r="AF151" i="5"/>
  <c r="AG151" i="5" s="1"/>
  <c r="AI151" i="5"/>
  <c r="AJ151" i="5"/>
  <c r="AQ151" i="5"/>
  <c r="AS151" i="5"/>
  <c r="AU151" i="5"/>
  <c r="AW151" i="5"/>
  <c r="W152" i="5"/>
  <c r="X152" i="5"/>
  <c r="Z152" i="5"/>
  <c r="AF152" i="5"/>
  <c r="AI152" i="5"/>
  <c r="AJ152" i="5"/>
  <c r="AQ152" i="5"/>
  <c r="AS152" i="5"/>
  <c r="AU152" i="5"/>
  <c r="AW152" i="5"/>
  <c r="W153" i="5"/>
  <c r="X153" i="5"/>
  <c r="Z153" i="5"/>
  <c r="AF153" i="5"/>
  <c r="AZ153" i="5" s="1"/>
  <c r="AI153" i="5"/>
  <c r="AJ153" i="5"/>
  <c r="AQ153" i="5"/>
  <c r="AS153" i="5"/>
  <c r="AU153" i="5"/>
  <c r="AW153" i="5"/>
  <c r="W154" i="5"/>
  <c r="X154" i="5"/>
  <c r="Z154" i="5"/>
  <c r="AF154" i="5"/>
  <c r="AG154" i="5" s="1"/>
  <c r="AI154" i="5"/>
  <c r="AJ154" i="5"/>
  <c r="AQ154" i="5"/>
  <c r="AS154" i="5"/>
  <c r="AU154" i="5"/>
  <c r="AW154" i="5"/>
  <c r="W155" i="5"/>
  <c r="X155" i="5"/>
  <c r="Z155" i="5"/>
  <c r="AF155" i="5"/>
  <c r="AG155" i="5" s="1"/>
  <c r="AI155" i="5"/>
  <c r="AJ155" i="5"/>
  <c r="AQ155" i="5"/>
  <c r="AS155" i="5"/>
  <c r="AU155" i="5"/>
  <c r="AW155" i="5"/>
  <c r="W156" i="5"/>
  <c r="X156" i="5"/>
  <c r="Z156" i="5"/>
  <c r="AF156" i="5"/>
  <c r="AG156" i="5" s="1"/>
  <c r="AI156" i="5"/>
  <c r="AJ156" i="5"/>
  <c r="AQ156" i="5"/>
  <c r="AS156" i="5"/>
  <c r="AU156" i="5"/>
  <c r="AW156" i="5"/>
  <c r="W157" i="5"/>
  <c r="X157" i="5"/>
  <c r="Z157" i="5"/>
  <c r="AF157" i="5"/>
  <c r="AG157" i="5" s="1"/>
  <c r="AI157" i="5"/>
  <c r="AJ157" i="5"/>
  <c r="AQ157" i="5"/>
  <c r="AS157" i="5"/>
  <c r="AU157" i="5"/>
  <c r="AW157" i="5"/>
  <c r="W158" i="5"/>
  <c r="X158" i="5"/>
  <c r="Z158" i="5"/>
  <c r="AF158" i="5"/>
  <c r="AG158" i="5" s="1"/>
  <c r="AI158" i="5"/>
  <c r="AJ158" i="5"/>
  <c r="AQ158" i="5"/>
  <c r="AS158" i="5"/>
  <c r="AU158" i="5"/>
  <c r="AW158" i="5"/>
  <c r="W159" i="5"/>
  <c r="X159" i="5"/>
  <c r="Z159" i="5"/>
  <c r="AF159" i="5"/>
  <c r="AG159" i="5" s="1"/>
  <c r="AI159" i="5"/>
  <c r="AJ159" i="5"/>
  <c r="AQ159" i="5"/>
  <c r="AS159" i="5"/>
  <c r="AU159" i="5"/>
  <c r="AW159" i="5"/>
  <c r="W160" i="5"/>
  <c r="X160" i="5"/>
  <c r="Z160" i="5"/>
  <c r="AF160" i="5"/>
  <c r="AG160" i="5" s="1"/>
  <c r="AI160" i="5"/>
  <c r="AJ160" i="5"/>
  <c r="AQ160" i="5"/>
  <c r="AS160" i="5"/>
  <c r="AU160" i="5"/>
  <c r="AW160" i="5"/>
  <c r="W161" i="5"/>
  <c r="X161" i="5"/>
  <c r="Z161" i="5"/>
  <c r="AF161" i="5"/>
  <c r="AI161" i="5"/>
  <c r="AJ161" i="5"/>
  <c r="AQ161" i="5"/>
  <c r="AS161" i="5"/>
  <c r="AU161" i="5"/>
  <c r="AW161" i="5"/>
  <c r="W162" i="5"/>
  <c r="X162" i="5"/>
  <c r="Z162" i="5"/>
  <c r="AF162" i="5"/>
  <c r="AZ162" i="5" s="1"/>
  <c r="AI162" i="5"/>
  <c r="AJ162" i="5"/>
  <c r="AQ162" i="5"/>
  <c r="AS162" i="5"/>
  <c r="AU162" i="5"/>
  <c r="AW162" i="5"/>
  <c r="W163" i="5"/>
  <c r="X163" i="5"/>
  <c r="Z163" i="5"/>
  <c r="AF163" i="5"/>
  <c r="AG163" i="5" s="1"/>
  <c r="AI163" i="5"/>
  <c r="AJ163" i="5"/>
  <c r="AQ163" i="5"/>
  <c r="AS163" i="5"/>
  <c r="AU163" i="5"/>
  <c r="AW163" i="5"/>
  <c r="W164" i="5"/>
  <c r="X164" i="5"/>
  <c r="Z164" i="5"/>
  <c r="AF164" i="5"/>
  <c r="AI164" i="5"/>
  <c r="AJ164" i="5"/>
  <c r="AQ164" i="5"/>
  <c r="AS164" i="5"/>
  <c r="AU164" i="5"/>
  <c r="AW164" i="5"/>
  <c r="W165" i="5"/>
  <c r="X165" i="5"/>
  <c r="Z165" i="5"/>
  <c r="AF165" i="5"/>
  <c r="AG165" i="5" s="1"/>
  <c r="AI165" i="5"/>
  <c r="AJ165" i="5"/>
  <c r="AQ165" i="5"/>
  <c r="AS165" i="5"/>
  <c r="AU165" i="5"/>
  <c r="AW165" i="5"/>
  <c r="W166" i="5"/>
  <c r="X166" i="5"/>
  <c r="Z166" i="5"/>
  <c r="AF166" i="5"/>
  <c r="AG166" i="5" s="1"/>
  <c r="AI166" i="5"/>
  <c r="AJ166" i="5"/>
  <c r="AQ166" i="5"/>
  <c r="AS166" i="5"/>
  <c r="AU166" i="5"/>
  <c r="AW166" i="5"/>
  <c r="W167" i="5"/>
  <c r="X167" i="5"/>
  <c r="Z167" i="5"/>
  <c r="AF167" i="5"/>
  <c r="AI167" i="5"/>
  <c r="AJ167" i="5"/>
  <c r="AQ167" i="5"/>
  <c r="AS167" i="5"/>
  <c r="AU167" i="5"/>
  <c r="AW167" i="5"/>
  <c r="W168" i="5"/>
  <c r="X168" i="5"/>
  <c r="Z168" i="5"/>
  <c r="AF168" i="5"/>
  <c r="AG168" i="5" s="1"/>
  <c r="AI168" i="5"/>
  <c r="AJ168" i="5"/>
  <c r="AQ168" i="5"/>
  <c r="AS168" i="5"/>
  <c r="AU168" i="5"/>
  <c r="AW168" i="5"/>
  <c r="W169" i="5"/>
  <c r="X169" i="5"/>
  <c r="Z169" i="5"/>
  <c r="AF169" i="5"/>
  <c r="AG169" i="5" s="1"/>
  <c r="AI169" i="5"/>
  <c r="AJ169" i="5"/>
  <c r="AQ169" i="5"/>
  <c r="AS169" i="5"/>
  <c r="AU169" i="5"/>
  <c r="AW169" i="5"/>
  <c r="W170" i="5"/>
  <c r="X170" i="5"/>
  <c r="Z170" i="5"/>
  <c r="AF170" i="5"/>
  <c r="AG170" i="5" s="1"/>
  <c r="AI170" i="5"/>
  <c r="AJ170" i="5"/>
  <c r="AQ170" i="5"/>
  <c r="AS170" i="5"/>
  <c r="AU170" i="5"/>
  <c r="AW170" i="5"/>
  <c r="W171" i="5"/>
  <c r="X171" i="5"/>
  <c r="Z171" i="5"/>
  <c r="AF171" i="5"/>
  <c r="AG171" i="5" s="1"/>
  <c r="AI171" i="5"/>
  <c r="AJ171" i="5"/>
  <c r="AQ171" i="5"/>
  <c r="AS171" i="5"/>
  <c r="AU171" i="5"/>
  <c r="AW171" i="5"/>
  <c r="W172" i="5"/>
  <c r="X172" i="5"/>
  <c r="Z172" i="5"/>
  <c r="AF172" i="5"/>
  <c r="AZ172" i="5" s="1"/>
  <c r="AI172" i="5"/>
  <c r="AJ172" i="5"/>
  <c r="AQ172" i="5"/>
  <c r="AS172" i="5"/>
  <c r="AU172" i="5"/>
  <c r="AW172" i="5"/>
  <c r="W173" i="5"/>
  <c r="X173" i="5"/>
  <c r="Z173" i="5"/>
  <c r="AF173" i="5"/>
  <c r="AZ173" i="5" s="1"/>
  <c r="AI173" i="5"/>
  <c r="AJ173" i="5"/>
  <c r="AQ173" i="5"/>
  <c r="AS173" i="5"/>
  <c r="AU173" i="5"/>
  <c r="AW173" i="5"/>
  <c r="W174" i="5"/>
  <c r="X174" i="5"/>
  <c r="Z174" i="5"/>
  <c r="AF174" i="5"/>
  <c r="AZ174" i="5" s="1"/>
  <c r="AI174" i="5"/>
  <c r="AJ174" i="5"/>
  <c r="AQ174" i="5"/>
  <c r="AS174" i="5"/>
  <c r="AU174" i="5"/>
  <c r="AW174" i="5"/>
  <c r="W175" i="5"/>
  <c r="X175" i="5"/>
  <c r="Z175" i="5"/>
  <c r="AF175" i="5"/>
  <c r="AZ175" i="5" s="1"/>
  <c r="AI175" i="5"/>
  <c r="AJ175" i="5"/>
  <c r="AQ175" i="5"/>
  <c r="AS175" i="5"/>
  <c r="AU175" i="5"/>
  <c r="AW175" i="5"/>
  <c r="W176" i="5"/>
  <c r="X176" i="5"/>
  <c r="Z176" i="5"/>
  <c r="AF176" i="5"/>
  <c r="AG176" i="5" s="1"/>
  <c r="AI176" i="5"/>
  <c r="AJ176" i="5"/>
  <c r="AQ176" i="5"/>
  <c r="AS176" i="5"/>
  <c r="AU176" i="5"/>
  <c r="AW176" i="5"/>
  <c r="W177" i="5"/>
  <c r="X177" i="5"/>
  <c r="Z177" i="5"/>
  <c r="AF177" i="5"/>
  <c r="AG177" i="5" s="1"/>
  <c r="AI177" i="5"/>
  <c r="AJ177" i="5"/>
  <c r="AQ177" i="5"/>
  <c r="AS177" i="5"/>
  <c r="AU177" i="5"/>
  <c r="AW177" i="5"/>
  <c r="W178" i="5"/>
  <c r="X178" i="5"/>
  <c r="Z178" i="5"/>
  <c r="AF178" i="5"/>
  <c r="AI178" i="5"/>
  <c r="AJ178" i="5"/>
  <c r="AQ178" i="5"/>
  <c r="AS178" i="5"/>
  <c r="AU178" i="5"/>
  <c r="AW178" i="5"/>
  <c r="W179" i="5"/>
  <c r="X179" i="5"/>
  <c r="Z179" i="5"/>
  <c r="AF179" i="5"/>
  <c r="AG179" i="5" s="1"/>
  <c r="AI179" i="5"/>
  <c r="AJ179" i="5"/>
  <c r="AQ179" i="5"/>
  <c r="AS179" i="5"/>
  <c r="AU179" i="5"/>
  <c r="AW179" i="5"/>
  <c r="W180" i="5"/>
  <c r="X180" i="5"/>
  <c r="Z180" i="5"/>
  <c r="AF180" i="5"/>
  <c r="AG180" i="5" s="1"/>
  <c r="AI180" i="5"/>
  <c r="AJ180" i="5"/>
  <c r="AQ180" i="5"/>
  <c r="AS180" i="5"/>
  <c r="AU180" i="5"/>
  <c r="AW180" i="5"/>
  <c r="W181" i="5"/>
  <c r="X181" i="5"/>
  <c r="Z181" i="5"/>
  <c r="AF181" i="5"/>
  <c r="AI181" i="5"/>
  <c r="AJ181" i="5"/>
  <c r="AQ181" i="5"/>
  <c r="AS181" i="5"/>
  <c r="AU181" i="5"/>
  <c r="AW181" i="5"/>
  <c r="W182" i="5"/>
  <c r="X182" i="5"/>
  <c r="Z182" i="5"/>
  <c r="AF182" i="5"/>
  <c r="AG182" i="5" s="1"/>
  <c r="AI182" i="5"/>
  <c r="AJ182" i="5"/>
  <c r="AQ182" i="5"/>
  <c r="AS182" i="5"/>
  <c r="AU182" i="5"/>
  <c r="AW182" i="5"/>
  <c r="W183" i="5"/>
  <c r="X183" i="5"/>
  <c r="Z183" i="5"/>
  <c r="AF183" i="5"/>
  <c r="AG183" i="5" s="1"/>
  <c r="AI183" i="5"/>
  <c r="AJ183" i="5"/>
  <c r="AQ183" i="5"/>
  <c r="AS183" i="5"/>
  <c r="AU183" i="5"/>
  <c r="AW183" i="5"/>
  <c r="W184" i="5"/>
  <c r="X184" i="5"/>
  <c r="Z184" i="5"/>
  <c r="AF184" i="5"/>
  <c r="AI184" i="5"/>
  <c r="AJ184" i="5"/>
  <c r="AQ184" i="5"/>
  <c r="AS184" i="5"/>
  <c r="AU184" i="5"/>
  <c r="AW184" i="5"/>
  <c r="W185" i="5"/>
  <c r="X185" i="5"/>
  <c r="Z185" i="5"/>
  <c r="AF185" i="5"/>
  <c r="AG185" i="5" s="1"/>
  <c r="AI185" i="5"/>
  <c r="AJ185" i="5"/>
  <c r="AQ185" i="5"/>
  <c r="AS185" i="5"/>
  <c r="AU185" i="5"/>
  <c r="AW185" i="5"/>
  <c r="W186" i="5"/>
  <c r="X186" i="5"/>
  <c r="Z186" i="5"/>
  <c r="AF186" i="5"/>
  <c r="AG186" i="5" s="1"/>
  <c r="AI186" i="5"/>
  <c r="AJ186" i="5"/>
  <c r="AQ186" i="5"/>
  <c r="AS186" i="5"/>
  <c r="AU186" i="5"/>
  <c r="AW186" i="5"/>
  <c r="W187" i="5"/>
  <c r="X187" i="5"/>
  <c r="Z187" i="5"/>
  <c r="AF187" i="5"/>
  <c r="AI187" i="5"/>
  <c r="AJ187" i="5"/>
  <c r="AQ187" i="5"/>
  <c r="AS187" i="5"/>
  <c r="AU187" i="5"/>
  <c r="AW187" i="5"/>
  <c r="W188" i="5"/>
  <c r="X188" i="5"/>
  <c r="Z188" i="5"/>
  <c r="AF188" i="5"/>
  <c r="AG188" i="5" s="1"/>
  <c r="AI188" i="5"/>
  <c r="AJ188" i="5"/>
  <c r="AQ188" i="5"/>
  <c r="AS188" i="5"/>
  <c r="AU188" i="5"/>
  <c r="AW188" i="5"/>
  <c r="W189" i="5"/>
  <c r="X189" i="5"/>
  <c r="Z189" i="5"/>
  <c r="AF189" i="5"/>
  <c r="AG189" i="5" s="1"/>
  <c r="AI189" i="5"/>
  <c r="AJ189" i="5"/>
  <c r="AQ189" i="5"/>
  <c r="AS189" i="5"/>
  <c r="AU189" i="5"/>
  <c r="AW189" i="5"/>
  <c r="W190" i="5"/>
  <c r="X190" i="5"/>
  <c r="Z190" i="5"/>
  <c r="AF190" i="5"/>
  <c r="AI190" i="5"/>
  <c r="AJ190" i="5"/>
  <c r="AQ190" i="5"/>
  <c r="AS190" i="5"/>
  <c r="AU190" i="5"/>
  <c r="AW190" i="5"/>
  <c r="W191" i="5"/>
  <c r="X191" i="5"/>
  <c r="Z191" i="5"/>
  <c r="AF191" i="5"/>
  <c r="AZ191" i="5" s="1"/>
  <c r="AI191" i="5"/>
  <c r="AJ191" i="5"/>
  <c r="AQ191" i="5"/>
  <c r="AS191" i="5"/>
  <c r="AU191" i="5"/>
  <c r="AW191" i="5"/>
  <c r="W192" i="5"/>
  <c r="X192" i="5"/>
  <c r="Z192" i="5"/>
  <c r="AF192" i="5"/>
  <c r="AG192" i="5" s="1"/>
  <c r="AI192" i="5"/>
  <c r="AJ192" i="5"/>
  <c r="AQ192" i="5"/>
  <c r="AS192" i="5"/>
  <c r="AU192" i="5"/>
  <c r="AW192" i="5"/>
  <c r="W193" i="5"/>
  <c r="X193" i="5"/>
  <c r="Z193" i="5"/>
  <c r="AF193" i="5"/>
  <c r="AI193" i="5"/>
  <c r="AJ193" i="5"/>
  <c r="AQ193" i="5"/>
  <c r="AS193" i="5"/>
  <c r="AU193" i="5"/>
  <c r="AW193" i="5"/>
  <c r="W194" i="5"/>
  <c r="X194" i="5"/>
  <c r="Z194" i="5"/>
  <c r="AF194" i="5"/>
  <c r="AG194" i="5" s="1"/>
  <c r="AI194" i="5"/>
  <c r="AJ194" i="5"/>
  <c r="AQ194" i="5"/>
  <c r="AS194" i="5"/>
  <c r="AU194" i="5"/>
  <c r="AW194" i="5"/>
  <c r="W195" i="5"/>
  <c r="X195" i="5"/>
  <c r="Z195" i="5"/>
  <c r="AF195" i="5"/>
  <c r="AG195" i="5" s="1"/>
  <c r="AI195" i="5"/>
  <c r="AJ195" i="5"/>
  <c r="AQ195" i="5"/>
  <c r="AS195" i="5"/>
  <c r="AU195" i="5"/>
  <c r="AW195" i="5"/>
  <c r="W196" i="5"/>
  <c r="X196" i="5"/>
  <c r="Z196" i="5"/>
  <c r="AF196" i="5"/>
  <c r="AI196" i="5"/>
  <c r="AJ196" i="5"/>
  <c r="AQ196" i="5"/>
  <c r="AS196" i="5"/>
  <c r="AU196" i="5"/>
  <c r="AW196" i="5"/>
  <c r="W197" i="5"/>
  <c r="X197" i="5"/>
  <c r="Z197" i="5"/>
  <c r="AF197" i="5"/>
  <c r="AZ197" i="5" s="1"/>
  <c r="AI197" i="5"/>
  <c r="AJ197" i="5"/>
  <c r="AQ197" i="5"/>
  <c r="AS197" i="5"/>
  <c r="AU197" i="5"/>
  <c r="AW197" i="5"/>
  <c r="W198" i="5"/>
  <c r="X198" i="5"/>
  <c r="Z198" i="5"/>
  <c r="AF198" i="5"/>
  <c r="AG198" i="5" s="1"/>
  <c r="AI198" i="5"/>
  <c r="AJ198" i="5"/>
  <c r="AQ198" i="5"/>
  <c r="AS198" i="5"/>
  <c r="AU198" i="5"/>
  <c r="AW198" i="5"/>
  <c r="W199" i="5"/>
  <c r="X199" i="5"/>
  <c r="Z199" i="5"/>
  <c r="AF199" i="5"/>
  <c r="AI199" i="5"/>
  <c r="AJ199" i="5"/>
  <c r="AQ199" i="5"/>
  <c r="AS199" i="5"/>
  <c r="AU199" i="5"/>
  <c r="AW199" i="5"/>
  <c r="W200" i="5"/>
  <c r="X200" i="5"/>
  <c r="Z200" i="5"/>
  <c r="AF200" i="5"/>
  <c r="AZ200" i="5" s="1"/>
  <c r="AI200" i="5"/>
  <c r="AJ200" i="5"/>
  <c r="AQ200" i="5"/>
  <c r="AS200" i="5"/>
  <c r="AU200" i="5"/>
  <c r="AW200" i="5"/>
  <c r="W201" i="5"/>
  <c r="X201" i="5"/>
  <c r="Z201" i="5"/>
  <c r="AF201" i="5"/>
  <c r="AG201" i="5" s="1"/>
  <c r="AI201" i="5"/>
  <c r="AJ201" i="5"/>
  <c r="AQ201" i="5"/>
  <c r="AS201" i="5"/>
  <c r="AU201" i="5"/>
  <c r="AW201" i="5"/>
  <c r="W202" i="5"/>
  <c r="X202" i="5"/>
  <c r="Z202" i="5"/>
  <c r="AF202" i="5"/>
  <c r="AG202" i="5" s="1"/>
  <c r="AI202" i="5"/>
  <c r="AJ202" i="5"/>
  <c r="AQ202" i="5"/>
  <c r="AS202" i="5"/>
  <c r="AU202" i="5"/>
  <c r="AW202" i="5"/>
  <c r="W203" i="5"/>
  <c r="X203" i="5"/>
  <c r="Z203" i="5"/>
  <c r="AF203" i="5"/>
  <c r="AG203" i="5" s="1"/>
  <c r="AI203" i="5"/>
  <c r="AJ203" i="5"/>
  <c r="AQ203" i="5"/>
  <c r="AS203" i="5"/>
  <c r="AU203" i="5"/>
  <c r="AW203" i="5"/>
  <c r="W204" i="5"/>
  <c r="X204" i="5"/>
  <c r="Z204" i="5"/>
  <c r="AF204" i="5"/>
  <c r="AG204" i="5" s="1"/>
  <c r="AI204" i="5"/>
  <c r="AJ204" i="5"/>
  <c r="AQ204" i="5"/>
  <c r="AS204" i="5"/>
  <c r="AU204" i="5"/>
  <c r="AW204" i="5"/>
  <c r="W205" i="5"/>
  <c r="X205" i="5"/>
  <c r="Z205" i="5"/>
  <c r="AF205" i="5"/>
  <c r="AG205" i="5" s="1"/>
  <c r="AI205" i="5"/>
  <c r="AJ205" i="5"/>
  <c r="AQ205" i="5"/>
  <c r="AS205" i="5"/>
  <c r="AU205" i="5"/>
  <c r="AW205" i="5"/>
  <c r="W206" i="5"/>
  <c r="X206" i="5"/>
  <c r="Z206" i="5"/>
  <c r="AF206" i="5"/>
  <c r="AG206" i="5" s="1"/>
  <c r="AI206" i="5"/>
  <c r="AJ206" i="5"/>
  <c r="AQ206" i="5"/>
  <c r="AS206" i="5"/>
  <c r="AU206" i="5"/>
  <c r="AW206" i="5"/>
  <c r="W207" i="5"/>
  <c r="X207" i="5"/>
  <c r="Z207" i="5"/>
  <c r="AF207" i="5"/>
  <c r="AI207" i="5"/>
  <c r="AJ207" i="5"/>
  <c r="AQ207" i="5"/>
  <c r="AS207" i="5"/>
  <c r="AU207" i="5"/>
  <c r="AW207" i="5"/>
  <c r="W208" i="5"/>
  <c r="X208" i="5"/>
  <c r="Z208" i="5"/>
  <c r="AF208" i="5"/>
  <c r="AI208" i="5"/>
  <c r="AJ208" i="5"/>
  <c r="AQ208" i="5"/>
  <c r="AS208" i="5"/>
  <c r="AU208" i="5"/>
  <c r="AW208" i="5"/>
  <c r="W209" i="5"/>
  <c r="X209" i="5"/>
  <c r="Z209" i="5"/>
  <c r="AF209" i="5"/>
  <c r="AZ209" i="5" s="1"/>
  <c r="AI209" i="5"/>
  <c r="AJ209" i="5"/>
  <c r="AQ209" i="5"/>
  <c r="AS209" i="5"/>
  <c r="AU209" i="5"/>
  <c r="AW209" i="5"/>
  <c r="W210" i="5"/>
  <c r="X210" i="5"/>
  <c r="Z210" i="5"/>
  <c r="AF210" i="5"/>
  <c r="AG210" i="5" s="1"/>
  <c r="AI210" i="5"/>
  <c r="AJ210" i="5"/>
  <c r="AQ210" i="5"/>
  <c r="AS210" i="5"/>
  <c r="AU210" i="5"/>
  <c r="AW210" i="5"/>
  <c r="W211" i="5"/>
  <c r="X211" i="5"/>
  <c r="Z211" i="5"/>
  <c r="AF211" i="5"/>
  <c r="AG211" i="5" s="1"/>
  <c r="AI211" i="5"/>
  <c r="AJ211" i="5"/>
  <c r="AQ211" i="5"/>
  <c r="AS211" i="5"/>
  <c r="AU211" i="5"/>
  <c r="AW211" i="5"/>
  <c r="W212" i="5"/>
  <c r="X212" i="5"/>
  <c r="Z212" i="5"/>
  <c r="AF212" i="5"/>
  <c r="AG212" i="5" s="1"/>
  <c r="AI212" i="5"/>
  <c r="AJ212" i="5"/>
  <c r="AQ212" i="5"/>
  <c r="AS212" i="5"/>
  <c r="AU212" i="5"/>
  <c r="AW212" i="5"/>
  <c r="W213" i="5"/>
  <c r="X213" i="5"/>
  <c r="Z213" i="5"/>
  <c r="AF213" i="5"/>
  <c r="AG213" i="5" s="1"/>
  <c r="AI213" i="5"/>
  <c r="AJ213" i="5"/>
  <c r="AQ213" i="5"/>
  <c r="AS213" i="5"/>
  <c r="AU213" i="5"/>
  <c r="AW213" i="5"/>
  <c r="W214" i="5"/>
  <c r="X214" i="5"/>
  <c r="Z214" i="5"/>
  <c r="AF214" i="5"/>
  <c r="AG214" i="5" s="1"/>
  <c r="AI214" i="5"/>
  <c r="AJ214" i="5"/>
  <c r="AQ214" i="5"/>
  <c r="AS214" i="5"/>
  <c r="AU214" i="5"/>
  <c r="AW214" i="5"/>
  <c r="W215" i="5"/>
  <c r="X215" i="5"/>
  <c r="Z215" i="5"/>
  <c r="AF215" i="5"/>
  <c r="AG215" i="5" s="1"/>
  <c r="AI215" i="5"/>
  <c r="AJ215" i="5"/>
  <c r="AQ215" i="5"/>
  <c r="AS215" i="5"/>
  <c r="AU215" i="5"/>
  <c r="AW215" i="5"/>
  <c r="W216" i="5"/>
  <c r="X216" i="5"/>
  <c r="Z216" i="5"/>
  <c r="AF216" i="5"/>
  <c r="AI216" i="5"/>
  <c r="AJ216" i="5"/>
  <c r="AQ216" i="5"/>
  <c r="AS216" i="5"/>
  <c r="AU216" i="5"/>
  <c r="AW216" i="5"/>
  <c r="W217" i="5"/>
  <c r="X217" i="5"/>
  <c r="Z217" i="5"/>
  <c r="AF217" i="5"/>
  <c r="AI217" i="5"/>
  <c r="AJ217" i="5"/>
  <c r="AQ217" i="5"/>
  <c r="AS217" i="5"/>
  <c r="AU217" i="5"/>
  <c r="AW217" i="5"/>
  <c r="W218" i="5"/>
  <c r="X218" i="5"/>
  <c r="Z218" i="5"/>
  <c r="AF218" i="5"/>
  <c r="AZ218" i="5" s="1"/>
  <c r="AI218" i="5"/>
  <c r="AJ218" i="5"/>
  <c r="AQ218" i="5"/>
  <c r="AS218" i="5"/>
  <c r="AU218" i="5"/>
  <c r="AW218" i="5"/>
  <c r="W219" i="5"/>
  <c r="X219" i="5"/>
  <c r="Z219" i="5"/>
  <c r="AF219" i="5"/>
  <c r="AG219" i="5" s="1"/>
  <c r="AI219" i="5"/>
  <c r="AJ219" i="5"/>
  <c r="AQ219" i="5"/>
  <c r="AS219" i="5"/>
  <c r="AU219" i="5"/>
  <c r="AW219" i="5"/>
  <c r="W220" i="5"/>
  <c r="X220" i="5"/>
  <c r="Z220" i="5"/>
  <c r="AF220" i="5"/>
  <c r="AZ220" i="5" s="1"/>
  <c r="AI220" i="5"/>
  <c r="AJ220" i="5"/>
  <c r="AQ220" i="5"/>
  <c r="AS220" i="5"/>
  <c r="AU220" i="5"/>
  <c r="AW220" i="5"/>
  <c r="W221" i="5"/>
  <c r="X221" i="5"/>
  <c r="Z221" i="5"/>
  <c r="AF221" i="5"/>
  <c r="AG221" i="5" s="1"/>
  <c r="AI221" i="5"/>
  <c r="AJ221" i="5"/>
  <c r="AQ221" i="5"/>
  <c r="AS221" i="5"/>
  <c r="AU221" i="5"/>
  <c r="AW221" i="5"/>
  <c r="W222" i="5"/>
  <c r="X222" i="5"/>
  <c r="Z222" i="5"/>
  <c r="AF222" i="5"/>
  <c r="AG222" i="5" s="1"/>
  <c r="AI222" i="5"/>
  <c r="AJ222" i="5"/>
  <c r="AQ222" i="5"/>
  <c r="AS222" i="5"/>
  <c r="AU222" i="5"/>
  <c r="AW222" i="5"/>
  <c r="W223" i="5"/>
  <c r="X223" i="5"/>
  <c r="Z223" i="5"/>
  <c r="AF223" i="5"/>
  <c r="AZ223" i="5" s="1"/>
  <c r="AI223" i="5"/>
  <c r="AJ223" i="5"/>
  <c r="AQ223" i="5"/>
  <c r="AS223" i="5"/>
  <c r="AU223" i="5"/>
  <c r="AW223" i="5"/>
  <c r="W224" i="5"/>
  <c r="X224" i="5"/>
  <c r="Z224" i="5"/>
  <c r="AF224" i="5"/>
  <c r="AZ224" i="5" s="1"/>
  <c r="AI224" i="5"/>
  <c r="AJ224" i="5"/>
  <c r="AQ224" i="5"/>
  <c r="AS224" i="5"/>
  <c r="AU224" i="5"/>
  <c r="AW224" i="5"/>
  <c r="W225" i="5"/>
  <c r="X225" i="5"/>
  <c r="Z225" i="5"/>
  <c r="AF225" i="5"/>
  <c r="AZ225" i="5" s="1"/>
  <c r="AI225" i="5"/>
  <c r="AJ225" i="5"/>
  <c r="AQ225" i="5"/>
  <c r="AS225" i="5"/>
  <c r="AU225" i="5"/>
  <c r="AW225" i="5"/>
  <c r="W226" i="5"/>
  <c r="X226" i="5"/>
  <c r="Z226" i="5"/>
  <c r="AF226" i="5"/>
  <c r="AZ226" i="5" s="1"/>
  <c r="AI226" i="5"/>
  <c r="AJ226" i="5"/>
  <c r="AQ226" i="5"/>
  <c r="AS226" i="5"/>
  <c r="AU226" i="5"/>
  <c r="AW226" i="5"/>
  <c r="W227" i="5"/>
  <c r="X227" i="5"/>
  <c r="Z227" i="5"/>
  <c r="AF227" i="5"/>
  <c r="AZ227" i="5" s="1"/>
  <c r="AI227" i="5"/>
  <c r="AJ227" i="5"/>
  <c r="AQ227" i="5"/>
  <c r="AS227" i="5"/>
  <c r="AU227" i="5"/>
  <c r="AW227" i="5"/>
  <c r="W228" i="5"/>
  <c r="X228" i="5"/>
  <c r="Z228" i="5"/>
  <c r="AF228" i="5"/>
  <c r="AG228" i="5" s="1"/>
  <c r="AI228" i="5"/>
  <c r="AJ228" i="5"/>
  <c r="AQ228" i="5"/>
  <c r="AS228" i="5"/>
  <c r="AU228" i="5"/>
  <c r="AW228" i="5"/>
  <c r="W229" i="5"/>
  <c r="X229" i="5"/>
  <c r="Z229" i="5"/>
  <c r="AF229" i="5"/>
  <c r="AZ229" i="5" s="1"/>
  <c r="AI229" i="5"/>
  <c r="AJ229" i="5"/>
  <c r="AQ229" i="5"/>
  <c r="AS229" i="5"/>
  <c r="AU229" i="5"/>
  <c r="AW229" i="5"/>
  <c r="W230" i="5"/>
  <c r="X230" i="5"/>
  <c r="Z230" i="5"/>
  <c r="AF230" i="5"/>
  <c r="AI230" i="5"/>
  <c r="AJ230" i="5"/>
  <c r="AQ230" i="5"/>
  <c r="AS230" i="5"/>
  <c r="AU230" i="5"/>
  <c r="AW230" i="5"/>
  <c r="W231" i="5"/>
  <c r="X231" i="5"/>
  <c r="Z231" i="5"/>
  <c r="AF231" i="5"/>
  <c r="AZ231" i="5" s="1"/>
  <c r="AI231" i="5"/>
  <c r="AJ231" i="5"/>
  <c r="AQ231" i="5"/>
  <c r="AS231" i="5"/>
  <c r="AU231" i="5"/>
  <c r="AW231" i="5"/>
  <c r="W232" i="5"/>
  <c r="X232" i="5"/>
  <c r="Z232" i="5"/>
  <c r="AF232" i="5"/>
  <c r="AZ232" i="5" s="1"/>
  <c r="AI232" i="5"/>
  <c r="AJ232" i="5"/>
  <c r="AQ232" i="5"/>
  <c r="AS232" i="5"/>
  <c r="AU232" i="5"/>
  <c r="AW232" i="5"/>
  <c r="W233" i="5"/>
  <c r="X233" i="5"/>
  <c r="Z233" i="5"/>
  <c r="AF233" i="5"/>
  <c r="AG233" i="5" s="1"/>
  <c r="AI233" i="5"/>
  <c r="AJ233" i="5"/>
  <c r="AQ233" i="5"/>
  <c r="AS233" i="5"/>
  <c r="AU233" i="5"/>
  <c r="AW233" i="5"/>
  <c r="W234" i="5"/>
  <c r="X234" i="5"/>
  <c r="Z234" i="5"/>
  <c r="AF234" i="5"/>
  <c r="AG234" i="5" s="1"/>
  <c r="AI234" i="5"/>
  <c r="AJ234" i="5"/>
  <c r="AQ234" i="5"/>
  <c r="AS234" i="5"/>
  <c r="AU234" i="5"/>
  <c r="AW234" i="5"/>
  <c r="W235" i="5"/>
  <c r="X235" i="5"/>
  <c r="Z235" i="5"/>
  <c r="AF235" i="5"/>
  <c r="AZ235" i="5" s="1"/>
  <c r="AI235" i="5"/>
  <c r="AJ235" i="5"/>
  <c r="AQ235" i="5"/>
  <c r="AS235" i="5"/>
  <c r="AU235" i="5"/>
  <c r="AW235" i="5"/>
  <c r="W236" i="5"/>
  <c r="X236" i="5"/>
  <c r="Z236" i="5"/>
  <c r="AF236" i="5"/>
  <c r="AG236" i="5" s="1"/>
  <c r="AI236" i="5"/>
  <c r="AJ236" i="5"/>
  <c r="AQ236" i="5"/>
  <c r="AS236" i="5"/>
  <c r="AU236" i="5"/>
  <c r="AW236" i="5"/>
  <c r="W237" i="5"/>
  <c r="X237" i="5"/>
  <c r="Z237" i="5"/>
  <c r="AF237" i="5"/>
  <c r="AG237" i="5" s="1"/>
  <c r="AI237" i="5"/>
  <c r="AJ237" i="5"/>
  <c r="AQ237" i="5"/>
  <c r="AS237" i="5"/>
  <c r="AU237" i="5"/>
  <c r="AW237" i="5"/>
  <c r="W238" i="5"/>
  <c r="X238" i="5"/>
  <c r="Z238" i="5"/>
  <c r="AF238" i="5"/>
  <c r="AZ238" i="5" s="1"/>
  <c r="AI238" i="5"/>
  <c r="AJ238" i="5"/>
  <c r="AQ238" i="5"/>
  <c r="AS238" i="5"/>
  <c r="AU238" i="5"/>
  <c r="AW238" i="5"/>
  <c r="W239" i="5"/>
  <c r="X239" i="5"/>
  <c r="Z239" i="5"/>
  <c r="AF239" i="5"/>
  <c r="AG239" i="5" s="1"/>
  <c r="AI239" i="5"/>
  <c r="AJ239" i="5"/>
  <c r="AQ239" i="5"/>
  <c r="AS239" i="5"/>
  <c r="AU239" i="5"/>
  <c r="AW239" i="5"/>
  <c r="W240" i="5"/>
  <c r="X240" i="5"/>
  <c r="Z240" i="5"/>
  <c r="AF240" i="5"/>
  <c r="AZ240" i="5" s="1"/>
  <c r="AI240" i="5"/>
  <c r="AJ240" i="5"/>
  <c r="AQ240" i="5"/>
  <c r="AS240" i="5"/>
  <c r="AU240" i="5"/>
  <c r="AW240" i="5"/>
  <c r="W241" i="5"/>
  <c r="X241" i="5"/>
  <c r="Z241" i="5"/>
  <c r="AF241" i="5"/>
  <c r="AZ241" i="5" s="1"/>
  <c r="AI241" i="5"/>
  <c r="AJ241" i="5"/>
  <c r="AQ241" i="5"/>
  <c r="AS241" i="5"/>
  <c r="AU241" i="5"/>
  <c r="AW241" i="5"/>
  <c r="W242" i="5"/>
  <c r="X242" i="5"/>
  <c r="Z242" i="5"/>
  <c r="AF242" i="5"/>
  <c r="AI242" i="5"/>
  <c r="AJ242" i="5"/>
  <c r="AQ242" i="5"/>
  <c r="AS242" i="5"/>
  <c r="AU242" i="5"/>
  <c r="AW242" i="5"/>
  <c r="W243" i="5"/>
  <c r="X243" i="5"/>
  <c r="Z243" i="5"/>
  <c r="AF243" i="5"/>
  <c r="AZ243" i="5" s="1"/>
  <c r="AI243" i="5"/>
  <c r="AJ243" i="5"/>
  <c r="AQ243" i="5"/>
  <c r="AS243" i="5"/>
  <c r="AU243" i="5"/>
  <c r="AW243" i="5"/>
  <c r="W244" i="5"/>
  <c r="X244" i="5"/>
  <c r="Z244" i="5"/>
  <c r="AF244" i="5"/>
  <c r="AZ244" i="5" s="1"/>
  <c r="AI244" i="5"/>
  <c r="AJ244" i="5"/>
  <c r="AQ244" i="5"/>
  <c r="AS244" i="5"/>
  <c r="AU244" i="5"/>
  <c r="AW244" i="5"/>
  <c r="W245" i="5"/>
  <c r="X245" i="5"/>
  <c r="Z245" i="5"/>
  <c r="AF245" i="5"/>
  <c r="AI245" i="5"/>
  <c r="AJ245" i="5"/>
  <c r="AQ245" i="5"/>
  <c r="AS245" i="5"/>
  <c r="AU245" i="5"/>
  <c r="AW245" i="5"/>
  <c r="W246" i="5"/>
  <c r="X246" i="5"/>
  <c r="Z246" i="5"/>
  <c r="AF246" i="5"/>
  <c r="AG246" i="5" s="1"/>
  <c r="AI246" i="5"/>
  <c r="AJ246" i="5"/>
  <c r="AQ246" i="5"/>
  <c r="AS246" i="5"/>
  <c r="AU246" i="5"/>
  <c r="AW246" i="5"/>
  <c r="W247" i="5"/>
  <c r="X247" i="5"/>
  <c r="Z247" i="5"/>
  <c r="AF247" i="5"/>
  <c r="AZ247" i="5" s="1"/>
  <c r="AI247" i="5"/>
  <c r="AJ247" i="5"/>
  <c r="AQ247" i="5"/>
  <c r="AS247" i="5"/>
  <c r="AU247" i="5"/>
  <c r="AW247" i="5"/>
  <c r="W248" i="5"/>
  <c r="X248" i="5"/>
  <c r="Z248" i="5"/>
  <c r="AF248" i="5"/>
  <c r="AI248" i="5"/>
  <c r="AJ248" i="5"/>
  <c r="AQ248" i="5"/>
  <c r="AS248" i="5"/>
  <c r="AU248" i="5"/>
  <c r="AW248" i="5"/>
  <c r="W249" i="5"/>
  <c r="X249" i="5"/>
  <c r="Z249" i="5"/>
  <c r="AF249" i="5"/>
  <c r="AZ249" i="5" s="1"/>
  <c r="AI249" i="5"/>
  <c r="AJ249" i="5"/>
  <c r="AQ249" i="5"/>
  <c r="AS249" i="5"/>
  <c r="AU249" i="5"/>
  <c r="AW249" i="5"/>
  <c r="W250" i="5"/>
  <c r="X250" i="5"/>
  <c r="Z250" i="5"/>
  <c r="AF250" i="5"/>
  <c r="AZ250" i="5" s="1"/>
  <c r="AI250" i="5"/>
  <c r="AJ250" i="5"/>
  <c r="AQ250" i="5"/>
  <c r="AS250" i="5"/>
  <c r="AU250" i="5"/>
  <c r="AW250" i="5"/>
  <c r="W251" i="5"/>
  <c r="X251" i="5"/>
  <c r="Z251" i="5"/>
  <c r="AF251" i="5"/>
  <c r="AI251" i="5"/>
  <c r="AJ251" i="5"/>
  <c r="AQ251" i="5"/>
  <c r="AS251" i="5"/>
  <c r="AU251" i="5"/>
  <c r="AW251" i="5"/>
  <c r="W252" i="5"/>
  <c r="X252" i="5"/>
  <c r="Z252" i="5"/>
  <c r="AF252" i="5"/>
  <c r="AG252" i="5" s="1"/>
  <c r="AI252" i="5"/>
  <c r="AJ252" i="5"/>
  <c r="AQ252" i="5"/>
  <c r="AS252" i="5"/>
  <c r="AU252" i="5"/>
  <c r="AW252" i="5"/>
  <c r="W253" i="5"/>
  <c r="X253" i="5"/>
  <c r="Z253" i="5"/>
  <c r="AF253" i="5"/>
  <c r="AZ253" i="5" s="1"/>
  <c r="AI253" i="5"/>
  <c r="AJ253" i="5"/>
  <c r="AQ253" i="5"/>
  <c r="AS253" i="5"/>
  <c r="AU253" i="5"/>
  <c r="AW253" i="5"/>
  <c r="W254" i="5"/>
  <c r="X254" i="5"/>
  <c r="Z254" i="5"/>
  <c r="AF254" i="5"/>
  <c r="AI254" i="5"/>
  <c r="AJ254" i="5"/>
  <c r="AQ254" i="5"/>
  <c r="AS254" i="5"/>
  <c r="AU254" i="5"/>
  <c r="AW254" i="5"/>
  <c r="W255" i="5"/>
  <c r="X255" i="5"/>
  <c r="Z255" i="5"/>
  <c r="AF255" i="5"/>
  <c r="AZ255" i="5" s="1"/>
  <c r="AI255" i="5"/>
  <c r="AJ255" i="5"/>
  <c r="AQ255" i="5"/>
  <c r="AS255" i="5"/>
  <c r="AU255" i="5"/>
  <c r="AW255" i="5"/>
  <c r="W256" i="5"/>
  <c r="X256" i="5"/>
  <c r="Z256" i="5"/>
  <c r="AF256" i="5"/>
  <c r="AZ256" i="5" s="1"/>
  <c r="AI256" i="5"/>
  <c r="AJ256" i="5"/>
  <c r="AQ256" i="5"/>
  <c r="AS256" i="5"/>
  <c r="AU256" i="5"/>
  <c r="AW256" i="5"/>
  <c r="W257" i="5"/>
  <c r="X257" i="5"/>
  <c r="Z257" i="5"/>
  <c r="AF257" i="5"/>
  <c r="AI257" i="5"/>
  <c r="AJ257" i="5"/>
  <c r="AQ257" i="5"/>
  <c r="AS257" i="5"/>
  <c r="AU257" i="5"/>
  <c r="AW257" i="5"/>
  <c r="W258" i="5"/>
  <c r="X258" i="5"/>
  <c r="Z258" i="5"/>
  <c r="AF258" i="5"/>
  <c r="AZ258" i="5" s="1"/>
  <c r="AI258" i="5"/>
  <c r="AJ258" i="5"/>
  <c r="AQ258" i="5"/>
  <c r="AS258" i="5"/>
  <c r="AU258" i="5"/>
  <c r="AW258" i="5"/>
  <c r="W259" i="5"/>
  <c r="X259" i="5"/>
  <c r="Z259" i="5"/>
  <c r="AF259" i="5"/>
  <c r="AZ259" i="5" s="1"/>
  <c r="AI259" i="5"/>
  <c r="AJ259" i="5"/>
  <c r="AQ259" i="5"/>
  <c r="AS259" i="5"/>
  <c r="AU259" i="5"/>
  <c r="AW259" i="5"/>
  <c r="W260" i="5"/>
  <c r="X260" i="5"/>
  <c r="Z260" i="5"/>
  <c r="AF260" i="5"/>
  <c r="AI260" i="5"/>
  <c r="AJ260" i="5"/>
  <c r="AQ260" i="5"/>
  <c r="AS260" i="5"/>
  <c r="AU260" i="5"/>
  <c r="AW260" i="5"/>
  <c r="W261" i="5"/>
  <c r="X261" i="5"/>
  <c r="Z261" i="5"/>
  <c r="AF261" i="5"/>
  <c r="AZ261" i="5" s="1"/>
  <c r="AI261" i="5"/>
  <c r="AJ261" i="5"/>
  <c r="AQ261" i="5"/>
  <c r="AS261" i="5"/>
  <c r="AU261" i="5"/>
  <c r="AW261" i="5"/>
  <c r="W262" i="5"/>
  <c r="X262" i="5"/>
  <c r="Z262" i="5"/>
  <c r="AF262" i="5"/>
  <c r="AZ262" i="5" s="1"/>
  <c r="AI262" i="5"/>
  <c r="AJ262" i="5"/>
  <c r="AQ262" i="5"/>
  <c r="AS262" i="5"/>
  <c r="AU262" i="5"/>
  <c r="AW262" i="5"/>
  <c r="W263" i="5"/>
  <c r="X263" i="5"/>
  <c r="Z263" i="5"/>
  <c r="AF263" i="5"/>
  <c r="AG263" i="5" s="1"/>
  <c r="AI263" i="5"/>
  <c r="AJ263" i="5"/>
  <c r="AQ263" i="5"/>
  <c r="AS263" i="5"/>
  <c r="AU263" i="5"/>
  <c r="AW263" i="5"/>
  <c r="W264" i="5"/>
  <c r="X264" i="5"/>
  <c r="Z264" i="5"/>
  <c r="AF264" i="5"/>
  <c r="AZ264" i="5" s="1"/>
  <c r="AI264" i="5"/>
  <c r="AJ264" i="5"/>
  <c r="AQ264" i="5"/>
  <c r="AS264" i="5"/>
  <c r="AU264" i="5"/>
  <c r="AW264" i="5"/>
  <c r="W265" i="5"/>
  <c r="X265" i="5"/>
  <c r="Z265" i="5"/>
  <c r="AF265" i="5"/>
  <c r="AZ265" i="5" s="1"/>
  <c r="AI265" i="5"/>
  <c r="AJ265" i="5"/>
  <c r="AQ265" i="5"/>
  <c r="AS265" i="5"/>
  <c r="AU265" i="5"/>
  <c r="AW265" i="5"/>
  <c r="W266" i="5"/>
  <c r="X266" i="5"/>
  <c r="Z266" i="5"/>
  <c r="AF266" i="5"/>
  <c r="AG266" i="5" s="1"/>
  <c r="AI266" i="5"/>
  <c r="AJ266" i="5"/>
  <c r="AQ266" i="5"/>
  <c r="AS266" i="5"/>
  <c r="AU266" i="5"/>
  <c r="AW266" i="5"/>
  <c r="W267" i="5"/>
  <c r="X267" i="5"/>
  <c r="Z267" i="5"/>
  <c r="AF267" i="5"/>
  <c r="AG267" i="5" s="1"/>
  <c r="AI267" i="5"/>
  <c r="AJ267" i="5"/>
  <c r="AQ267" i="5"/>
  <c r="AS267" i="5"/>
  <c r="AU267" i="5"/>
  <c r="AW267" i="5"/>
  <c r="W268" i="5"/>
  <c r="X268" i="5"/>
  <c r="Z268" i="5"/>
  <c r="AF268" i="5"/>
  <c r="AG268" i="5" s="1"/>
  <c r="AI268" i="5"/>
  <c r="AJ268" i="5"/>
  <c r="AQ268" i="5"/>
  <c r="AS268" i="5"/>
  <c r="AU268" i="5"/>
  <c r="AW268" i="5"/>
  <c r="W269" i="5"/>
  <c r="X269" i="5"/>
  <c r="Z269" i="5"/>
  <c r="AF269" i="5"/>
  <c r="AG269" i="5" s="1"/>
  <c r="AI269" i="5"/>
  <c r="AJ269" i="5"/>
  <c r="AQ269" i="5"/>
  <c r="AS269" i="5"/>
  <c r="AU269" i="5"/>
  <c r="AW269" i="5"/>
  <c r="AG225" i="5" l="1"/>
  <c r="AX225" i="5" s="1"/>
  <c r="AY225" i="5" s="1"/>
  <c r="AG241" i="5"/>
  <c r="AB132" i="5"/>
  <c r="AC132" i="5" s="1"/>
  <c r="AD132" i="5" s="1"/>
  <c r="AG258" i="5"/>
  <c r="AX258" i="5" s="1"/>
  <c r="AY258" i="5" s="1"/>
  <c r="AG262" i="5"/>
  <c r="AX262" i="5" s="1"/>
  <c r="AY262" i="5" s="1"/>
  <c r="AG243" i="5"/>
  <c r="AX243" i="5" s="1"/>
  <c r="AY243" i="5" s="1"/>
  <c r="AG227" i="5"/>
  <c r="AX227" i="5" s="1"/>
  <c r="AY227" i="5" s="1"/>
  <c r="AG191" i="5"/>
  <c r="AX191" i="5" s="1"/>
  <c r="AY191" i="5" s="1"/>
  <c r="BD218" i="5"/>
  <c r="BE218" i="5" s="1"/>
  <c r="AZ215" i="5"/>
  <c r="BD215" i="5" s="1"/>
  <c r="BE215" i="5" s="1"/>
  <c r="AG261" i="5"/>
  <c r="AG173" i="5"/>
  <c r="AX173" i="5" s="1"/>
  <c r="AY173" i="5" s="1"/>
  <c r="AZ266" i="5"/>
  <c r="BD266" i="5" s="1"/>
  <c r="BE266" i="5" s="1"/>
  <c r="AZ192" i="5"/>
  <c r="BD192" i="5" s="1"/>
  <c r="BE192" i="5" s="1"/>
  <c r="AZ188" i="5"/>
  <c r="BD188" i="5" s="1"/>
  <c r="BE188" i="5" s="1"/>
  <c r="AZ163" i="5"/>
  <c r="BD163" i="5" s="1"/>
  <c r="BE163" i="5" s="1"/>
  <c r="AG250" i="5"/>
  <c r="AX250" i="5" s="1"/>
  <c r="AG197" i="5"/>
  <c r="AX197" i="5" s="1"/>
  <c r="AY197" i="5" s="1"/>
  <c r="AZ267" i="5"/>
  <c r="BD267" i="5" s="1"/>
  <c r="BE267" i="5" s="1"/>
  <c r="AG249" i="5"/>
  <c r="AX249" i="5" s="1"/>
  <c r="AY249" i="5" s="1"/>
  <c r="AZ168" i="5"/>
  <c r="BD168" i="5" s="1"/>
  <c r="BE168" i="5" s="1"/>
  <c r="AZ151" i="5"/>
  <c r="BD151" i="5" s="1"/>
  <c r="BE151" i="5" s="1"/>
  <c r="AG128" i="5"/>
  <c r="AX128" i="5" s="1"/>
  <c r="AY128" i="5" s="1"/>
  <c r="AG255" i="5"/>
  <c r="AX255" i="5" s="1"/>
  <c r="AY255" i="5" s="1"/>
  <c r="AG226" i="5"/>
  <c r="AX226" i="5" s="1"/>
  <c r="AY226" i="5" s="1"/>
  <c r="AZ219" i="5"/>
  <c r="BD219" i="5" s="1"/>
  <c r="BE219" i="5" s="1"/>
  <c r="AZ203" i="5"/>
  <c r="BD162" i="5"/>
  <c r="BE162" i="5" s="1"/>
  <c r="AZ159" i="5"/>
  <c r="BD159" i="5" s="1"/>
  <c r="BE159" i="5" s="1"/>
  <c r="AG146" i="5"/>
  <c r="AX146" i="5" s="1"/>
  <c r="AY146" i="5" s="1"/>
  <c r="AZ234" i="5"/>
  <c r="BD234" i="5" s="1"/>
  <c r="BE234" i="5" s="1"/>
  <c r="AG235" i="5"/>
  <c r="AX235" i="5" s="1"/>
  <c r="AY235" i="5" s="1"/>
  <c r="AG174" i="5"/>
  <c r="AX174" i="5" s="1"/>
  <c r="AX154" i="5"/>
  <c r="AY154" i="5" s="1"/>
  <c r="BD235" i="5"/>
  <c r="BE235" i="5" s="1"/>
  <c r="AG231" i="5"/>
  <c r="AX231" i="5" s="1"/>
  <c r="AY231" i="5" s="1"/>
  <c r="AZ204" i="5"/>
  <c r="BD204" i="5" s="1"/>
  <c r="BE204" i="5" s="1"/>
  <c r="AZ176" i="5"/>
  <c r="BD176" i="5" s="1"/>
  <c r="BE176" i="5" s="1"/>
  <c r="AX155" i="5"/>
  <c r="AY155" i="5" s="1"/>
  <c r="AZ150" i="5"/>
  <c r="BD150" i="5" s="1"/>
  <c r="BE150" i="5" s="1"/>
  <c r="AZ137" i="5"/>
  <c r="BD137" i="5" s="1"/>
  <c r="BE137" i="5" s="1"/>
  <c r="AG264" i="5"/>
  <c r="AX264" i="5" s="1"/>
  <c r="AY264" i="5" s="1"/>
  <c r="AG256" i="5"/>
  <c r="AX256" i="5" s="1"/>
  <c r="BB256" i="5" s="1"/>
  <c r="AZ252" i="5"/>
  <c r="BD252" i="5" s="1"/>
  <c r="BE252" i="5" s="1"/>
  <c r="AG244" i="5"/>
  <c r="AX244" i="5" s="1"/>
  <c r="AY244" i="5" s="1"/>
  <c r="AZ198" i="5"/>
  <c r="BD198" i="5" s="1"/>
  <c r="BE198" i="5" s="1"/>
  <c r="AZ169" i="5"/>
  <c r="BD169" i="5" s="1"/>
  <c r="BE169" i="5" s="1"/>
  <c r="AZ158" i="5"/>
  <c r="BD158" i="5" s="1"/>
  <c r="BE158" i="5" s="1"/>
  <c r="BD209" i="5"/>
  <c r="BE209" i="5" s="1"/>
  <c r="AX160" i="5"/>
  <c r="AY160" i="5" s="1"/>
  <c r="AX236" i="5"/>
  <c r="AY236" i="5" s="1"/>
  <c r="AX203" i="5"/>
  <c r="AY203" i="5" s="1"/>
  <c r="AX186" i="5"/>
  <c r="AY186" i="5" s="1"/>
  <c r="AG265" i="5"/>
  <c r="AX265" i="5" s="1"/>
  <c r="AZ237" i="5"/>
  <c r="BD237" i="5" s="1"/>
  <c r="BE237" i="5" s="1"/>
  <c r="BD224" i="5"/>
  <c r="BE224" i="5" s="1"/>
  <c r="AZ214" i="5"/>
  <c r="BD214" i="5" s="1"/>
  <c r="BE214" i="5" s="1"/>
  <c r="AZ182" i="5"/>
  <c r="BD182" i="5" s="1"/>
  <c r="BE182" i="5" s="1"/>
  <c r="AX180" i="5"/>
  <c r="AY180" i="5" s="1"/>
  <c r="AX163" i="5"/>
  <c r="BB163" i="5" s="1"/>
  <c r="AZ160" i="5"/>
  <c r="BD160" i="5" s="1"/>
  <c r="BE160" i="5" s="1"/>
  <c r="AX241" i="5"/>
  <c r="AY241" i="5" s="1"/>
  <c r="AG240" i="5"/>
  <c r="AX240" i="5" s="1"/>
  <c r="AY240" i="5" s="1"/>
  <c r="AZ205" i="5"/>
  <c r="BD205" i="5" s="1"/>
  <c r="BE205" i="5" s="1"/>
  <c r="BD172" i="5"/>
  <c r="BE172" i="5" s="1"/>
  <c r="AZ138" i="5"/>
  <c r="BD138" i="5" s="1"/>
  <c r="BE138" i="5" s="1"/>
  <c r="AX135" i="5"/>
  <c r="AY135" i="5" s="1"/>
  <c r="AB169" i="5"/>
  <c r="AC169" i="5" s="1"/>
  <c r="AD169" i="5" s="1"/>
  <c r="AX212" i="5"/>
  <c r="AY212" i="5" s="1"/>
  <c r="AX148" i="5"/>
  <c r="AY148" i="5" s="1"/>
  <c r="AX263" i="5"/>
  <c r="AY263" i="5" s="1"/>
  <c r="BD226" i="5"/>
  <c r="BE226" i="5" s="1"/>
  <c r="AZ185" i="5"/>
  <c r="BD185" i="5" s="1"/>
  <c r="BE185" i="5" s="1"/>
  <c r="AG259" i="5"/>
  <c r="AX259" i="5" s="1"/>
  <c r="BB259" i="5" s="1"/>
  <c r="BD250" i="5"/>
  <c r="BE250" i="5" s="1"/>
  <c r="AZ246" i="5"/>
  <c r="BD246" i="5" s="1"/>
  <c r="BE246" i="5" s="1"/>
  <c r="AG224" i="5"/>
  <c r="AX224" i="5" s="1"/>
  <c r="AY224" i="5" s="1"/>
  <c r="AX192" i="5"/>
  <c r="BB192" i="5" s="1"/>
  <c r="BD174" i="5"/>
  <c r="BE174" i="5" s="1"/>
  <c r="AZ170" i="5"/>
  <c r="BD170" i="5" s="1"/>
  <c r="BE170" i="5" s="1"/>
  <c r="AZ149" i="5"/>
  <c r="BD149" i="5" s="1"/>
  <c r="BE149" i="5" s="1"/>
  <c r="AX147" i="5"/>
  <c r="AY147" i="5" s="1"/>
  <c r="BD229" i="5"/>
  <c r="BE229" i="5" s="1"/>
  <c r="AX183" i="5"/>
  <c r="AY183" i="5" s="1"/>
  <c r="BD128" i="5"/>
  <c r="BE128" i="5" s="1"/>
  <c r="AX202" i="5"/>
  <c r="AY202" i="5" s="1"/>
  <c r="AX189" i="5"/>
  <c r="BB189" i="5" s="1"/>
  <c r="AX201" i="5"/>
  <c r="AY201" i="5" s="1"/>
  <c r="AB228" i="5"/>
  <c r="AC228" i="5" s="1"/>
  <c r="AD228" i="5" s="1"/>
  <c r="AX266" i="5"/>
  <c r="BB266" i="5" s="1"/>
  <c r="AZ228" i="5"/>
  <c r="BD228" i="5" s="1"/>
  <c r="BE228" i="5" s="1"/>
  <c r="AX149" i="5"/>
  <c r="AY149" i="5" s="1"/>
  <c r="AZ147" i="5"/>
  <c r="BD147" i="5" s="1"/>
  <c r="BE147" i="5" s="1"/>
  <c r="AX267" i="5"/>
  <c r="AY267" i="5" s="1"/>
  <c r="AZ179" i="5"/>
  <c r="BD179" i="5" s="1"/>
  <c r="BE179" i="5" s="1"/>
  <c r="AG253" i="5"/>
  <c r="AX253" i="5" s="1"/>
  <c r="AY253" i="5" s="1"/>
  <c r="AB247" i="5"/>
  <c r="AC247" i="5" s="1"/>
  <c r="AD247" i="5" s="1"/>
  <c r="AG238" i="5"/>
  <c r="AX238" i="5" s="1"/>
  <c r="AY238" i="5" s="1"/>
  <c r="AG229" i="5"/>
  <c r="AX229" i="5" s="1"/>
  <c r="AZ210" i="5"/>
  <c r="BD210" i="5" s="1"/>
  <c r="BE210" i="5" s="1"/>
  <c r="AZ194" i="5"/>
  <c r="BD194" i="5" s="1"/>
  <c r="BE194" i="5" s="1"/>
  <c r="AX177" i="5"/>
  <c r="AY177" i="5" s="1"/>
  <c r="AG162" i="5"/>
  <c r="AX162" i="5" s="1"/>
  <c r="AY162" i="5" s="1"/>
  <c r="AG153" i="5"/>
  <c r="AX153" i="5" s="1"/>
  <c r="AX138" i="5"/>
  <c r="AY138" i="5" s="1"/>
  <c r="AZ132" i="5"/>
  <c r="BD132" i="5" s="1"/>
  <c r="BE132" i="5" s="1"/>
  <c r="AB211" i="5"/>
  <c r="AC211" i="5" s="1"/>
  <c r="AE211" i="5" s="1"/>
  <c r="AX195" i="5"/>
  <c r="BB195" i="5" s="1"/>
  <c r="AX188" i="5"/>
  <c r="AY188" i="5" s="1"/>
  <c r="AB183" i="5"/>
  <c r="AC183" i="5" s="1"/>
  <c r="AD183" i="5" s="1"/>
  <c r="AX176" i="5"/>
  <c r="AY176" i="5" s="1"/>
  <c r="BD231" i="5"/>
  <c r="BE231" i="5" s="1"/>
  <c r="BD203" i="5"/>
  <c r="BE203" i="5" s="1"/>
  <c r="AX204" i="5"/>
  <c r="AY204" i="5" s="1"/>
  <c r="BD197" i="5"/>
  <c r="BE197" i="5" s="1"/>
  <c r="BD173" i="5"/>
  <c r="BE173" i="5" s="1"/>
  <c r="AX168" i="5"/>
  <c r="AY168" i="5" s="1"/>
  <c r="AX166" i="5"/>
  <c r="BB166" i="5" s="1"/>
  <c r="AB162" i="5"/>
  <c r="AC162" i="5" s="1"/>
  <c r="AE162" i="5" s="1"/>
  <c r="AX141" i="5"/>
  <c r="BB141" i="5" s="1"/>
  <c r="BD259" i="5"/>
  <c r="BE259" i="5" s="1"/>
  <c r="AG247" i="5"/>
  <c r="AX247" i="5" s="1"/>
  <c r="BD243" i="5"/>
  <c r="BE243" i="5" s="1"/>
  <c r="BD238" i="5"/>
  <c r="BE238" i="5" s="1"/>
  <c r="AB235" i="5"/>
  <c r="AC235" i="5" s="1"/>
  <c r="AD235" i="5" s="1"/>
  <c r="AX234" i="5"/>
  <c r="AY234" i="5" s="1"/>
  <c r="AG232" i="5"/>
  <c r="AX232" i="5" s="1"/>
  <c r="BD227" i="5"/>
  <c r="BE227" i="5" s="1"/>
  <c r="AZ222" i="5"/>
  <c r="BD222" i="5" s="1"/>
  <c r="BE222" i="5" s="1"/>
  <c r="AZ221" i="5"/>
  <c r="BD221" i="5" s="1"/>
  <c r="BE221" i="5" s="1"/>
  <c r="BD220" i="5"/>
  <c r="BE220" i="5" s="1"/>
  <c r="AZ212" i="5"/>
  <c r="BD212" i="5" s="1"/>
  <c r="BE212" i="5" s="1"/>
  <c r="AZ211" i="5"/>
  <c r="BD211" i="5" s="1"/>
  <c r="BE211" i="5" s="1"/>
  <c r="AZ201" i="5"/>
  <c r="BD201" i="5" s="1"/>
  <c r="BE201" i="5" s="1"/>
  <c r="AG200" i="5"/>
  <c r="AX200" i="5" s="1"/>
  <c r="AY200" i="5" s="1"/>
  <c r="AZ195" i="5"/>
  <c r="BD195" i="5" s="1"/>
  <c r="BE195" i="5" s="1"/>
  <c r="AX185" i="5"/>
  <c r="AY185" i="5" s="1"/>
  <c r="AX179" i="5"/>
  <c r="AY179" i="5" s="1"/>
  <c r="AZ171" i="5"/>
  <c r="BD171" i="5" s="1"/>
  <c r="BE171" i="5" s="1"/>
  <c r="AX170" i="5"/>
  <c r="AY170" i="5" s="1"/>
  <c r="AX169" i="5"/>
  <c r="AY169" i="5" s="1"/>
  <c r="AX150" i="5"/>
  <c r="AY150" i="5" s="1"/>
  <c r="AZ144" i="5"/>
  <c r="BD144" i="5" s="1"/>
  <c r="BE144" i="5" s="1"/>
  <c r="AG140" i="5"/>
  <c r="AX140" i="5" s="1"/>
  <c r="AB133" i="5"/>
  <c r="AC133" i="5" s="1"/>
  <c r="AD133" i="5" s="1"/>
  <c r="AZ129" i="5"/>
  <c r="BD129" i="5" s="1"/>
  <c r="BE129" i="5" s="1"/>
  <c r="AB269" i="5"/>
  <c r="AC269" i="5" s="1"/>
  <c r="AD269" i="5" s="1"/>
  <c r="AX269" i="5"/>
  <c r="AY269" i="5" s="1"/>
  <c r="AX261" i="5"/>
  <c r="AY261" i="5" s="1"/>
  <c r="AX233" i="5"/>
  <c r="AY233" i="5" s="1"/>
  <c r="BD258" i="5"/>
  <c r="BE258" i="5" s="1"/>
  <c r="BD247" i="5"/>
  <c r="BE247" i="5" s="1"/>
  <c r="AX228" i="5"/>
  <c r="AY228" i="5" s="1"/>
  <c r="AX219" i="5"/>
  <c r="AY219" i="5" s="1"/>
  <c r="AX198" i="5"/>
  <c r="AY198" i="5" s="1"/>
  <c r="AZ166" i="5"/>
  <c r="BD166" i="5" s="1"/>
  <c r="BE166" i="5" s="1"/>
  <c r="AZ155" i="5"/>
  <c r="BD155" i="5" s="1"/>
  <c r="BE155" i="5" s="1"/>
  <c r="AZ154" i="5"/>
  <c r="BD154" i="5" s="1"/>
  <c r="BE154" i="5" s="1"/>
  <c r="AB151" i="5"/>
  <c r="AC151" i="5" s="1"/>
  <c r="AE151" i="5" s="1"/>
  <c r="AZ145" i="5"/>
  <c r="BD145" i="5" s="1"/>
  <c r="BE145" i="5" s="1"/>
  <c r="AZ141" i="5"/>
  <c r="BD141" i="5" s="1"/>
  <c r="BE141" i="5" s="1"/>
  <c r="AZ135" i="5"/>
  <c r="BD135" i="5" s="1"/>
  <c r="BE135" i="5" s="1"/>
  <c r="AX252" i="5"/>
  <c r="AY252" i="5" s="1"/>
  <c r="AX246" i="5"/>
  <c r="AY246" i="5" s="1"/>
  <c r="AB232" i="5"/>
  <c r="AC232" i="5" s="1"/>
  <c r="AE232" i="5" s="1"/>
  <c r="BD223" i="5"/>
  <c r="BE223" i="5" s="1"/>
  <c r="AB221" i="5"/>
  <c r="AC221" i="5" s="1"/>
  <c r="AD221" i="5" s="1"/>
  <c r="AX211" i="5"/>
  <c r="AY211" i="5" s="1"/>
  <c r="AX210" i="5"/>
  <c r="AY210" i="5" s="1"/>
  <c r="AB210" i="5"/>
  <c r="AC210" i="5" s="1"/>
  <c r="AE210" i="5" s="1"/>
  <c r="AB200" i="5"/>
  <c r="AC200" i="5" s="1"/>
  <c r="AE200" i="5" s="1"/>
  <c r="AB195" i="5"/>
  <c r="AC195" i="5" s="1"/>
  <c r="AE195" i="5" s="1"/>
  <c r="AX182" i="5"/>
  <c r="AY182" i="5" s="1"/>
  <c r="AX158" i="5"/>
  <c r="AY158" i="5" s="1"/>
  <c r="AX222" i="5"/>
  <c r="AY222" i="5" s="1"/>
  <c r="AB166" i="5"/>
  <c r="AC166" i="5" s="1"/>
  <c r="AD166" i="5" s="1"/>
  <c r="BD153" i="5"/>
  <c r="BE153" i="5" s="1"/>
  <c r="AB145" i="5"/>
  <c r="AC145" i="5" s="1"/>
  <c r="AD145" i="5" s="1"/>
  <c r="AX144" i="5"/>
  <c r="AY144" i="5" s="1"/>
  <c r="AX129" i="5"/>
  <c r="AY129" i="5" s="1"/>
  <c r="AB144" i="5"/>
  <c r="AC144" i="5" s="1"/>
  <c r="AD144" i="5" s="1"/>
  <c r="AB130" i="5"/>
  <c r="AC130" i="5" s="1"/>
  <c r="AE130" i="5" s="1"/>
  <c r="AB244" i="5"/>
  <c r="AC244" i="5" s="1"/>
  <c r="AD244" i="5" s="1"/>
  <c r="AB185" i="5"/>
  <c r="AC185" i="5" s="1"/>
  <c r="AE185" i="5" s="1"/>
  <c r="AB238" i="5"/>
  <c r="AC238" i="5" s="1"/>
  <c r="AD238" i="5" s="1"/>
  <c r="AB146" i="5"/>
  <c r="AC146" i="5" s="1"/>
  <c r="AD146" i="5" s="1"/>
  <c r="AB192" i="5"/>
  <c r="AC192" i="5" s="1"/>
  <c r="AD192" i="5" s="1"/>
  <c r="AB174" i="5"/>
  <c r="AC174" i="5" s="1"/>
  <c r="AD174" i="5" s="1"/>
  <c r="BD200" i="5"/>
  <c r="BE200" i="5" s="1"/>
  <c r="AB268" i="5"/>
  <c r="AC268" i="5" s="1"/>
  <c r="AE268" i="5" s="1"/>
  <c r="AB267" i="5"/>
  <c r="AC267" i="5" s="1"/>
  <c r="AE267" i="5" s="1"/>
  <c r="AB266" i="5"/>
  <c r="AC266" i="5" s="1"/>
  <c r="AE266" i="5" s="1"/>
  <c r="AB265" i="5"/>
  <c r="AC265" i="5" s="1"/>
  <c r="AE265" i="5" s="1"/>
  <c r="AB262" i="5"/>
  <c r="AC262" i="5" s="1"/>
  <c r="AE262" i="5" s="1"/>
  <c r="BD262" i="5"/>
  <c r="BE262" i="5" s="1"/>
  <c r="BD261" i="5"/>
  <c r="BE261" i="5" s="1"/>
  <c r="AB260" i="5"/>
  <c r="AC260" i="5" s="1"/>
  <c r="AD260" i="5" s="1"/>
  <c r="AB259" i="5"/>
  <c r="AC259" i="5" s="1"/>
  <c r="AD259" i="5" s="1"/>
  <c r="AB257" i="5"/>
  <c r="AC257" i="5" s="1"/>
  <c r="AD257" i="5" s="1"/>
  <c r="AB256" i="5"/>
  <c r="AC256" i="5" s="1"/>
  <c r="AD256" i="5" s="1"/>
  <c r="BD256" i="5"/>
  <c r="BE256" i="5" s="1"/>
  <c r="BD255" i="5"/>
  <c r="BE255" i="5" s="1"/>
  <c r="BD253" i="5"/>
  <c r="BE253" i="5" s="1"/>
  <c r="AB253" i="5"/>
  <c r="AC253" i="5" s="1"/>
  <c r="AD253" i="5" s="1"/>
  <c r="AB250" i="5"/>
  <c r="AC250" i="5" s="1"/>
  <c r="AD250" i="5" s="1"/>
  <c r="BD244" i="5"/>
  <c r="BE244" i="5" s="1"/>
  <c r="AB241" i="5"/>
  <c r="AC241" i="5" s="1"/>
  <c r="AD241" i="5" s="1"/>
  <c r="BD241" i="5"/>
  <c r="BE241" i="5" s="1"/>
  <c r="AB239" i="5"/>
  <c r="AC239" i="5" s="1"/>
  <c r="AE239" i="5" s="1"/>
  <c r="AB236" i="5"/>
  <c r="AC236" i="5" s="1"/>
  <c r="AE236" i="5" s="1"/>
  <c r="AB233" i="5"/>
  <c r="AC233" i="5" s="1"/>
  <c r="AD233" i="5" s="1"/>
  <c r="BD232" i="5"/>
  <c r="BE232" i="5" s="1"/>
  <c r="AB231" i="5"/>
  <c r="AC231" i="5" s="1"/>
  <c r="AD231" i="5" s="1"/>
  <c r="AB229" i="5"/>
  <c r="AC229" i="5" s="1"/>
  <c r="AD229" i="5" s="1"/>
  <c r="AB226" i="5"/>
  <c r="AC226" i="5" s="1"/>
  <c r="AD226" i="5" s="1"/>
  <c r="AB224" i="5"/>
  <c r="AC224" i="5" s="1"/>
  <c r="AB223" i="5"/>
  <c r="AC223" i="5" s="1"/>
  <c r="AD223" i="5" s="1"/>
  <c r="AB222" i="5"/>
  <c r="AC222" i="5" s="1"/>
  <c r="AD222" i="5" s="1"/>
  <c r="AB220" i="5"/>
  <c r="AC220" i="5" s="1"/>
  <c r="AE220" i="5" s="1"/>
  <c r="AB218" i="5"/>
  <c r="AC218" i="5" s="1"/>
  <c r="AE218" i="5" s="1"/>
  <c r="AB214" i="5"/>
  <c r="AC214" i="5" s="1"/>
  <c r="AE214" i="5" s="1"/>
  <c r="AB213" i="5"/>
  <c r="AC213" i="5" s="1"/>
  <c r="AD213" i="5" s="1"/>
  <c r="AB212" i="5"/>
  <c r="AC212" i="5" s="1"/>
  <c r="AE212" i="5" s="1"/>
  <c r="AB209" i="5"/>
  <c r="AC209" i="5" s="1"/>
  <c r="AD209" i="5" s="1"/>
  <c r="AB207" i="5"/>
  <c r="AC207" i="5" s="1"/>
  <c r="AE207" i="5" s="1"/>
  <c r="AB206" i="5"/>
  <c r="AC206" i="5" s="1"/>
  <c r="AE206" i="5" s="1"/>
  <c r="AB205" i="5"/>
  <c r="AC205" i="5" s="1"/>
  <c r="AE205" i="5" s="1"/>
  <c r="AB204" i="5"/>
  <c r="AC204" i="5" s="1"/>
  <c r="AD204" i="5" s="1"/>
  <c r="AB201" i="5"/>
  <c r="AC201" i="5" s="1"/>
  <c r="AE201" i="5" s="1"/>
  <c r="AB198" i="5"/>
  <c r="AC198" i="5" s="1"/>
  <c r="AE198" i="5" s="1"/>
  <c r="AB196" i="5"/>
  <c r="AC196" i="5" s="1"/>
  <c r="AD196" i="5" s="1"/>
  <c r="AB191" i="5"/>
  <c r="AC191" i="5" s="1"/>
  <c r="AE191" i="5" s="1"/>
  <c r="AB173" i="5"/>
  <c r="AC173" i="5" s="1"/>
  <c r="AD173" i="5" s="1"/>
  <c r="AB163" i="5"/>
  <c r="AC163" i="5" s="1"/>
  <c r="AD163" i="5" s="1"/>
  <c r="AB156" i="5"/>
  <c r="AC156" i="5" s="1"/>
  <c r="AD156" i="5" s="1"/>
  <c r="BD140" i="5"/>
  <c r="BE140" i="5" s="1"/>
  <c r="AB139" i="5"/>
  <c r="AC139" i="5" s="1"/>
  <c r="AD139" i="5" s="1"/>
  <c r="AB138" i="5"/>
  <c r="AC138" i="5" s="1"/>
  <c r="AD138" i="5" s="1"/>
  <c r="BD131" i="5"/>
  <c r="BE131" i="5" s="1"/>
  <c r="BD130" i="5"/>
  <c r="BE130" i="5" s="1"/>
  <c r="AB194" i="5"/>
  <c r="AC194" i="5" s="1"/>
  <c r="BD191" i="5"/>
  <c r="BE191" i="5" s="1"/>
  <c r="AB189" i="5"/>
  <c r="AC189" i="5" s="1"/>
  <c r="AD189" i="5" s="1"/>
  <c r="AB186" i="5"/>
  <c r="AC186" i="5" s="1"/>
  <c r="AD186" i="5" s="1"/>
  <c r="AB180" i="5"/>
  <c r="AC180" i="5" s="1"/>
  <c r="AD180" i="5" s="1"/>
  <c r="BD175" i="5"/>
  <c r="BE175" i="5" s="1"/>
  <c r="AB177" i="5"/>
  <c r="AC177" i="5" s="1"/>
  <c r="AD177" i="5" s="1"/>
  <c r="AB171" i="5"/>
  <c r="AC171" i="5" s="1"/>
  <c r="AD171" i="5" s="1"/>
  <c r="AB167" i="5"/>
  <c r="AC167" i="5" s="1"/>
  <c r="AD167" i="5" s="1"/>
  <c r="AB160" i="5"/>
  <c r="AC160" i="5" s="1"/>
  <c r="AD160" i="5" s="1"/>
  <c r="AB159" i="5"/>
  <c r="AC159" i="5" s="1"/>
  <c r="AE159" i="5" s="1"/>
  <c r="AB153" i="5"/>
  <c r="AC153" i="5" s="1"/>
  <c r="AB154" i="5"/>
  <c r="AC154" i="5" s="1"/>
  <c r="AD154" i="5" s="1"/>
  <c r="AB150" i="5"/>
  <c r="AC150" i="5" s="1"/>
  <c r="AD150" i="5" s="1"/>
  <c r="BD146" i="5"/>
  <c r="BE146" i="5" s="1"/>
  <c r="AB142" i="5"/>
  <c r="AC142" i="5" s="1"/>
  <c r="AE142" i="5" s="1"/>
  <c r="AB141" i="5"/>
  <c r="AC141" i="5" s="1"/>
  <c r="AD141" i="5" s="1"/>
  <c r="AB136" i="5"/>
  <c r="AC136" i="5" s="1"/>
  <c r="AD136" i="5" s="1"/>
  <c r="AB135" i="5"/>
  <c r="AC135" i="5" s="1"/>
  <c r="AE135" i="5" s="1"/>
  <c r="AB127" i="5"/>
  <c r="AC127" i="5" s="1"/>
  <c r="AD127" i="5" s="1"/>
  <c r="AB128" i="5"/>
  <c r="AC128" i="5" s="1"/>
  <c r="AE128" i="5" s="1"/>
  <c r="AB129" i="5"/>
  <c r="AC129" i="5" s="1"/>
  <c r="BD127" i="5"/>
  <c r="BE127" i="5" s="1"/>
  <c r="AB246" i="5"/>
  <c r="AC246" i="5" s="1"/>
  <c r="AB225" i="5"/>
  <c r="AC225" i="5" s="1"/>
  <c r="AB249" i="5"/>
  <c r="AC249" i="5" s="1"/>
  <c r="AE249" i="5" s="1"/>
  <c r="AB243" i="5"/>
  <c r="AC243" i="5" s="1"/>
  <c r="AB240" i="5"/>
  <c r="AC240" i="5" s="1"/>
  <c r="AD240" i="5" s="1"/>
  <c r="AB237" i="5"/>
  <c r="AC237" i="5" s="1"/>
  <c r="AD237" i="5" s="1"/>
  <c r="AB255" i="5"/>
  <c r="AC255" i="5" s="1"/>
  <c r="AB252" i="5"/>
  <c r="AC252" i="5" s="1"/>
  <c r="AE252" i="5" s="1"/>
  <c r="AB188" i="5"/>
  <c r="AC188" i="5" s="1"/>
  <c r="AB176" i="5"/>
  <c r="AC176" i="5" s="1"/>
  <c r="AD176" i="5" s="1"/>
  <c r="AB170" i="5"/>
  <c r="AC170" i="5" s="1"/>
  <c r="AE170" i="5" s="1"/>
  <c r="AB263" i="5"/>
  <c r="AC263" i="5" s="1"/>
  <c r="AE263" i="5" s="1"/>
  <c r="AB261" i="5"/>
  <c r="AC261" i="5" s="1"/>
  <c r="AE261" i="5" s="1"/>
  <c r="AB258" i="5"/>
  <c r="AC258" i="5" s="1"/>
  <c r="AE258" i="5" s="1"/>
  <c r="AB182" i="5"/>
  <c r="AC182" i="5" s="1"/>
  <c r="AE182" i="5" s="1"/>
  <c r="AB219" i="5"/>
  <c r="AC219" i="5" s="1"/>
  <c r="AD219" i="5" s="1"/>
  <c r="AB234" i="5"/>
  <c r="AC234" i="5" s="1"/>
  <c r="AE234" i="5" s="1"/>
  <c r="AB179" i="5"/>
  <c r="AC179" i="5" s="1"/>
  <c r="BD265" i="5"/>
  <c r="BE265" i="5" s="1"/>
  <c r="BD264" i="5"/>
  <c r="BE264" i="5" s="1"/>
  <c r="AB264" i="5"/>
  <c r="AC264" i="5" s="1"/>
  <c r="AX268" i="5"/>
  <c r="AG254" i="5"/>
  <c r="AX254" i="5" s="1"/>
  <c r="AZ254" i="5"/>
  <c r="BD254" i="5" s="1"/>
  <c r="BE254" i="5" s="1"/>
  <c r="AB245" i="5"/>
  <c r="AC245" i="5" s="1"/>
  <c r="AG257" i="5"/>
  <c r="AX257" i="5" s="1"/>
  <c r="AZ257" i="5"/>
  <c r="BD257" i="5" s="1"/>
  <c r="BE257" i="5" s="1"/>
  <c r="AG251" i="5"/>
  <c r="AX251" i="5" s="1"/>
  <c r="AY251" i="5" s="1"/>
  <c r="AZ251" i="5"/>
  <c r="BD251" i="5" s="1"/>
  <c r="BE251" i="5" s="1"/>
  <c r="AB242" i="5"/>
  <c r="AC242" i="5" s="1"/>
  <c r="BD249" i="5"/>
  <c r="BE249" i="5" s="1"/>
  <c r="AG248" i="5"/>
  <c r="AX248" i="5" s="1"/>
  <c r="AZ248" i="5"/>
  <c r="BD248" i="5" s="1"/>
  <c r="BE248" i="5" s="1"/>
  <c r="AZ269" i="5"/>
  <c r="BD269" i="5" s="1"/>
  <c r="BE269" i="5" s="1"/>
  <c r="AZ268" i="5"/>
  <c r="BD268" i="5" s="1"/>
  <c r="BE268" i="5" s="1"/>
  <c r="AB254" i="5"/>
  <c r="AC254" i="5" s="1"/>
  <c r="AG245" i="5"/>
  <c r="AX245" i="5" s="1"/>
  <c r="AZ245" i="5"/>
  <c r="BD245" i="5" s="1"/>
  <c r="BE245" i="5" s="1"/>
  <c r="AB251" i="5"/>
  <c r="AC251" i="5" s="1"/>
  <c r="AG242" i="5"/>
  <c r="AX242" i="5" s="1"/>
  <c r="AZ242" i="5"/>
  <c r="BD242" i="5" s="1"/>
  <c r="BE242" i="5" s="1"/>
  <c r="BD240" i="5"/>
  <c r="BE240" i="5" s="1"/>
  <c r="AZ263" i="5"/>
  <c r="BD263" i="5" s="1"/>
  <c r="BE263" i="5" s="1"/>
  <c r="AG260" i="5"/>
  <c r="AX260" i="5" s="1"/>
  <c r="AZ260" i="5"/>
  <c r="BD260" i="5" s="1"/>
  <c r="BE260" i="5" s="1"/>
  <c r="AB248" i="5"/>
  <c r="AC248" i="5" s="1"/>
  <c r="AX239" i="5"/>
  <c r="AY239" i="5" s="1"/>
  <c r="AX237" i="5"/>
  <c r="AY237" i="5" s="1"/>
  <c r="AG230" i="5"/>
  <c r="AX230" i="5" s="1"/>
  <c r="AY230" i="5" s="1"/>
  <c r="AZ230" i="5"/>
  <c r="BD230" i="5" s="1"/>
  <c r="BE230" i="5" s="1"/>
  <c r="AX213" i="5"/>
  <c r="AX206" i="5"/>
  <c r="AY206" i="5" s="1"/>
  <c r="AB203" i="5"/>
  <c r="AC203" i="5" s="1"/>
  <c r="AB190" i="5"/>
  <c r="AC190" i="5" s="1"/>
  <c r="AB227" i="5"/>
  <c r="AC227" i="5" s="1"/>
  <c r="BD225" i="5"/>
  <c r="BE225" i="5" s="1"/>
  <c r="AG218" i="5"/>
  <c r="AX218" i="5" s="1"/>
  <c r="AY218" i="5" s="1"/>
  <c r="AG216" i="5"/>
  <c r="AX216" i="5" s="1"/>
  <c r="AZ216" i="5"/>
  <c r="BD216" i="5" s="1"/>
  <c r="BE216" i="5" s="1"/>
  <c r="AX215" i="5"/>
  <c r="AY215" i="5" s="1"/>
  <c r="AX214" i="5"/>
  <c r="AG207" i="5"/>
  <c r="AX207" i="5" s="1"/>
  <c r="AZ207" i="5"/>
  <c r="BD207" i="5" s="1"/>
  <c r="BE207" i="5" s="1"/>
  <c r="AZ239" i="5"/>
  <c r="BD239" i="5" s="1"/>
  <c r="BE239" i="5" s="1"/>
  <c r="AZ236" i="5"/>
  <c r="BD236" i="5" s="1"/>
  <c r="BE236" i="5" s="1"/>
  <c r="AZ233" i="5"/>
  <c r="BD233" i="5" s="1"/>
  <c r="BE233" i="5" s="1"/>
  <c r="AB230" i="5"/>
  <c r="AC230" i="5" s="1"/>
  <c r="AX221" i="5"/>
  <c r="AG220" i="5"/>
  <c r="AX220" i="5" s="1"/>
  <c r="AG217" i="5"/>
  <c r="AX217" i="5" s="1"/>
  <c r="AZ217" i="5"/>
  <c r="BD217" i="5" s="1"/>
  <c r="BE217" i="5" s="1"/>
  <c r="AZ213" i="5"/>
  <c r="BD213" i="5" s="1"/>
  <c r="BE213" i="5" s="1"/>
  <c r="AB215" i="5"/>
  <c r="AC215" i="5" s="1"/>
  <c r="AG208" i="5"/>
  <c r="AX208" i="5" s="1"/>
  <c r="AY208" i="5" s="1"/>
  <c r="AZ208" i="5"/>
  <c r="BD208" i="5" s="1"/>
  <c r="BE208" i="5" s="1"/>
  <c r="AB202" i="5"/>
  <c r="AC202" i="5" s="1"/>
  <c r="AB199" i="5"/>
  <c r="AC199" i="5" s="1"/>
  <c r="AB217" i="5"/>
  <c r="AC217" i="5" s="1"/>
  <c r="AB216" i="5"/>
  <c r="AC216" i="5" s="1"/>
  <c r="AG209" i="5"/>
  <c r="AX209" i="5" s="1"/>
  <c r="AY209" i="5" s="1"/>
  <c r="AZ206" i="5"/>
  <c r="BD206" i="5" s="1"/>
  <c r="BE206" i="5" s="1"/>
  <c r="AB187" i="5"/>
  <c r="AC187" i="5" s="1"/>
  <c r="AG223" i="5"/>
  <c r="AX223" i="5" s="1"/>
  <c r="AB208" i="5"/>
  <c r="AC208" i="5" s="1"/>
  <c r="AX205" i="5"/>
  <c r="AY205" i="5" s="1"/>
  <c r="AZ196" i="5"/>
  <c r="BD196" i="5" s="1"/>
  <c r="BE196" i="5" s="1"/>
  <c r="AG196" i="5"/>
  <c r="AX196" i="5" s="1"/>
  <c r="AY196" i="5" s="1"/>
  <c r="AZ190" i="5"/>
  <c r="BD190" i="5" s="1"/>
  <c r="BE190" i="5" s="1"/>
  <c r="AG190" i="5"/>
  <c r="AX190" i="5" s="1"/>
  <c r="AZ187" i="5"/>
  <c r="BD187" i="5" s="1"/>
  <c r="BE187" i="5" s="1"/>
  <c r="AG187" i="5"/>
  <c r="AX187" i="5" s="1"/>
  <c r="AY187" i="5" s="1"/>
  <c r="AZ184" i="5"/>
  <c r="BD184" i="5" s="1"/>
  <c r="BE184" i="5" s="1"/>
  <c r="AG184" i="5"/>
  <c r="AX184" i="5" s="1"/>
  <c r="AZ181" i="5"/>
  <c r="BD181" i="5" s="1"/>
  <c r="BE181" i="5" s="1"/>
  <c r="AG181" i="5"/>
  <c r="AX181" i="5" s="1"/>
  <c r="AY181" i="5" s="1"/>
  <c r="AB178" i="5"/>
  <c r="AC178" i="5" s="1"/>
  <c r="AZ202" i="5"/>
  <c r="BD202" i="5" s="1"/>
  <c r="BE202" i="5" s="1"/>
  <c r="AB193" i="5"/>
  <c r="AC193" i="5" s="1"/>
  <c r="AB184" i="5"/>
  <c r="AC184" i="5" s="1"/>
  <c r="AB181" i="5"/>
  <c r="AC181" i="5" s="1"/>
  <c r="AB197" i="5"/>
  <c r="AC197" i="5" s="1"/>
  <c r="AX194" i="5"/>
  <c r="AY194" i="5" s="1"/>
  <c r="AZ178" i="5"/>
  <c r="BD178" i="5" s="1"/>
  <c r="BE178" i="5" s="1"/>
  <c r="AG178" i="5"/>
  <c r="AX178" i="5" s="1"/>
  <c r="AZ199" i="5"/>
  <c r="BD199" i="5" s="1"/>
  <c r="BE199" i="5" s="1"/>
  <c r="AG199" i="5"/>
  <c r="AX199" i="5" s="1"/>
  <c r="AZ193" i="5"/>
  <c r="BD193" i="5" s="1"/>
  <c r="BE193" i="5" s="1"/>
  <c r="AG193" i="5"/>
  <c r="AX193" i="5" s="1"/>
  <c r="AX171" i="5"/>
  <c r="AB165" i="5"/>
  <c r="AC165" i="5" s="1"/>
  <c r="AB158" i="5"/>
  <c r="AC158" i="5" s="1"/>
  <c r="AX156" i="5"/>
  <c r="AZ189" i="5"/>
  <c r="BD189" i="5" s="1"/>
  <c r="BE189" i="5" s="1"/>
  <c r="AZ186" i="5"/>
  <c r="BD186" i="5" s="1"/>
  <c r="BE186" i="5" s="1"/>
  <c r="AZ183" i="5"/>
  <c r="BD183" i="5" s="1"/>
  <c r="BE183" i="5" s="1"/>
  <c r="AZ180" i="5"/>
  <c r="BD180" i="5" s="1"/>
  <c r="BE180" i="5" s="1"/>
  <c r="AZ177" i="5"/>
  <c r="BD177" i="5" s="1"/>
  <c r="BE177" i="5" s="1"/>
  <c r="AB175" i="5"/>
  <c r="AC175" i="5" s="1"/>
  <c r="AB172" i="5"/>
  <c r="AC172" i="5" s="1"/>
  <c r="AZ167" i="5"/>
  <c r="BD167" i="5" s="1"/>
  <c r="BE167" i="5" s="1"/>
  <c r="AG167" i="5"/>
  <c r="AX167" i="5" s="1"/>
  <c r="AY167" i="5" s="1"/>
  <c r="AZ165" i="5"/>
  <c r="BD165" i="5" s="1"/>
  <c r="BE165" i="5" s="1"/>
  <c r="AZ164" i="5"/>
  <c r="BD164" i="5" s="1"/>
  <c r="BE164" i="5" s="1"/>
  <c r="AG164" i="5"/>
  <c r="AX164" i="5" s="1"/>
  <c r="AX151" i="5"/>
  <c r="AY151" i="5" s="1"/>
  <c r="AZ139" i="5"/>
  <c r="BD139" i="5" s="1"/>
  <c r="BE139" i="5" s="1"/>
  <c r="AG139" i="5"/>
  <c r="AX139" i="5" s="1"/>
  <c r="AG175" i="5"/>
  <c r="AX175" i="5" s="1"/>
  <c r="AG172" i="5"/>
  <c r="AX172" i="5" s="1"/>
  <c r="AZ161" i="5"/>
  <c r="BD161" i="5" s="1"/>
  <c r="BE161" i="5" s="1"/>
  <c r="AG161" i="5"/>
  <c r="AX161" i="5" s="1"/>
  <c r="AY161" i="5" s="1"/>
  <c r="AX159" i="5"/>
  <c r="AY159" i="5" s="1"/>
  <c r="AZ156" i="5"/>
  <c r="BD156" i="5" s="1"/>
  <c r="BE156" i="5" s="1"/>
  <c r="AZ152" i="5"/>
  <c r="BD152" i="5" s="1"/>
  <c r="BE152" i="5" s="1"/>
  <c r="AG152" i="5"/>
  <c r="AX152" i="5" s="1"/>
  <c r="AB149" i="5"/>
  <c r="AC149" i="5" s="1"/>
  <c r="AX145" i="5"/>
  <c r="AY145" i="5" s="1"/>
  <c r="AX157" i="5"/>
  <c r="AY157" i="5" s="1"/>
  <c r="AB157" i="5"/>
  <c r="AC157" i="5" s="1"/>
  <c r="AB155" i="5"/>
  <c r="AC155" i="5" s="1"/>
  <c r="AB147" i="5"/>
  <c r="AC147" i="5" s="1"/>
  <c r="AB164" i="5"/>
  <c r="AC164" i="5" s="1"/>
  <c r="AG143" i="5"/>
  <c r="AX143" i="5" s="1"/>
  <c r="AZ143" i="5"/>
  <c r="BD143" i="5" s="1"/>
  <c r="BE143" i="5" s="1"/>
  <c r="AB168" i="5"/>
  <c r="AC168" i="5" s="1"/>
  <c r="AX165" i="5"/>
  <c r="AY165" i="5" s="1"/>
  <c r="AB161" i="5"/>
  <c r="AC161" i="5" s="1"/>
  <c r="AZ157" i="5"/>
  <c r="BD157" i="5" s="1"/>
  <c r="BE157" i="5" s="1"/>
  <c r="AB148" i="5"/>
  <c r="AC148" i="5" s="1"/>
  <c r="AB134" i="5"/>
  <c r="AC134" i="5" s="1"/>
  <c r="AZ136" i="5"/>
  <c r="BD136" i="5" s="1"/>
  <c r="BE136" i="5" s="1"/>
  <c r="AG136" i="5"/>
  <c r="AX136" i="5" s="1"/>
  <c r="AY136" i="5" s="1"/>
  <c r="AZ134" i="5"/>
  <c r="BD134" i="5" s="1"/>
  <c r="BE134" i="5" s="1"/>
  <c r="AZ133" i="5"/>
  <c r="BD133" i="5" s="1"/>
  <c r="BE133" i="5" s="1"/>
  <c r="AG133" i="5"/>
  <c r="AX133" i="5" s="1"/>
  <c r="AB131" i="5"/>
  <c r="AC131" i="5" s="1"/>
  <c r="AB143" i="5"/>
  <c r="AC143" i="5" s="1"/>
  <c r="AZ148" i="5"/>
  <c r="BD148" i="5" s="1"/>
  <c r="BE148" i="5" s="1"/>
  <c r="AB140" i="5"/>
  <c r="AC140" i="5" s="1"/>
  <c r="AX137" i="5"/>
  <c r="AY137" i="5" s="1"/>
  <c r="AX132" i="5"/>
  <c r="AB152" i="5"/>
  <c r="AC152" i="5" s="1"/>
  <c r="AZ142" i="5"/>
  <c r="BD142" i="5" s="1"/>
  <c r="BE142" i="5" s="1"/>
  <c r="AG142" i="5"/>
  <c r="AX142" i="5" s="1"/>
  <c r="AB137" i="5"/>
  <c r="AC137" i="5" s="1"/>
  <c r="AX134" i="5"/>
  <c r="AY134" i="5" s="1"/>
  <c r="AG131" i="5"/>
  <c r="AX131" i="5" s="1"/>
  <c r="AG130" i="5"/>
  <c r="AX130" i="5" s="1"/>
  <c r="AY130" i="5" s="1"/>
  <c r="AG127" i="5"/>
  <c r="AX127" i="5" s="1"/>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AQ11" i="5"/>
  <c r="AQ12" i="5"/>
  <c r="AQ13" i="5"/>
  <c r="AQ14" i="5"/>
  <c r="AQ15" i="5"/>
  <c r="AQ16" i="5"/>
  <c r="AQ17" i="5"/>
  <c r="AQ18" i="5"/>
  <c r="AQ19" i="5"/>
  <c r="AQ20" i="5"/>
  <c r="AQ21" i="5"/>
  <c r="AQ22" i="5"/>
  <c r="AQ23" i="5"/>
  <c r="AQ24" i="5"/>
  <c r="AQ25" i="5"/>
  <c r="AQ26" i="5"/>
  <c r="AQ27" i="5"/>
  <c r="AQ28" i="5"/>
  <c r="AQ29" i="5"/>
  <c r="AQ30" i="5"/>
  <c r="AQ31" i="5"/>
  <c r="AQ32" i="5"/>
  <c r="AQ33" i="5"/>
  <c r="AQ34" i="5"/>
  <c r="AQ35" i="5"/>
  <c r="AQ36" i="5"/>
  <c r="AQ37" i="5"/>
  <c r="AQ38" i="5"/>
  <c r="AQ39" i="5"/>
  <c r="AQ40" i="5"/>
  <c r="AQ41" i="5"/>
  <c r="AQ42" i="5"/>
  <c r="AQ43" i="5"/>
  <c r="AQ44" i="5"/>
  <c r="AQ45" i="5"/>
  <c r="AQ46" i="5"/>
  <c r="AQ47" i="5"/>
  <c r="AQ48" i="5"/>
  <c r="AQ49" i="5"/>
  <c r="AQ50" i="5"/>
  <c r="AQ51" i="5"/>
  <c r="AQ52" i="5"/>
  <c r="AQ53" i="5"/>
  <c r="AQ54" i="5"/>
  <c r="AQ55" i="5"/>
  <c r="AQ56" i="5"/>
  <c r="AQ57" i="5"/>
  <c r="AQ58" i="5"/>
  <c r="AQ59" i="5"/>
  <c r="AQ60" i="5"/>
  <c r="AQ61" i="5"/>
  <c r="AQ62" i="5"/>
  <c r="AQ63" i="5"/>
  <c r="AQ64" i="5"/>
  <c r="AQ65" i="5"/>
  <c r="AQ66" i="5"/>
  <c r="AQ67" i="5"/>
  <c r="AQ68" i="5"/>
  <c r="AQ69" i="5"/>
  <c r="AQ70" i="5"/>
  <c r="AQ71" i="5"/>
  <c r="AQ72" i="5"/>
  <c r="AQ73" i="5"/>
  <c r="AQ74" i="5"/>
  <c r="AQ75" i="5"/>
  <c r="AQ76" i="5"/>
  <c r="AQ77" i="5"/>
  <c r="AQ78" i="5"/>
  <c r="AQ79" i="5"/>
  <c r="AQ80" i="5"/>
  <c r="AQ81" i="5"/>
  <c r="AQ82" i="5"/>
  <c r="AQ83" i="5"/>
  <c r="AQ84" i="5"/>
  <c r="AQ85" i="5"/>
  <c r="AQ86" i="5"/>
  <c r="AQ87" i="5"/>
  <c r="AQ88" i="5"/>
  <c r="AQ89" i="5"/>
  <c r="AQ90" i="5"/>
  <c r="AQ91" i="5"/>
  <c r="AQ92" i="5"/>
  <c r="AQ93" i="5"/>
  <c r="AQ94" i="5"/>
  <c r="AQ95" i="5"/>
  <c r="AQ96" i="5"/>
  <c r="AQ97" i="5"/>
  <c r="AQ98" i="5"/>
  <c r="AQ99" i="5"/>
  <c r="AQ100" i="5"/>
  <c r="AQ101" i="5"/>
  <c r="AQ102" i="5"/>
  <c r="AQ103" i="5"/>
  <c r="AQ104" i="5"/>
  <c r="AQ105" i="5"/>
  <c r="AQ106" i="5"/>
  <c r="AQ107" i="5"/>
  <c r="AQ108" i="5"/>
  <c r="AQ109" i="5"/>
  <c r="AQ110" i="5"/>
  <c r="AQ111" i="5"/>
  <c r="AQ112" i="5"/>
  <c r="AQ113" i="5"/>
  <c r="AQ114" i="5"/>
  <c r="AQ115" i="5"/>
  <c r="AQ116" i="5"/>
  <c r="AQ117" i="5"/>
  <c r="AQ118" i="5"/>
  <c r="AQ119" i="5"/>
  <c r="AQ120" i="5"/>
  <c r="AQ121" i="5"/>
  <c r="AQ122" i="5"/>
  <c r="AQ123" i="5"/>
  <c r="AQ124" i="5"/>
  <c r="AQ125" i="5"/>
  <c r="AQ126" i="5"/>
  <c r="AQ10" i="5"/>
  <c r="AW10" i="5"/>
  <c r="AU10" i="5"/>
  <c r="AS10" i="5"/>
  <c r="AE132" i="5" l="1"/>
  <c r="AE228" i="5"/>
  <c r="AY266" i="5"/>
  <c r="BB155" i="5"/>
  <c r="BF155" i="5" s="1"/>
  <c r="BG155" i="5" s="1"/>
  <c r="BH155" i="5" s="1"/>
  <c r="BB241" i="5"/>
  <c r="BC241" i="5" s="1"/>
  <c r="AY192" i="5"/>
  <c r="BB135" i="5"/>
  <c r="BC135" i="5" s="1"/>
  <c r="AE229" i="5"/>
  <c r="BB211" i="5"/>
  <c r="BF211" i="5" s="1"/>
  <c r="BG211" i="5" s="1"/>
  <c r="BH211" i="5" s="1"/>
  <c r="BB160" i="5"/>
  <c r="BF160" i="5" s="1"/>
  <c r="BG160" i="5" s="1"/>
  <c r="BH160" i="5" s="1"/>
  <c r="AD268" i="5"/>
  <c r="BB177" i="5"/>
  <c r="BC177" i="5" s="1"/>
  <c r="BB174" i="5"/>
  <c r="BC174" i="5" s="1"/>
  <c r="AY174" i="5"/>
  <c r="AY195" i="5"/>
  <c r="BB149" i="5"/>
  <c r="BF149" i="5" s="1"/>
  <c r="BG149" i="5" s="1"/>
  <c r="BH149" i="5" s="1"/>
  <c r="AE247" i="5"/>
  <c r="AY163" i="5"/>
  <c r="AD130" i="5"/>
  <c r="AY250" i="5"/>
  <c r="BB250" i="5"/>
  <c r="BF250" i="5" s="1"/>
  <c r="BG250" i="5" s="1"/>
  <c r="BH250" i="5" s="1"/>
  <c r="BB154" i="5"/>
  <c r="BC154" i="5" s="1"/>
  <c r="BB203" i="5"/>
  <c r="BF203" i="5" s="1"/>
  <c r="BG203" i="5" s="1"/>
  <c r="BH203" i="5" s="1"/>
  <c r="BB215" i="5"/>
  <c r="BF215" i="5" s="1"/>
  <c r="BG215" i="5" s="1"/>
  <c r="BH215" i="5" s="1"/>
  <c r="AE235" i="5"/>
  <c r="BB236" i="5"/>
  <c r="BC236" i="5" s="1"/>
  <c r="AE169" i="5"/>
  <c r="BB246" i="5"/>
  <c r="BC246" i="5" s="1"/>
  <c r="BB265" i="5"/>
  <c r="BC265" i="5" s="1"/>
  <c r="AY265" i="5"/>
  <c r="BB148" i="5"/>
  <c r="BC148" i="5" s="1"/>
  <c r="BB269" i="5"/>
  <c r="BF269" i="5" s="1"/>
  <c r="BG269" i="5" s="1"/>
  <c r="BH269" i="5" s="1"/>
  <c r="AD266" i="5"/>
  <c r="AY189" i="5"/>
  <c r="AE145" i="5"/>
  <c r="BB206" i="5"/>
  <c r="BC206" i="5" s="1"/>
  <c r="AE138" i="5"/>
  <c r="BB180" i="5"/>
  <c r="BC180" i="5" s="1"/>
  <c r="AY256" i="5"/>
  <c r="BB186" i="5"/>
  <c r="BC186" i="5" s="1"/>
  <c r="BB262" i="5"/>
  <c r="BF262" i="5" s="1"/>
  <c r="BG262" i="5" s="1"/>
  <c r="BH262" i="5" s="1"/>
  <c r="BB226" i="5"/>
  <c r="BF226" i="5" s="1"/>
  <c r="BG226" i="5" s="1"/>
  <c r="BH226" i="5" s="1"/>
  <c r="AD200" i="5"/>
  <c r="AY141" i="5"/>
  <c r="BB200" i="5"/>
  <c r="BF200" i="5" s="1"/>
  <c r="BG200" i="5" s="1"/>
  <c r="BH200" i="5" s="1"/>
  <c r="BB225" i="5"/>
  <c r="BC225" i="5" s="1"/>
  <c r="AY259" i="5"/>
  <c r="AD151" i="5"/>
  <c r="AY166" i="5"/>
  <c r="BB219" i="5"/>
  <c r="BC219" i="5" s="1"/>
  <c r="BB244" i="5"/>
  <c r="BC244" i="5" s="1"/>
  <c r="AD232" i="5"/>
  <c r="BB147" i="5"/>
  <c r="BF147" i="5" s="1"/>
  <c r="BG147" i="5" s="1"/>
  <c r="BH147" i="5" s="1"/>
  <c r="BB201" i="5"/>
  <c r="BF201" i="5" s="1"/>
  <c r="BG201" i="5" s="1"/>
  <c r="BH201" i="5" s="1"/>
  <c r="BB169" i="5"/>
  <c r="BF169" i="5" s="1"/>
  <c r="BG169" i="5" s="1"/>
  <c r="BH169" i="5" s="1"/>
  <c r="BB264" i="5"/>
  <c r="BF264" i="5" s="1"/>
  <c r="BG264" i="5" s="1"/>
  <c r="BH264" i="5" s="1"/>
  <c r="AE260" i="5"/>
  <c r="AD211" i="5"/>
  <c r="BB224" i="5"/>
  <c r="BF224" i="5" s="1"/>
  <c r="BG224" i="5" s="1"/>
  <c r="BH224" i="5" s="1"/>
  <c r="BB263" i="5"/>
  <c r="BC263" i="5" s="1"/>
  <c r="AD267" i="5"/>
  <c r="BB198" i="5"/>
  <c r="BC198" i="5" s="1"/>
  <c r="BB151" i="5"/>
  <c r="BF151" i="5" s="1"/>
  <c r="BG151" i="5" s="1"/>
  <c r="BH151" i="5" s="1"/>
  <c r="BB183" i="5"/>
  <c r="BC183" i="5" s="1"/>
  <c r="AE196" i="5"/>
  <c r="BB212" i="5"/>
  <c r="BC212" i="5" s="1"/>
  <c r="AE226" i="5"/>
  <c r="BB188" i="5"/>
  <c r="BB252" i="5"/>
  <c r="BB191" i="5"/>
  <c r="BC191" i="5" s="1"/>
  <c r="BB247" i="5"/>
  <c r="BC247" i="5" s="1"/>
  <c r="AY247" i="5"/>
  <c r="AY229" i="5"/>
  <c r="BB229" i="5"/>
  <c r="BF229" i="5" s="1"/>
  <c r="BG229" i="5" s="1"/>
  <c r="BH229" i="5" s="1"/>
  <c r="AY140" i="5"/>
  <c r="BB140" i="5"/>
  <c r="BF140" i="5" s="1"/>
  <c r="BG140" i="5" s="1"/>
  <c r="BH140" i="5" s="1"/>
  <c r="BB129" i="5"/>
  <c r="BC129" i="5" s="1"/>
  <c r="BB136" i="5"/>
  <c r="BC136" i="5" s="1"/>
  <c r="AE133" i="5"/>
  <c r="BB170" i="5"/>
  <c r="BC170" i="5" s="1"/>
  <c r="BB158" i="5"/>
  <c r="BF158" i="5" s="1"/>
  <c r="BG158" i="5" s="1"/>
  <c r="BH158" i="5" s="1"/>
  <c r="BB227" i="5"/>
  <c r="BF227" i="5" s="1"/>
  <c r="BG227" i="5" s="1"/>
  <c r="BH227" i="5" s="1"/>
  <c r="BB253" i="5"/>
  <c r="BF253" i="5" s="1"/>
  <c r="BG253" i="5" s="1"/>
  <c r="BH253" i="5" s="1"/>
  <c r="AD162" i="5"/>
  <c r="BB159" i="5"/>
  <c r="BF159" i="5" s="1"/>
  <c r="BG159" i="5" s="1"/>
  <c r="BH159" i="5" s="1"/>
  <c r="BB138" i="5"/>
  <c r="BC138" i="5" s="1"/>
  <c r="BB144" i="5"/>
  <c r="BC144" i="5" s="1"/>
  <c r="BB194" i="5"/>
  <c r="BC194" i="5" s="1"/>
  <c r="BB173" i="5"/>
  <c r="BC173" i="5" s="1"/>
  <c r="BB196" i="5"/>
  <c r="BF196" i="5" s="1"/>
  <c r="BG196" i="5" s="1"/>
  <c r="BH196" i="5" s="1"/>
  <c r="BB204" i="5"/>
  <c r="BF204" i="5" s="1"/>
  <c r="BG204" i="5" s="1"/>
  <c r="BH204" i="5" s="1"/>
  <c r="BB210" i="5"/>
  <c r="BC210" i="5" s="1"/>
  <c r="BB233" i="5"/>
  <c r="BC233" i="5" s="1"/>
  <c r="AE221" i="5"/>
  <c r="BB249" i="5"/>
  <c r="BF249" i="5" s="1"/>
  <c r="BG249" i="5" s="1"/>
  <c r="BH249" i="5" s="1"/>
  <c r="BB231" i="5"/>
  <c r="BC231" i="5" s="1"/>
  <c r="AD195" i="5"/>
  <c r="BB185" i="5"/>
  <c r="BC185" i="5" s="1"/>
  <c r="AD210" i="5"/>
  <c r="BB176" i="5"/>
  <c r="BF176" i="5" s="1"/>
  <c r="BG176" i="5" s="1"/>
  <c r="BH176" i="5" s="1"/>
  <c r="BB238" i="5"/>
  <c r="BF238" i="5" s="1"/>
  <c r="BG238" i="5" s="1"/>
  <c r="BH238" i="5" s="1"/>
  <c r="BB202" i="5"/>
  <c r="BF202" i="5" s="1"/>
  <c r="BG202" i="5" s="1"/>
  <c r="BH202" i="5" s="1"/>
  <c r="BB267" i="5"/>
  <c r="BC267" i="5" s="1"/>
  <c r="BB146" i="5"/>
  <c r="BF146" i="5" s="1"/>
  <c r="BG146" i="5" s="1"/>
  <c r="BH146" i="5" s="1"/>
  <c r="BB261" i="5"/>
  <c r="BC261" i="5" s="1"/>
  <c r="AY254" i="5"/>
  <c r="BB254" i="5"/>
  <c r="BF254" i="5" s="1"/>
  <c r="BG254" i="5" s="1"/>
  <c r="BH254" i="5" s="1"/>
  <c r="AY232" i="5"/>
  <c r="BB232" i="5"/>
  <c r="BC232" i="5" s="1"/>
  <c r="AY143" i="5"/>
  <c r="BB143" i="5"/>
  <c r="BF143" i="5" s="1"/>
  <c r="BG143" i="5" s="1"/>
  <c r="BH143" i="5" s="1"/>
  <c r="AY248" i="5"/>
  <c r="BB248" i="5"/>
  <c r="BF248" i="5" s="1"/>
  <c r="BG248" i="5" s="1"/>
  <c r="BH248" i="5" s="1"/>
  <c r="AY152" i="5"/>
  <c r="BB152" i="5"/>
  <c r="BF152" i="5" s="1"/>
  <c r="BG152" i="5" s="1"/>
  <c r="BH152" i="5" s="1"/>
  <c r="AY139" i="5"/>
  <c r="BB139" i="5"/>
  <c r="BF139" i="5" s="1"/>
  <c r="BG139" i="5" s="1"/>
  <c r="BH139" i="5" s="1"/>
  <c r="AE166" i="5"/>
  <c r="BB168" i="5"/>
  <c r="BC168" i="5" s="1"/>
  <c r="AE146" i="5"/>
  <c r="BB235" i="5"/>
  <c r="BC235" i="5" s="1"/>
  <c r="AE183" i="5"/>
  <c r="BB197" i="5"/>
  <c r="BF197" i="5" s="1"/>
  <c r="BG197" i="5" s="1"/>
  <c r="BH197" i="5" s="1"/>
  <c r="BB218" i="5"/>
  <c r="BC218" i="5" s="1"/>
  <c r="BB228" i="5"/>
  <c r="BC228" i="5" s="1"/>
  <c r="BB222" i="5"/>
  <c r="BC222" i="5" s="1"/>
  <c r="AE136" i="5"/>
  <c r="BB157" i="5"/>
  <c r="BF157" i="5" s="1"/>
  <c r="BG157" i="5" s="1"/>
  <c r="BH157" i="5" s="1"/>
  <c r="AE209" i="5"/>
  <c r="AE240" i="5"/>
  <c r="AE238" i="5"/>
  <c r="AD262" i="5"/>
  <c r="BB234" i="5"/>
  <c r="BC234" i="5" s="1"/>
  <c r="BB150" i="5"/>
  <c r="BF150" i="5" s="1"/>
  <c r="BG150" i="5" s="1"/>
  <c r="BH150" i="5" s="1"/>
  <c r="BB137" i="5"/>
  <c r="BF137" i="5" s="1"/>
  <c r="BG137" i="5" s="1"/>
  <c r="BH137" i="5" s="1"/>
  <c r="BB134" i="5"/>
  <c r="BF134" i="5" s="1"/>
  <c r="BG134" i="5" s="1"/>
  <c r="BH134" i="5" s="1"/>
  <c r="BB161" i="5"/>
  <c r="BF161" i="5" s="1"/>
  <c r="BG161" i="5" s="1"/>
  <c r="BH161" i="5" s="1"/>
  <c r="AE269" i="5"/>
  <c r="BB179" i="5"/>
  <c r="BB182" i="5"/>
  <c r="AD159" i="5"/>
  <c r="AE174" i="5"/>
  <c r="AD218" i="5"/>
  <c r="AE160" i="5"/>
  <c r="AD198" i="5"/>
  <c r="AD185" i="5"/>
  <c r="AE233" i="5"/>
  <c r="AD236" i="5"/>
  <c r="AE213" i="5"/>
  <c r="AE244" i="5"/>
  <c r="AE192" i="5"/>
  <c r="AE167" i="5"/>
  <c r="AD214" i="5"/>
  <c r="AE144" i="5"/>
  <c r="AE139" i="5"/>
  <c r="AD249" i="5"/>
  <c r="AD191" i="5"/>
  <c r="AE250" i="5"/>
  <c r="AD201" i="5"/>
  <c r="AE231" i="5"/>
  <c r="AE156" i="5"/>
  <c r="AE222" i="5"/>
  <c r="AD263" i="5"/>
  <c r="AE257" i="5"/>
  <c r="AD265" i="5"/>
  <c r="AE259" i="5"/>
  <c r="AE256" i="5"/>
  <c r="AE253" i="5"/>
  <c r="AE241" i="5"/>
  <c r="AD239" i="5"/>
  <c r="AE237" i="5"/>
  <c r="AD234" i="5"/>
  <c r="AE224" i="5"/>
  <c r="AD224" i="5"/>
  <c r="AE223" i="5"/>
  <c r="AD220" i="5"/>
  <c r="AE219" i="5"/>
  <c r="AD212" i="5"/>
  <c r="AD207" i="5"/>
  <c r="AD206" i="5"/>
  <c r="AD205" i="5"/>
  <c r="AE204" i="5"/>
  <c r="AE189" i="5"/>
  <c r="AE186" i="5"/>
  <c r="AE180" i="5"/>
  <c r="AE177" i="5"/>
  <c r="AE173" i="5"/>
  <c r="AE171" i="5"/>
  <c r="AE163" i="5"/>
  <c r="AE154" i="5"/>
  <c r="AE150" i="5"/>
  <c r="AD142" i="5"/>
  <c r="AD135" i="5"/>
  <c r="AD128" i="5"/>
  <c r="AE127" i="5"/>
  <c r="AE194" i="5"/>
  <c r="AD194" i="5"/>
  <c r="AE153" i="5"/>
  <c r="AD153" i="5"/>
  <c r="AE141" i="5"/>
  <c r="AD129" i="5"/>
  <c r="AE129" i="5"/>
  <c r="AE246" i="5"/>
  <c r="AD246" i="5"/>
  <c r="AD182" i="5"/>
  <c r="AE243" i="5"/>
  <c r="AD243" i="5"/>
  <c r="AE225" i="5"/>
  <c r="AD225" i="5"/>
  <c r="AD261" i="5"/>
  <c r="AD252" i="5"/>
  <c r="AD170" i="5"/>
  <c r="AE176" i="5"/>
  <c r="AE188" i="5"/>
  <c r="AD188" i="5"/>
  <c r="AE255" i="5"/>
  <c r="AD255" i="5"/>
  <c r="BF198" i="5"/>
  <c r="BG198" i="5" s="1"/>
  <c r="BH198" i="5" s="1"/>
  <c r="AD258" i="5"/>
  <c r="AE179" i="5"/>
  <c r="AD179" i="5"/>
  <c r="AY131" i="5"/>
  <c r="BB131" i="5"/>
  <c r="AY164" i="5"/>
  <c r="BB164" i="5"/>
  <c r="BB223" i="5"/>
  <c r="AY223" i="5"/>
  <c r="AY220" i="5"/>
  <c r="BB220" i="5"/>
  <c r="AY245" i="5"/>
  <c r="BB245" i="5"/>
  <c r="AY193" i="5"/>
  <c r="BB193" i="5"/>
  <c r="AY260" i="5"/>
  <c r="BB260" i="5"/>
  <c r="AY133" i="5"/>
  <c r="BB133" i="5"/>
  <c r="AY172" i="5"/>
  <c r="BB172" i="5"/>
  <c r="AY178" i="5"/>
  <c r="BB178" i="5"/>
  <c r="AY184" i="5"/>
  <c r="BB184" i="5"/>
  <c r="AY175" i="5"/>
  <c r="BB175" i="5"/>
  <c r="AY199" i="5"/>
  <c r="BB199" i="5"/>
  <c r="AY190" i="5"/>
  <c r="BB190" i="5"/>
  <c r="AY242" i="5"/>
  <c r="BB242" i="5"/>
  <c r="AY142" i="5"/>
  <c r="BB142" i="5"/>
  <c r="AY217" i="5"/>
  <c r="BB217" i="5"/>
  <c r="AY216" i="5"/>
  <c r="BB216" i="5"/>
  <c r="AE143" i="5"/>
  <c r="AD143" i="5"/>
  <c r="AE148" i="5"/>
  <c r="AD148" i="5"/>
  <c r="BB167" i="5"/>
  <c r="AE147" i="5"/>
  <c r="AD147" i="5"/>
  <c r="AD157" i="5"/>
  <c r="AE157" i="5"/>
  <c r="AY153" i="5"/>
  <c r="BB153" i="5"/>
  <c r="AE165" i="5"/>
  <c r="AD165" i="5"/>
  <c r="AD178" i="5"/>
  <c r="AE178" i="5"/>
  <c r="BC192" i="5"/>
  <c r="BF192" i="5"/>
  <c r="BG192" i="5" s="1"/>
  <c r="BH192" i="5" s="1"/>
  <c r="AD227" i="5"/>
  <c r="AE227" i="5"/>
  <c r="BB237" i="5"/>
  <c r="AD254" i="5"/>
  <c r="AE254" i="5"/>
  <c r="AD245" i="5"/>
  <c r="AE245" i="5"/>
  <c r="BB255" i="5"/>
  <c r="AY268" i="5"/>
  <c r="BB268" i="5"/>
  <c r="BB145" i="5"/>
  <c r="BC163" i="5"/>
  <c r="BF163" i="5"/>
  <c r="BG163" i="5" s="1"/>
  <c r="BH163" i="5" s="1"/>
  <c r="AD193" i="5"/>
  <c r="AE193" i="5"/>
  <c r="BB205" i="5"/>
  <c r="AY207" i="5"/>
  <c r="BB207" i="5"/>
  <c r="BC195" i="5"/>
  <c r="BF195" i="5"/>
  <c r="BG195" i="5" s="1"/>
  <c r="BH195" i="5" s="1"/>
  <c r="BB209" i="5"/>
  <c r="AY221" i="5"/>
  <c r="BB221" i="5"/>
  <c r="AY213" i="5"/>
  <c r="BB213" i="5"/>
  <c r="BB243" i="5"/>
  <c r="BF259" i="5"/>
  <c r="BG259" i="5" s="1"/>
  <c r="BH259" i="5" s="1"/>
  <c r="BC259" i="5"/>
  <c r="BF256" i="5"/>
  <c r="BG256" i="5" s="1"/>
  <c r="BH256" i="5" s="1"/>
  <c r="BC256" i="5"/>
  <c r="AE134" i="5"/>
  <c r="AD134" i="5"/>
  <c r="AE168" i="5"/>
  <c r="AD168" i="5"/>
  <c r="AD164" i="5"/>
  <c r="AE164" i="5"/>
  <c r="AY156" i="5"/>
  <c r="BB156" i="5"/>
  <c r="AD181" i="5"/>
  <c r="AE181" i="5"/>
  <c r="AD230" i="5"/>
  <c r="AE230" i="5"/>
  <c r="AE203" i="5"/>
  <c r="AD203" i="5"/>
  <c r="BB251" i="5"/>
  <c r="AD242" i="5"/>
  <c r="AE242" i="5"/>
  <c r="AE264" i="5"/>
  <c r="AD264" i="5"/>
  <c r="AE137" i="5"/>
  <c r="AD137" i="5"/>
  <c r="BB127" i="5"/>
  <c r="AY127" i="5"/>
  <c r="AD131" i="5"/>
  <c r="AE131" i="5"/>
  <c r="BB128" i="5"/>
  <c r="AE152" i="5"/>
  <c r="AD152" i="5"/>
  <c r="AE140" i="5"/>
  <c r="AD140" i="5"/>
  <c r="BB162" i="5"/>
  <c r="AD161" i="5"/>
  <c r="AE161" i="5"/>
  <c r="BC141" i="5"/>
  <c r="BF141" i="5"/>
  <c r="BG141" i="5" s="1"/>
  <c r="BH141" i="5" s="1"/>
  <c r="AE155" i="5"/>
  <c r="AD155" i="5"/>
  <c r="AE158" i="5"/>
  <c r="AD158" i="5"/>
  <c r="AE197" i="5"/>
  <c r="AD197" i="5"/>
  <c r="BB181" i="5"/>
  <c r="AD208" i="5"/>
  <c r="AE208" i="5"/>
  <c r="BB230" i="5"/>
  <c r="AD199" i="5"/>
  <c r="AE199" i="5"/>
  <c r="AE215" i="5"/>
  <c r="AD215" i="5"/>
  <c r="BB208" i="5"/>
  <c r="BB239" i="5"/>
  <c r="BB258" i="5"/>
  <c r="AD251" i="5"/>
  <c r="AE251" i="5"/>
  <c r="BB240" i="5"/>
  <c r="AD172" i="5"/>
  <c r="AE172" i="5"/>
  <c r="AD187" i="5"/>
  <c r="AE187" i="5"/>
  <c r="AD216" i="5"/>
  <c r="AE216" i="5"/>
  <c r="AD190" i="5"/>
  <c r="AE190" i="5"/>
  <c r="BC266" i="5"/>
  <c r="BF266" i="5"/>
  <c r="BG266" i="5" s="1"/>
  <c r="BH266" i="5" s="1"/>
  <c r="BB130" i="5"/>
  <c r="AY132" i="5"/>
  <c r="BB132" i="5"/>
  <c r="AE149" i="5"/>
  <c r="AD149" i="5"/>
  <c r="AD175" i="5"/>
  <c r="AE175" i="5"/>
  <c r="BB165" i="5"/>
  <c r="AY171" i="5"/>
  <c r="BB171" i="5"/>
  <c r="AD184" i="5"/>
  <c r="AE184" i="5"/>
  <c r="BC166" i="5"/>
  <c r="BF166" i="5"/>
  <c r="BG166" i="5" s="1"/>
  <c r="BH166" i="5" s="1"/>
  <c r="BB187" i="5"/>
  <c r="AD217" i="5"/>
  <c r="AE217" i="5"/>
  <c r="BC189" i="5"/>
  <c r="BF189" i="5"/>
  <c r="BG189" i="5" s="1"/>
  <c r="BH189" i="5" s="1"/>
  <c r="AE202" i="5"/>
  <c r="AD202" i="5"/>
  <c r="AY214" i="5"/>
  <c r="BB214" i="5"/>
  <c r="AD248" i="5"/>
  <c r="AE248" i="5"/>
  <c r="BB257" i="5"/>
  <c r="AY257" i="5"/>
  <c r="W11" i="5"/>
  <c r="W12" i="5"/>
  <c r="W13" i="5"/>
  <c r="W14" i="5"/>
  <c r="W15" i="5"/>
  <c r="W16" i="5"/>
  <c r="W17" i="5"/>
  <c r="W18" i="5"/>
  <c r="W19" i="5"/>
  <c r="W20" i="5"/>
  <c r="W21" i="5"/>
  <c r="W22" i="5"/>
  <c r="W23" i="5"/>
  <c r="W24" i="5"/>
  <c r="W25" i="5"/>
  <c r="W26" i="5"/>
  <c r="W27" i="5"/>
  <c r="W28" i="5"/>
  <c r="W29" i="5"/>
  <c r="W30" i="5"/>
  <c r="W31" i="5"/>
  <c r="W32" i="5"/>
  <c r="W33" i="5"/>
  <c r="W34" i="5"/>
  <c r="W35" i="5"/>
  <c r="W36" i="5"/>
  <c r="W37" i="5"/>
  <c r="W38" i="5"/>
  <c r="W39" i="5"/>
  <c r="W40" i="5"/>
  <c r="W41" i="5"/>
  <c r="W42" i="5"/>
  <c r="W43" i="5"/>
  <c r="W44" i="5"/>
  <c r="W45" i="5"/>
  <c r="W46" i="5"/>
  <c r="W47" i="5"/>
  <c r="W48" i="5"/>
  <c r="W49" i="5"/>
  <c r="W50" i="5"/>
  <c r="W51" i="5"/>
  <c r="W52" i="5"/>
  <c r="W53" i="5"/>
  <c r="W54" i="5"/>
  <c r="W55" i="5"/>
  <c r="W56" i="5"/>
  <c r="W57" i="5"/>
  <c r="W58" i="5"/>
  <c r="W59" i="5"/>
  <c r="W60" i="5"/>
  <c r="W61" i="5"/>
  <c r="W62" i="5"/>
  <c r="W63" i="5"/>
  <c r="W64" i="5"/>
  <c r="W65" i="5"/>
  <c r="W66" i="5"/>
  <c r="W67" i="5"/>
  <c r="W68" i="5"/>
  <c r="W69" i="5"/>
  <c r="W70" i="5"/>
  <c r="W71" i="5"/>
  <c r="W72" i="5"/>
  <c r="W73" i="5"/>
  <c r="W74" i="5"/>
  <c r="W75" i="5"/>
  <c r="W76" i="5"/>
  <c r="W77" i="5"/>
  <c r="W78" i="5"/>
  <c r="W79" i="5"/>
  <c r="W80" i="5"/>
  <c r="W81" i="5"/>
  <c r="W82" i="5"/>
  <c r="W83" i="5"/>
  <c r="W84" i="5"/>
  <c r="W85" i="5"/>
  <c r="W86" i="5"/>
  <c r="W87" i="5"/>
  <c r="W88" i="5"/>
  <c r="W89" i="5"/>
  <c r="W90" i="5"/>
  <c r="W91" i="5"/>
  <c r="W92" i="5"/>
  <c r="W93" i="5"/>
  <c r="W94" i="5"/>
  <c r="W95" i="5"/>
  <c r="W96" i="5"/>
  <c r="W97" i="5"/>
  <c r="W98" i="5"/>
  <c r="W99" i="5"/>
  <c r="W100" i="5"/>
  <c r="W101" i="5"/>
  <c r="W102" i="5"/>
  <c r="W103" i="5"/>
  <c r="W104" i="5"/>
  <c r="W105" i="5"/>
  <c r="W106" i="5"/>
  <c r="W107" i="5"/>
  <c r="W108" i="5"/>
  <c r="W109" i="5"/>
  <c r="W110" i="5"/>
  <c r="W111" i="5"/>
  <c r="W112" i="5"/>
  <c r="W113" i="5"/>
  <c r="W114" i="5"/>
  <c r="W115" i="5"/>
  <c r="W116" i="5"/>
  <c r="W117" i="5"/>
  <c r="W118" i="5"/>
  <c r="W119" i="5"/>
  <c r="W120" i="5"/>
  <c r="W121" i="5"/>
  <c r="W122" i="5"/>
  <c r="W123" i="5"/>
  <c r="W124" i="5"/>
  <c r="W125" i="5"/>
  <c r="W126" i="5"/>
  <c r="W10" i="5"/>
  <c r="BC155" i="5" l="1"/>
  <c r="BC147" i="5"/>
  <c r="BF168" i="5"/>
  <c r="BG168" i="5" s="1"/>
  <c r="BH168" i="5" s="1"/>
  <c r="BF241" i="5"/>
  <c r="BG241" i="5" s="1"/>
  <c r="BH241" i="5" s="1"/>
  <c r="BC249" i="5"/>
  <c r="BC253" i="5"/>
  <c r="BF177" i="5"/>
  <c r="BG177" i="5" s="1"/>
  <c r="BH177" i="5" s="1"/>
  <c r="BF236" i="5"/>
  <c r="BG236" i="5" s="1"/>
  <c r="BH236" i="5" s="1"/>
  <c r="BC269" i="5"/>
  <c r="BF135" i="5"/>
  <c r="BG135" i="5" s="1"/>
  <c r="BH135" i="5" s="1"/>
  <c r="BC211" i="5"/>
  <c r="BC160" i="5"/>
  <c r="BC149" i="5"/>
  <c r="BF174" i="5"/>
  <c r="BG174" i="5" s="1"/>
  <c r="BH174" i="5" s="1"/>
  <c r="BF148" i="5"/>
  <c r="BG148" i="5" s="1"/>
  <c r="BH148" i="5" s="1"/>
  <c r="BF235" i="5"/>
  <c r="BG235" i="5" s="1"/>
  <c r="BH235" i="5" s="1"/>
  <c r="BC250" i="5"/>
  <c r="BC151" i="5"/>
  <c r="BF261" i="5"/>
  <c r="BG261" i="5" s="1"/>
  <c r="BH261" i="5" s="1"/>
  <c r="BF265" i="5"/>
  <c r="BG265" i="5" s="1"/>
  <c r="BH265" i="5" s="1"/>
  <c r="BC161" i="5"/>
  <c r="BF186" i="5"/>
  <c r="BG186" i="5" s="1"/>
  <c r="BH186" i="5" s="1"/>
  <c r="BC254" i="5"/>
  <c r="BF246" i="5"/>
  <c r="BG246" i="5" s="1"/>
  <c r="BH246" i="5" s="1"/>
  <c r="BC203" i="5"/>
  <c r="BF154" i="5"/>
  <c r="BG154" i="5" s="1"/>
  <c r="BH154" i="5" s="1"/>
  <c r="BF247" i="5"/>
  <c r="BG247" i="5" s="1"/>
  <c r="BH247" i="5" s="1"/>
  <c r="BC262" i="5"/>
  <c r="BF173" i="5"/>
  <c r="BG173" i="5" s="1"/>
  <c r="BH173" i="5" s="1"/>
  <c r="BF206" i="5"/>
  <c r="BG206" i="5" s="1"/>
  <c r="BH206" i="5" s="1"/>
  <c r="BF180" i="5"/>
  <c r="BG180" i="5" s="1"/>
  <c r="BH180" i="5" s="1"/>
  <c r="BF210" i="5"/>
  <c r="BG210" i="5" s="1"/>
  <c r="BH210" i="5" s="1"/>
  <c r="BC157" i="5"/>
  <c r="BC229" i="5"/>
  <c r="BF170" i="5"/>
  <c r="BG170" i="5" s="1"/>
  <c r="BH170" i="5" s="1"/>
  <c r="BC264" i="5"/>
  <c r="BF219" i="5"/>
  <c r="BG219" i="5" s="1"/>
  <c r="BH219" i="5" s="1"/>
  <c r="BC215" i="5"/>
  <c r="BF138" i="5"/>
  <c r="BG138" i="5" s="1"/>
  <c r="BH138" i="5" s="1"/>
  <c r="BC159" i="5"/>
  <c r="BF267" i="5"/>
  <c r="BG267" i="5" s="1"/>
  <c r="BH267" i="5" s="1"/>
  <c r="BC169" i="5"/>
  <c r="BF232" i="5"/>
  <c r="BG232" i="5" s="1"/>
  <c r="BH232" i="5" s="1"/>
  <c r="BC204" i="5"/>
  <c r="BF234" i="5"/>
  <c r="BG234" i="5" s="1"/>
  <c r="BH234" i="5" s="1"/>
  <c r="BC152" i="5"/>
  <c r="BF244" i="5"/>
  <c r="BG244" i="5" s="1"/>
  <c r="BH244" i="5" s="1"/>
  <c r="BC200" i="5"/>
  <c r="BF233" i="5"/>
  <c r="BG233" i="5" s="1"/>
  <c r="BH233" i="5" s="1"/>
  <c r="BC158" i="5"/>
  <c r="BF225" i="5"/>
  <c r="BG225" i="5" s="1"/>
  <c r="BH225" i="5" s="1"/>
  <c r="BF136" i="5"/>
  <c r="BG136" i="5" s="1"/>
  <c r="BH136" i="5" s="1"/>
  <c r="BC226" i="5"/>
  <c r="BF263" i="5"/>
  <c r="BG263" i="5" s="1"/>
  <c r="BH263" i="5" s="1"/>
  <c r="BC202" i="5"/>
  <c r="BC248" i="5"/>
  <c r="BC201" i="5"/>
  <c r="BC196" i="5"/>
  <c r="BC224" i="5"/>
  <c r="BC134" i="5"/>
  <c r="BF228" i="5"/>
  <c r="BG228" i="5" s="1"/>
  <c r="BH228" i="5" s="1"/>
  <c r="BC238" i="5"/>
  <c r="BF212" i="5"/>
  <c r="BG212" i="5" s="1"/>
  <c r="BH212" i="5" s="1"/>
  <c r="BF129" i="5"/>
  <c r="BG129" i="5" s="1"/>
  <c r="BH129" i="5" s="1"/>
  <c r="BF194" i="5"/>
  <c r="BG194" i="5" s="1"/>
  <c r="BH194" i="5" s="1"/>
  <c r="BF191" i="5"/>
  <c r="BG191" i="5" s="1"/>
  <c r="BH191" i="5" s="1"/>
  <c r="BF183" i="5"/>
  <c r="BG183" i="5" s="1"/>
  <c r="BH183" i="5" s="1"/>
  <c r="BF231" i="5"/>
  <c r="BG231" i="5" s="1"/>
  <c r="BH231" i="5" s="1"/>
  <c r="BC252" i="5"/>
  <c r="BF252" i="5"/>
  <c r="BG252" i="5" s="1"/>
  <c r="BH252" i="5" s="1"/>
  <c r="BF218" i="5"/>
  <c r="BG218" i="5" s="1"/>
  <c r="BH218" i="5" s="1"/>
  <c r="BF188" i="5"/>
  <c r="BG188" i="5" s="1"/>
  <c r="BH188" i="5" s="1"/>
  <c r="BC188" i="5"/>
  <c r="BC176" i="5"/>
  <c r="BF222" i="5"/>
  <c r="BG222" i="5" s="1"/>
  <c r="BH222" i="5" s="1"/>
  <c r="BC227" i="5"/>
  <c r="BC140" i="5"/>
  <c r="BC139" i="5"/>
  <c r="BC150" i="5"/>
  <c r="BF144" i="5"/>
  <c r="BG144" i="5" s="1"/>
  <c r="BH144" i="5" s="1"/>
  <c r="BC146" i="5"/>
  <c r="BF185" i="5"/>
  <c r="BG185" i="5" s="1"/>
  <c r="BH185" i="5" s="1"/>
  <c r="BC197" i="5"/>
  <c r="BC182" i="5"/>
  <c r="BF182" i="5"/>
  <c r="BG182" i="5" s="1"/>
  <c r="BH182" i="5" s="1"/>
  <c r="BF179" i="5"/>
  <c r="BG179" i="5" s="1"/>
  <c r="BH179" i="5" s="1"/>
  <c r="BC179" i="5"/>
  <c r="BC137" i="5"/>
  <c r="BC143" i="5"/>
  <c r="BF207" i="5"/>
  <c r="BG207" i="5" s="1"/>
  <c r="BH207" i="5" s="1"/>
  <c r="BC207" i="5"/>
  <c r="BC237" i="5"/>
  <c r="BF237" i="5"/>
  <c r="BG237" i="5" s="1"/>
  <c r="BH237" i="5" s="1"/>
  <c r="BC217" i="5"/>
  <c r="BF217" i="5"/>
  <c r="BG217" i="5" s="1"/>
  <c r="BH217" i="5" s="1"/>
  <c r="BC242" i="5"/>
  <c r="BF242" i="5"/>
  <c r="BG242" i="5" s="1"/>
  <c r="BH242" i="5" s="1"/>
  <c r="BC175" i="5"/>
  <c r="BF175" i="5"/>
  <c r="BG175" i="5" s="1"/>
  <c r="BH175" i="5" s="1"/>
  <c r="BC172" i="5"/>
  <c r="BF172" i="5"/>
  <c r="BG172" i="5" s="1"/>
  <c r="BH172" i="5" s="1"/>
  <c r="BC260" i="5"/>
  <c r="BF260" i="5"/>
  <c r="BG260" i="5" s="1"/>
  <c r="BH260" i="5" s="1"/>
  <c r="BF171" i="5"/>
  <c r="BG171" i="5" s="1"/>
  <c r="BH171" i="5" s="1"/>
  <c r="BC171" i="5"/>
  <c r="BC214" i="5"/>
  <c r="BF214" i="5"/>
  <c r="BG214" i="5" s="1"/>
  <c r="BH214" i="5" s="1"/>
  <c r="BC132" i="5"/>
  <c r="BF132" i="5"/>
  <c r="BG132" i="5" s="1"/>
  <c r="BH132" i="5" s="1"/>
  <c r="BC239" i="5"/>
  <c r="BF239" i="5"/>
  <c r="BG239" i="5" s="1"/>
  <c r="BH239" i="5" s="1"/>
  <c r="BF162" i="5"/>
  <c r="BG162" i="5" s="1"/>
  <c r="BH162" i="5" s="1"/>
  <c r="BC162" i="5"/>
  <c r="BC251" i="5"/>
  <c r="BF251" i="5"/>
  <c r="BG251" i="5" s="1"/>
  <c r="BH251" i="5" s="1"/>
  <c r="BF221" i="5"/>
  <c r="BG221" i="5" s="1"/>
  <c r="BH221" i="5" s="1"/>
  <c r="BC221" i="5"/>
  <c r="BC145" i="5"/>
  <c r="BF145" i="5"/>
  <c r="BG145" i="5" s="1"/>
  <c r="BH145" i="5" s="1"/>
  <c r="BF153" i="5"/>
  <c r="BG153" i="5" s="1"/>
  <c r="BH153" i="5" s="1"/>
  <c r="BC153" i="5"/>
  <c r="BF223" i="5"/>
  <c r="BG223" i="5" s="1"/>
  <c r="BH223" i="5" s="1"/>
  <c r="BC223" i="5"/>
  <c r="BF165" i="5"/>
  <c r="BG165" i="5" s="1"/>
  <c r="BH165" i="5" s="1"/>
  <c r="BC165" i="5"/>
  <c r="BC258" i="5"/>
  <c r="BF258" i="5"/>
  <c r="BG258" i="5" s="1"/>
  <c r="BH258" i="5" s="1"/>
  <c r="BF208" i="5"/>
  <c r="BG208" i="5" s="1"/>
  <c r="BH208" i="5" s="1"/>
  <c r="BC208" i="5"/>
  <c r="BF128" i="5"/>
  <c r="BG128" i="5" s="1"/>
  <c r="BH128" i="5" s="1"/>
  <c r="BC128" i="5"/>
  <c r="BF156" i="5"/>
  <c r="BG156" i="5" s="1"/>
  <c r="BH156" i="5" s="1"/>
  <c r="BC156" i="5"/>
  <c r="BC243" i="5"/>
  <c r="BF243" i="5"/>
  <c r="BG243" i="5" s="1"/>
  <c r="BH243" i="5" s="1"/>
  <c r="BC205" i="5"/>
  <c r="BF205" i="5"/>
  <c r="BG205" i="5" s="1"/>
  <c r="BH205" i="5" s="1"/>
  <c r="BC142" i="5"/>
  <c r="BF142" i="5"/>
  <c r="BG142" i="5" s="1"/>
  <c r="BH142" i="5" s="1"/>
  <c r="BC190" i="5"/>
  <c r="BF190" i="5"/>
  <c r="BG190" i="5" s="1"/>
  <c r="BH190" i="5" s="1"/>
  <c r="BC184" i="5"/>
  <c r="BF184" i="5"/>
  <c r="BG184" i="5" s="1"/>
  <c r="BH184" i="5" s="1"/>
  <c r="BC133" i="5"/>
  <c r="BF133" i="5"/>
  <c r="BG133" i="5" s="1"/>
  <c r="BH133" i="5" s="1"/>
  <c r="BC245" i="5"/>
  <c r="BF245" i="5"/>
  <c r="BG245" i="5" s="1"/>
  <c r="BH245" i="5" s="1"/>
  <c r="BC164" i="5"/>
  <c r="BF164" i="5"/>
  <c r="BG164" i="5" s="1"/>
  <c r="BH164" i="5" s="1"/>
  <c r="BC187" i="5"/>
  <c r="BF187" i="5"/>
  <c r="BG187" i="5" s="1"/>
  <c r="BH187" i="5" s="1"/>
  <c r="BC240" i="5"/>
  <c r="BF240" i="5"/>
  <c r="BG240" i="5" s="1"/>
  <c r="BH240" i="5" s="1"/>
  <c r="BC230" i="5"/>
  <c r="BF230" i="5"/>
  <c r="BG230" i="5" s="1"/>
  <c r="BH230" i="5" s="1"/>
  <c r="BF213" i="5"/>
  <c r="BG213" i="5" s="1"/>
  <c r="BH213" i="5" s="1"/>
  <c r="BC213" i="5"/>
  <c r="BF209" i="5"/>
  <c r="BG209" i="5" s="1"/>
  <c r="BH209" i="5" s="1"/>
  <c r="BC209" i="5"/>
  <c r="BC255" i="5"/>
  <c r="BF255" i="5"/>
  <c r="BG255" i="5" s="1"/>
  <c r="BH255" i="5" s="1"/>
  <c r="BC167" i="5"/>
  <c r="BF167" i="5"/>
  <c r="BG167" i="5" s="1"/>
  <c r="BH167" i="5" s="1"/>
  <c r="BC181" i="5"/>
  <c r="BF181" i="5"/>
  <c r="BG181" i="5" s="1"/>
  <c r="BH181" i="5" s="1"/>
  <c r="BC127" i="5"/>
  <c r="BF127" i="5"/>
  <c r="BG127" i="5" s="1"/>
  <c r="BH127" i="5" s="1"/>
  <c r="BF216" i="5"/>
  <c r="BG216" i="5" s="1"/>
  <c r="BH216" i="5" s="1"/>
  <c r="BC216" i="5"/>
  <c r="BC199" i="5"/>
  <c r="BF199" i="5"/>
  <c r="BG199" i="5" s="1"/>
  <c r="BH199" i="5" s="1"/>
  <c r="BF178" i="5"/>
  <c r="BG178" i="5" s="1"/>
  <c r="BH178" i="5" s="1"/>
  <c r="BC178" i="5"/>
  <c r="BF193" i="5"/>
  <c r="BG193" i="5" s="1"/>
  <c r="BH193" i="5" s="1"/>
  <c r="BC193" i="5"/>
  <c r="BF220" i="5"/>
  <c r="BG220" i="5" s="1"/>
  <c r="BH220" i="5" s="1"/>
  <c r="BC220" i="5"/>
  <c r="BF131" i="5"/>
  <c r="BG131" i="5" s="1"/>
  <c r="BH131" i="5" s="1"/>
  <c r="BC131" i="5"/>
  <c r="BC257" i="5"/>
  <c r="BF257" i="5"/>
  <c r="BG257" i="5" s="1"/>
  <c r="BH257" i="5" s="1"/>
  <c r="BC130" i="5"/>
  <c r="BF130" i="5"/>
  <c r="BG130" i="5" s="1"/>
  <c r="BH130" i="5" s="1"/>
  <c r="BF268" i="5"/>
  <c r="BG268" i="5" s="1"/>
  <c r="BH268" i="5" s="1"/>
  <c r="BC268" i="5"/>
  <c r="AF11" i="5"/>
  <c r="AF12" i="5"/>
  <c r="AG12" i="5" s="1"/>
  <c r="AF13" i="5"/>
  <c r="AF14" i="5"/>
  <c r="AG14" i="5" s="1"/>
  <c r="AF15" i="5"/>
  <c r="AG15" i="5" s="1"/>
  <c r="AF16" i="5"/>
  <c r="AG16" i="5" s="1"/>
  <c r="AF17" i="5"/>
  <c r="AF18" i="5"/>
  <c r="AG18" i="5" s="1"/>
  <c r="AF19" i="5"/>
  <c r="AG19" i="5" s="1"/>
  <c r="AF20" i="5"/>
  <c r="AF21" i="5"/>
  <c r="AF22" i="5"/>
  <c r="AG22" i="5" s="1"/>
  <c r="AF23" i="5"/>
  <c r="AF24" i="5"/>
  <c r="AG24" i="5" s="1"/>
  <c r="AF25" i="5"/>
  <c r="AF26" i="5"/>
  <c r="AG26" i="5" s="1"/>
  <c r="AF27" i="5"/>
  <c r="AF28" i="5"/>
  <c r="AG28" i="5" s="1"/>
  <c r="AF29" i="5"/>
  <c r="AG29" i="5" s="1"/>
  <c r="AF30" i="5"/>
  <c r="AF31" i="5"/>
  <c r="AG31" i="5" s="1"/>
  <c r="AF32" i="5"/>
  <c r="AG32" i="5" s="1"/>
  <c r="AF33" i="5"/>
  <c r="AF34" i="5"/>
  <c r="AG34" i="5" s="1"/>
  <c r="AF35" i="5"/>
  <c r="AG35" i="5" s="1"/>
  <c r="AF36" i="5"/>
  <c r="AF37" i="5"/>
  <c r="AG37" i="5" s="1"/>
  <c r="AF38" i="5"/>
  <c r="AG38" i="5" s="1"/>
  <c r="AF39" i="5"/>
  <c r="AF40" i="5"/>
  <c r="AG40" i="5" s="1"/>
  <c r="AF41" i="5"/>
  <c r="AG41" i="5" s="1"/>
  <c r="AF42" i="5"/>
  <c r="AF43" i="5"/>
  <c r="AF44" i="5"/>
  <c r="AG44" i="5" s="1"/>
  <c r="AF45" i="5"/>
  <c r="AF46" i="5"/>
  <c r="AG46" i="5" s="1"/>
  <c r="AF47" i="5"/>
  <c r="AG47" i="5" s="1"/>
  <c r="AF48" i="5"/>
  <c r="AG48" i="5" s="1"/>
  <c r="AF49" i="5"/>
  <c r="AF50" i="5"/>
  <c r="AF51" i="5"/>
  <c r="AG51" i="5" s="1"/>
  <c r="AF52" i="5"/>
  <c r="AF53" i="5"/>
  <c r="AG53" i="5" s="1"/>
  <c r="AF54" i="5"/>
  <c r="AF55" i="5"/>
  <c r="AG55" i="5" s="1"/>
  <c r="AF56" i="5"/>
  <c r="AG56" i="5" s="1"/>
  <c r="AF57" i="5"/>
  <c r="AF58" i="5"/>
  <c r="AG58" i="5" s="1"/>
  <c r="AF59" i="5"/>
  <c r="AG59" i="5" s="1"/>
  <c r="AF60" i="5"/>
  <c r="AF61" i="5"/>
  <c r="AG61" i="5" s="1"/>
  <c r="AF62" i="5"/>
  <c r="AF63" i="5"/>
  <c r="AF64" i="5"/>
  <c r="AG64" i="5" s="1"/>
  <c r="AF65" i="5"/>
  <c r="AF66" i="5"/>
  <c r="AG66" i="5" s="1"/>
  <c r="AF67" i="5"/>
  <c r="AG67" i="5" s="1"/>
  <c r="AF68" i="5"/>
  <c r="AG68" i="5" s="1"/>
  <c r="AF69" i="5"/>
  <c r="AF70" i="5"/>
  <c r="AG70" i="5" s="1"/>
  <c r="AF71" i="5"/>
  <c r="AG71" i="5" s="1"/>
  <c r="AF72" i="5"/>
  <c r="AF73" i="5"/>
  <c r="AG73" i="5" s="1"/>
  <c r="AF74" i="5"/>
  <c r="AF75" i="5"/>
  <c r="AG75" i="5" s="1"/>
  <c r="AF76" i="5"/>
  <c r="AG76" i="5" s="1"/>
  <c r="AF77" i="5"/>
  <c r="AG77" i="5" s="1"/>
  <c r="AF78" i="5"/>
  <c r="AF79" i="5"/>
  <c r="AG79" i="5" s="1"/>
  <c r="AF80" i="5"/>
  <c r="AG80" i="5" s="1"/>
  <c r="AF81" i="5"/>
  <c r="AF82" i="5"/>
  <c r="AF83" i="5"/>
  <c r="AG83" i="5" s="1"/>
  <c r="AF84" i="5"/>
  <c r="AF85" i="5"/>
  <c r="AG85" i="5" s="1"/>
  <c r="AF86" i="5"/>
  <c r="AG86" i="5" s="1"/>
  <c r="AF87" i="5"/>
  <c r="AG87" i="5" s="1"/>
  <c r="AF88" i="5"/>
  <c r="AF89" i="5"/>
  <c r="AG89" i="5" s="1"/>
  <c r="AF90" i="5"/>
  <c r="AF91" i="5"/>
  <c r="AF92" i="5"/>
  <c r="AG92" i="5" s="1"/>
  <c r="AF93" i="5"/>
  <c r="AG93" i="5" s="1"/>
  <c r="AF94" i="5"/>
  <c r="AG94" i="5" s="1"/>
  <c r="AF95" i="5"/>
  <c r="AF96" i="5"/>
  <c r="AG96" i="5" s="1"/>
  <c r="AF97" i="5"/>
  <c r="AF98" i="5"/>
  <c r="AG98" i="5" s="1"/>
  <c r="AF99" i="5"/>
  <c r="AF100" i="5"/>
  <c r="AG100" i="5" s="1"/>
  <c r="AF101" i="5"/>
  <c r="AG101" i="5" s="1"/>
  <c r="AF102" i="5"/>
  <c r="AG102" i="5" s="1"/>
  <c r="AF103" i="5"/>
  <c r="AF104" i="5"/>
  <c r="AF105" i="5"/>
  <c r="AG105" i="5" s="1"/>
  <c r="AF106" i="5"/>
  <c r="AF107" i="5"/>
  <c r="AG107" i="5" s="1"/>
  <c r="AF108" i="5"/>
  <c r="AF109" i="5"/>
  <c r="AF110" i="5"/>
  <c r="AF111" i="5"/>
  <c r="AG111" i="5" s="1"/>
  <c r="AF112" i="5"/>
  <c r="AG112" i="5" s="1"/>
  <c r="AF113" i="5"/>
  <c r="AF114" i="5"/>
  <c r="AG114" i="5" s="1"/>
  <c r="AF115" i="5"/>
  <c r="AF116" i="5"/>
  <c r="AF117" i="5"/>
  <c r="AG117" i="5" s="1"/>
  <c r="AF118" i="5"/>
  <c r="AG118" i="5" s="1"/>
  <c r="AF119" i="5"/>
  <c r="AF120" i="5"/>
  <c r="AF121" i="5"/>
  <c r="AF122" i="5"/>
  <c r="AF123" i="5"/>
  <c r="AF124" i="5"/>
  <c r="AF125" i="5"/>
  <c r="AF126" i="5"/>
  <c r="AW121" i="5"/>
  <c r="AU121" i="5"/>
  <c r="AS121" i="5"/>
  <c r="AJ121" i="5"/>
  <c r="AI121" i="5"/>
  <c r="Z121" i="5"/>
  <c r="X121" i="5"/>
  <c r="AZ123" i="5" l="1"/>
  <c r="AG123" i="5"/>
  <c r="AZ57" i="5"/>
  <c r="AG57" i="5"/>
  <c r="AZ39" i="5"/>
  <c r="AG39" i="5"/>
  <c r="AZ27" i="5"/>
  <c r="AG27" i="5"/>
  <c r="AZ122" i="5"/>
  <c r="AG122" i="5"/>
  <c r="AZ126" i="5"/>
  <c r="AG126" i="5"/>
  <c r="AG90" i="5"/>
  <c r="AZ78" i="5"/>
  <c r="AG78" i="5"/>
  <c r="AZ60" i="5"/>
  <c r="AG60" i="5"/>
  <c r="AZ124" i="5"/>
  <c r="AG124" i="5"/>
  <c r="AZ106" i="5"/>
  <c r="AG106" i="5"/>
  <c r="AZ88" i="5"/>
  <c r="AG88" i="5"/>
  <c r="AZ82" i="5"/>
  <c r="AG82" i="5"/>
  <c r="AZ52" i="5"/>
  <c r="AG52" i="5"/>
  <c r="AZ99" i="5"/>
  <c r="AG99" i="5"/>
  <c r="AZ81" i="5"/>
  <c r="AG81" i="5"/>
  <c r="AZ63" i="5"/>
  <c r="AG63" i="5"/>
  <c r="AZ45" i="5"/>
  <c r="AG45" i="5"/>
  <c r="AZ33" i="5"/>
  <c r="AG33" i="5"/>
  <c r="AZ21" i="5"/>
  <c r="AG21" i="5"/>
  <c r="AZ74" i="5"/>
  <c r="AG74" i="5"/>
  <c r="AZ62" i="5"/>
  <c r="AG62" i="5"/>
  <c r="AZ50" i="5"/>
  <c r="AG50" i="5"/>
  <c r="AZ20" i="5"/>
  <c r="AG20" i="5"/>
  <c r="AZ10" i="5"/>
  <c r="AG10" i="5"/>
  <c r="AX10" i="5" s="1"/>
  <c r="AZ121" i="5"/>
  <c r="BD121" i="5" s="1"/>
  <c r="BE121" i="5" s="1"/>
  <c r="AG121" i="5"/>
  <c r="AX121" i="5" s="1"/>
  <c r="AG115" i="5"/>
  <c r="AG109" i="5"/>
  <c r="AZ103" i="5"/>
  <c r="AG103" i="5"/>
  <c r="AZ97" i="5"/>
  <c r="AG97" i="5"/>
  <c r="AZ91" i="5"/>
  <c r="AG91" i="5"/>
  <c r="AZ49" i="5"/>
  <c r="AG49" i="5"/>
  <c r="AZ43" i="5"/>
  <c r="AG43" i="5"/>
  <c r="AZ25" i="5"/>
  <c r="AG25" i="5"/>
  <c r="AZ13" i="5"/>
  <c r="AG13" i="5"/>
  <c r="AZ69" i="5"/>
  <c r="AG69" i="5"/>
  <c r="AZ116" i="5"/>
  <c r="AG116" i="5"/>
  <c r="AG110" i="5"/>
  <c r="AZ104" i="5"/>
  <c r="AG104" i="5"/>
  <c r="AG120" i="5"/>
  <c r="AZ108" i="5"/>
  <c r="AG108" i="5"/>
  <c r="AZ84" i="5"/>
  <c r="AG84" i="5"/>
  <c r="AZ72" i="5"/>
  <c r="AG72" i="5"/>
  <c r="AZ54" i="5"/>
  <c r="AG54" i="5"/>
  <c r="AZ42" i="5"/>
  <c r="AG42" i="5"/>
  <c r="AZ36" i="5"/>
  <c r="AG36" i="5"/>
  <c r="AZ30" i="5"/>
  <c r="AG30" i="5"/>
  <c r="AZ125" i="5"/>
  <c r="AG125" i="5"/>
  <c r="AZ119" i="5"/>
  <c r="AG119" i="5"/>
  <c r="AZ113" i="5"/>
  <c r="AG113" i="5"/>
  <c r="AG95" i="5"/>
  <c r="AZ65" i="5"/>
  <c r="AG65" i="5"/>
  <c r="AZ23" i="5"/>
  <c r="AG23" i="5"/>
  <c r="AZ17" i="5"/>
  <c r="AG17" i="5"/>
  <c r="AG11" i="5"/>
  <c r="AB121" i="5"/>
  <c r="AC121" i="5" l="1"/>
  <c r="AE121" i="5" s="1"/>
  <c r="BB121" i="5"/>
  <c r="BC121" i="5" s="1"/>
  <c r="AY121" i="5"/>
  <c r="AD121" i="5" l="1"/>
  <c r="BF121" i="5"/>
  <c r="AS11" i="5"/>
  <c r="AS12" i="5"/>
  <c r="AS13" i="5"/>
  <c r="AS14" i="5"/>
  <c r="AS15" i="5"/>
  <c r="AS16" i="5"/>
  <c r="AS17" i="5"/>
  <c r="AS18" i="5"/>
  <c r="AS19" i="5"/>
  <c r="AS20" i="5"/>
  <c r="AS21" i="5"/>
  <c r="AS22" i="5"/>
  <c r="AS23" i="5"/>
  <c r="AS24" i="5"/>
  <c r="AS25" i="5"/>
  <c r="AS26" i="5"/>
  <c r="AS27" i="5"/>
  <c r="AS28" i="5"/>
  <c r="AS29" i="5"/>
  <c r="AS30" i="5"/>
  <c r="AS31" i="5"/>
  <c r="AS32" i="5"/>
  <c r="AS33" i="5"/>
  <c r="AS34" i="5"/>
  <c r="AS35" i="5"/>
  <c r="AS36" i="5"/>
  <c r="AS37" i="5"/>
  <c r="AS38" i="5"/>
  <c r="AS39" i="5"/>
  <c r="AS40" i="5"/>
  <c r="AS41" i="5"/>
  <c r="AS42" i="5"/>
  <c r="AS43" i="5"/>
  <c r="AS44" i="5"/>
  <c r="AS45" i="5"/>
  <c r="AS46" i="5"/>
  <c r="AS47" i="5"/>
  <c r="AS48" i="5"/>
  <c r="AS49" i="5"/>
  <c r="AS50" i="5"/>
  <c r="AS51" i="5"/>
  <c r="AS52" i="5"/>
  <c r="AS53" i="5"/>
  <c r="AS54" i="5"/>
  <c r="AS55" i="5"/>
  <c r="AS56" i="5"/>
  <c r="AS57" i="5"/>
  <c r="AS58" i="5"/>
  <c r="AS59" i="5"/>
  <c r="AS60" i="5"/>
  <c r="AS61" i="5"/>
  <c r="AS62" i="5"/>
  <c r="AS63" i="5"/>
  <c r="AS64" i="5"/>
  <c r="AS65" i="5"/>
  <c r="AS66" i="5"/>
  <c r="AS67" i="5"/>
  <c r="AS68" i="5"/>
  <c r="AS69" i="5"/>
  <c r="AS70" i="5"/>
  <c r="AS71" i="5"/>
  <c r="AS72" i="5"/>
  <c r="AS73" i="5"/>
  <c r="AS74" i="5"/>
  <c r="AS75" i="5"/>
  <c r="AS76" i="5"/>
  <c r="AS77" i="5"/>
  <c r="AS78" i="5"/>
  <c r="AS79" i="5"/>
  <c r="AS80" i="5"/>
  <c r="AS81" i="5"/>
  <c r="AS82" i="5"/>
  <c r="AS83" i="5"/>
  <c r="AS84" i="5"/>
  <c r="AS85" i="5"/>
  <c r="AS86" i="5"/>
  <c r="AS87" i="5"/>
  <c r="AS88" i="5"/>
  <c r="AS89" i="5"/>
  <c r="AS90" i="5"/>
  <c r="AS91" i="5"/>
  <c r="AS92" i="5"/>
  <c r="AS93" i="5"/>
  <c r="AS94" i="5"/>
  <c r="AS95" i="5"/>
  <c r="AS96" i="5"/>
  <c r="AS97" i="5"/>
  <c r="AS98" i="5"/>
  <c r="AS99" i="5"/>
  <c r="AS100" i="5"/>
  <c r="AS101" i="5"/>
  <c r="AS102" i="5"/>
  <c r="AS103" i="5"/>
  <c r="AS104" i="5"/>
  <c r="AS105" i="5"/>
  <c r="AS106" i="5"/>
  <c r="AS107" i="5"/>
  <c r="AS108" i="5"/>
  <c r="AS109" i="5"/>
  <c r="AS110" i="5"/>
  <c r="AS111" i="5"/>
  <c r="AS112" i="5"/>
  <c r="AS113" i="5"/>
  <c r="AS114" i="5"/>
  <c r="AS115" i="5"/>
  <c r="AS116" i="5"/>
  <c r="AS117" i="5"/>
  <c r="AS118" i="5"/>
  <c r="AS119" i="5"/>
  <c r="AS120" i="5"/>
  <c r="AS122" i="5"/>
  <c r="AS123" i="5"/>
  <c r="AS124" i="5"/>
  <c r="AS125" i="5"/>
  <c r="AS126" i="5"/>
  <c r="AU13" i="5"/>
  <c r="AW13" i="5"/>
  <c r="AU14" i="5"/>
  <c r="AW14" i="5"/>
  <c r="AU15" i="5"/>
  <c r="AW15" i="5"/>
  <c r="AU16" i="5"/>
  <c r="AW16" i="5"/>
  <c r="AU17" i="5"/>
  <c r="AW17" i="5"/>
  <c r="AU18" i="5"/>
  <c r="AW18" i="5"/>
  <c r="AU19" i="5"/>
  <c r="AW19" i="5"/>
  <c r="AU20" i="5"/>
  <c r="AW20" i="5"/>
  <c r="AU21" i="5"/>
  <c r="AW21" i="5"/>
  <c r="AU22" i="5"/>
  <c r="AW22" i="5"/>
  <c r="AU23" i="5"/>
  <c r="AW23" i="5"/>
  <c r="AU24" i="5"/>
  <c r="AW24" i="5"/>
  <c r="AU25" i="5"/>
  <c r="AW25" i="5"/>
  <c r="AU26" i="5"/>
  <c r="AW26" i="5"/>
  <c r="AU27" i="5"/>
  <c r="AW27" i="5"/>
  <c r="AU28" i="5"/>
  <c r="AW28" i="5"/>
  <c r="AU29" i="5"/>
  <c r="AW29" i="5"/>
  <c r="AU30" i="5"/>
  <c r="AW30" i="5"/>
  <c r="AU31" i="5"/>
  <c r="AW31" i="5"/>
  <c r="AU32" i="5"/>
  <c r="AW32" i="5"/>
  <c r="AU33" i="5"/>
  <c r="AW33" i="5"/>
  <c r="AU34" i="5"/>
  <c r="AW34" i="5"/>
  <c r="AU35" i="5"/>
  <c r="AW35" i="5"/>
  <c r="AU36" i="5"/>
  <c r="AW36" i="5"/>
  <c r="AU37" i="5"/>
  <c r="AW37" i="5"/>
  <c r="AU38" i="5"/>
  <c r="AW38" i="5"/>
  <c r="AU39" i="5"/>
  <c r="AW39" i="5"/>
  <c r="AU40" i="5"/>
  <c r="AW40" i="5"/>
  <c r="AU41" i="5"/>
  <c r="AW41" i="5"/>
  <c r="AU42" i="5"/>
  <c r="AW42" i="5"/>
  <c r="AU43" i="5"/>
  <c r="AW43" i="5"/>
  <c r="AU44" i="5"/>
  <c r="AW44" i="5"/>
  <c r="AU45" i="5"/>
  <c r="AW45" i="5"/>
  <c r="AU46" i="5"/>
  <c r="AW46" i="5"/>
  <c r="AU47" i="5"/>
  <c r="AW47" i="5"/>
  <c r="AU48" i="5"/>
  <c r="AW48" i="5"/>
  <c r="AU49" i="5"/>
  <c r="AW49" i="5"/>
  <c r="AU50" i="5"/>
  <c r="AW50" i="5"/>
  <c r="AU51" i="5"/>
  <c r="AW51" i="5"/>
  <c r="AU52" i="5"/>
  <c r="AW52" i="5"/>
  <c r="AU53" i="5"/>
  <c r="AW53" i="5"/>
  <c r="AU54" i="5"/>
  <c r="AW54" i="5"/>
  <c r="AU55" i="5"/>
  <c r="AW55" i="5"/>
  <c r="AU56" i="5"/>
  <c r="AW56" i="5"/>
  <c r="AU57" i="5"/>
  <c r="AW57" i="5"/>
  <c r="AU58" i="5"/>
  <c r="AW58" i="5"/>
  <c r="AU59" i="5"/>
  <c r="AW59" i="5"/>
  <c r="AU60" i="5"/>
  <c r="AW60" i="5"/>
  <c r="AU61" i="5"/>
  <c r="AW61" i="5"/>
  <c r="AU62" i="5"/>
  <c r="AW62" i="5"/>
  <c r="AU63" i="5"/>
  <c r="AW63" i="5"/>
  <c r="AU64" i="5"/>
  <c r="AW64" i="5"/>
  <c r="AU65" i="5"/>
  <c r="AW65" i="5"/>
  <c r="AU66" i="5"/>
  <c r="AW66" i="5"/>
  <c r="AU67" i="5"/>
  <c r="AW67" i="5"/>
  <c r="AU68" i="5"/>
  <c r="AW68" i="5"/>
  <c r="AU69" i="5"/>
  <c r="AW69" i="5"/>
  <c r="AU70" i="5"/>
  <c r="AW70" i="5"/>
  <c r="AU71" i="5"/>
  <c r="AW71" i="5"/>
  <c r="AU72" i="5"/>
  <c r="AW72" i="5"/>
  <c r="AU73" i="5"/>
  <c r="AW73" i="5"/>
  <c r="AU74" i="5"/>
  <c r="AW74" i="5"/>
  <c r="AU75" i="5"/>
  <c r="AW75" i="5"/>
  <c r="AU76" i="5"/>
  <c r="AW76" i="5"/>
  <c r="AU77" i="5"/>
  <c r="AW77" i="5"/>
  <c r="AU78" i="5"/>
  <c r="AW78" i="5"/>
  <c r="AU79" i="5"/>
  <c r="AW79" i="5"/>
  <c r="AU80" i="5"/>
  <c r="AW80" i="5"/>
  <c r="AU81" i="5"/>
  <c r="AW81" i="5"/>
  <c r="AU82" i="5"/>
  <c r="AW82" i="5"/>
  <c r="AU83" i="5"/>
  <c r="AW83" i="5"/>
  <c r="AU84" i="5"/>
  <c r="AW84" i="5"/>
  <c r="AU85" i="5"/>
  <c r="AW85" i="5"/>
  <c r="AU86" i="5"/>
  <c r="AW86" i="5"/>
  <c r="AU87" i="5"/>
  <c r="AW87" i="5"/>
  <c r="AU88" i="5"/>
  <c r="AW88" i="5"/>
  <c r="AU89" i="5"/>
  <c r="AW89" i="5"/>
  <c r="AU90" i="5"/>
  <c r="AW90" i="5"/>
  <c r="AU91" i="5"/>
  <c r="AW91" i="5"/>
  <c r="AU92" i="5"/>
  <c r="AW92" i="5"/>
  <c r="AU93" i="5"/>
  <c r="AW93" i="5"/>
  <c r="AU94" i="5"/>
  <c r="AW94" i="5"/>
  <c r="AU95" i="5"/>
  <c r="AW95" i="5"/>
  <c r="AU96" i="5"/>
  <c r="AW96" i="5"/>
  <c r="AU97" i="5"/>
  <c r="AW97" i="5"/>
  <c r="AU98" i="5"/>
  <c r="AW98" i="5"/>
  <c r="AU99" i="5"/>
  <c r="AW99" i="5"/>
  <c r="AU100" i="5"/>
  <c r="AW100" i="5"/>
  <c r="AU101" i="5"/>
  <c r="AW101" i="5"/>
  <c r="AU102" i="5"/>
  <c r="AW102" i="5"/>
  <c r="AU103" i="5"/>
  <c r="AW103" i="5"/>
  <c r="AU104" i="5"/>
  <c r="AW104" i="5"/>
  <c r="AU105" i="5"/>
  <c r="AW105" i="5"/>
  <c r="AU106" i="5"/>
  <c r="AW106" i="5"/>
  <c r="AU107" i="5"/>
  <c r="AW107" i="5"/>
  <c r="AU108" i="5"/>
  <c r="AW108" i="5"/>
  <c r="AU109" i="5"/>
  <c r="AW109" i="5"/>
  <c r="AU110" i="5"/>
  <c r="AW110" i="5"/>
  <c r="AU111" i="5"/>
  <c r="AW111" i="5"/>
  <c r="AU112" i="5"/>
  <c r="AW112" i="5"/>
  <c r="AU113" i="5"/>
  <c r="AW113" i="5"/>
  <c r="AU114" i="5"/>
  <c r="AW114" i="5"/>
  <c r="AU115" i="5"/>
  <c r="AW115" i="5"/>
  <c r="AU116" i="5"/>
  <c r="AW116" i="5"/>
  <c r="AU117" i="5"/>
  <c r="AW117" i="5"/>
  <c r="AU118" i="5"/>
  <c r="AW118" i="5"/>
  <c r="AU119" i="5"/>
  <c r="AW119" i="5"/>
  <c r="AU120" i="5"/>
  <c r="AW120" i="5"/>
  <c r="AU122" i="5"/>
  <c r="AW122" i="5"/>
  <c r="AU123" i="5"/>
  <c r="AW123" i="5"/>
  <c r="AU124" i="5"/>
  <c r="AW124" i="5"/>
  <c r="AU125" i="5"/>
  <c r="AW125" i="5"/>
  <c r="AU126" i="5"/>
  <c r="AW126" i="5"/>
  <c r="AU12" i="5"/>
  <c r="AW12" i="5"/>
  <c r="AU11" i="5"/>
  <c r="AW11" i="5"/>
  <c r="BG121" i="5" l="1"/>
  <c r="BH121" i="5" s="1"/>
  <c r="AX11" i="5"/>
  <c r="AX126" i="5"/>
  <c r="AY126" i="5" s="1"/>
  <c r="AX124" i="5"/>
  <c r="AY124" i="5" s="1"/>
  <c r="AX122" i="5"/>
  <c r="AY122" i="5" s="1"/>
  <c r="AX119" i="5"/>
  <c r="AY119" i="5" s="1"/>
  <c r="AX117" i="5"/>
  <c r="AX115" i="5"/>
  <c r="AX113" i="5"/>
  <c r="AY113" i="5" s="1"/>
  <c r="AX111" i="5"/>
  <c r="AX109" i="5"/>
  <c r="AX107" i="5"/>
  <c r="AX105" i="5"/>
  <c r="AX103" i="5"/>
  <c r="AY103" i="5" s="1"/>
  <c r="AX101" i="5"/>
  <c r="AX99" i="5"/>
  <c r="AY99" i="5" s="1"/>
  <c r="AX97" i="5"/>
  <c r="AY97" i="5" s="1"/>
  <c r="AX95" i="5"/>
  <c r="AX93" i="5"/>
  <c r="AX91" i="5"/>
  <c r="AY91" i="5" s="1"/>
  <c r="AX89" i="5"/>
  <c r="AX87" i="5"/>
  <c r="AX85" i="5"/>
  <c r="AX83" i="5"/>
  <c r="AX81" i="5"/>
  <c r="AY81" i="5" s="1"/>
  <c r="AX79" i="5"/>
  <c r="AX77" i="5"/>
  <c r="AX75" i="5"/>
  <c r="AX73" i="5"/>
  <c r="AX71" i="5"/>
  <c r="AX69" i="5"/>
  <c r="AY69" i="5" s="1"/>
  <c r="AX67" i="5"/>
  <c r="AX65" i="5"/>
  <c r="AY65" i="5" s="1"/>
  <c r="AX63" i="5"/>
  <c r="AY63" i="5" s="1"/>
  <c r="AX60" i="5"/>
  <c r="AY60" i="5" s="1"/>
  <c r="AX58" i="5"/>
  <c r="AX56" i="5"/>
  <c r="AX54" i="5"/>
  <c r="AY54" i="5" s="1"/>
  <c r="AX52" i="5"/>
  <c r="AY52" i="5" s="1"/>
  <c r="AX50" i="5"/>
  <c r="AY50" i="5" s="1"/>
  <c r="AX48" i="5"/>
  <c r="AX46" i="5"/>
  <c r="AX44" i="5"/>
  <c r="AX42" i="5"/>
  <c r="AY42" i="5" s="1"/>
  <c r="AX40" i="5"/>
  <c r="AX38" i="5"/>
  <c r="AX36" i="5"/>
  <c r="AY36" i="5" s="1"/>
  <c r="AX34" i="5"/>
  <c r="AX32" i="5"/>
  <c r="AX30" i="5"/>
  <c r="AY30" i="5" s="1"/>
  <c r="AX28" i="5"/>
  <c r="AX26" i="5"/>
  <c r="AX24" i="5"/>
  <c r="AX22" i="5"/>
  <c r="AX20" i="5"/>
  <c r="AY20" i="5" s="1"/>
  <c r="AX18" i="5"/>
  <c r="AX16" i="5"/>
  <c r="AX14" i="5"/>
  <c r="AX104" i="5"/>
  <c r="AY104" i="5" s="1"/>
  <c r="AX98" i="5"/>
  <c r="AX92" i="5"/>
  <c r="AX86" i="5"/>
  <c r="AX80" i="5"/>
  <c r="AX74" i="5"/>
  <c r="AY74" i="5" s="1"/>
  <c r="AX68" i="5"/>
  <c r="AX62" i="5"/>
  <c r="AY62" i="5" s="1"/>
  <c r="AX57" i="5"/>
  <c r="AY57" i="5" s="1"/>
  <c r="AX51" i="5"/>
  <c r="AX45" i="5"/>
  <c r="AY45" i="5" s="1"/>
  <c r="AX39" i="5"/>
  <c r="AY39" i="5" s="1"/>
  <c r="AX33" i="5"/>
  <c r="AY33" i="5" s="1"/>
  <c r="AX27" i="5"/>
  <c r="AY27" i="5" s="1"/>
  <c r="AX21" i="5"/>
  <c r="AY21" i="5" s="1"/>
  <c r="AX15" i="5"/>
  <c r="AX123" i="5"/>
  <c r="AY123" i="5" s="1"/>
  <c r="AX116" i="5"/>
  <c r="AY116" i="5" s="1"/>
  <c r="AX110" i="5"/>
  <c r="AX12" i="5"/>
  <c r="AX125" i="5"/>
  <c r="AY125" i="5" s="1"/>
  <c r="AX120" i="5"/>
  <c r="AX118" i="5"/>
  <c r="AX114" i="5"/>
  <c r="AX112" i="5"/>
  <c r="AX108" i="5"/>
  <c r="AY108" i="5" s="1"/>
  <c r="AX106" i="5"/>
  <c r="AY106" i="5" s="1"/>
  <c r="AX102" i="5"/>
  <c r="AX100" i="5"/>
  <c r="AX96" i="5"/>
  <c r="AX94" i="5"/>
  <c r="AX90" i="5"/>
  <c r="AX88" i="5"/>
  <c r="AY88" i="5" s="1"/>
  <c r="AX84" i="5"/>
  <c r="AY84" i="5" s="1"/>
  <c r="AX82" i="5"/>
  <c r="AY82" i="5" s="1"/>
  <c r="AX78" i="5"/>
  <c r="AY78" i="5" s="1"/>
  <c r="AX76" i="5"/>
  <c r="AX72" i="5"/>
  <c r="AY72" i="5" s="1"/>
  <c r="AX70" i="5"/>
  <c r="AX66" i="5"/>
  <c r="AX64" i="5"/>
  <c r="AX61" i="5"/>
  <c r="AX59" i="5"/>
  <c r="AX55" i="5"/>
  <c r="AX53" i="5"/>
  <c r="AX49" i="5"/>
  <c r="AY49" i="5" s="1"/>
  <c r="AX47" i="5"/>
  <c r="AX43" i="5"/>
  <c r="AY43" i="5" s="1"/>
  <c r="AX41" i="5"/>
  <c r="AX37" i="5"/>
  <c r="AX35" i="5"/>
  <c r="AX31" i="5"/>
  <c r="AX29" i="5"/>
  <c r="AX25" i="5"/>
  <c r="AY25" i="5" s="1"/>
  <c r="AX23" i="5"/>
  <c r="AY23" i="5" s="1"/>
  <c r="AX19" i="5"/>
  <c r="AX17" i="5"/>
  <c r="AY17" i="5" s="1"/>
  <c r="AX13" i="5"/>
  <c r="AY13" i="5" s="1"/>
  <c r="Z120" i="5"/>
  <c r="X120" i="5"/>
  <c r="Z114" i="5"/>
  <c r="Z115" i="5"/>
  <c r="Z116" i="5"/>
  <c r="Z117" i="5"/>
  <c r="Z118" i="5"/>
  <c r="X114" i="5"/>
  <c r="X115" i="5"/>
  <c r="X116" i="5"/>
  <c r="X117" i="5"/>
  <c r="X118" i="5"/>
  <c r="Z104" i="5"/>
  <c r="Z105" i="5"/>
  <c r="Z106" i="5"/>
  <c r="Z107" i="5"/>
  <c r="Z108" i="5"/>
  <c r="Z109" i="5"/>
  <c r="Z110" i="5"/>
  <c r="Z111" i="5"/>
  <c r="Z112" i="5"/>
  <c r="X104" i="5"/>
  <c r="X105" i="5"/>
  <c r="X106" i="5"/>
  <c r="X107" i="5"/>
  <c r="X108" i="5"/>
  <c r="X109" i="5"/>
  <c r="X110" i="5"/>
  <c r="X111" i="5"/>
  <c r="X112" i="5"/>
  <c r="X98" i="5"/>
  <c r="X99" i="5"/>
  <c r="X100" i="5"/>
  <c r="X101" i="5"/>
  <c r="X102" i="5"/>
  <c r="Z98" i="5"/>
  <c r="Z99" i="5"/>
  <c r="Z100" i="5"/>
  <c r="Z101" i="5"/>
  <c r="Z102" i="5"/>
  <c r="Z92" i="5"/>
  <c r="Z93" i="5"/>
  <c r="Z94" i="5"/>
  <c r="Z95" i="5"/>
  <c r="Z96" i="5"/>
  <c r="X92" i="5"/>
  <c r="X93" i="5"/>
  <c r="X94" i="5"/>
  <c r="X95" i="5"/>
  <c r="X96" i="5"/>
  <c r="X82" i="5"/>
  <c r="X83" i="5"/>
  <c r="X84" i="5"/>
  <c r="X85" i="5"/>
  <c r="X86" i="5"/>
  <c r="X87" i="5"/>
  <c r="X88" i="5"/>
  <c r="X89" i="5"/>
  <c r="X90" i="5"/>
  <c r="Z82" i="5"/>
  <c r="Z83" i="5"/>
  <c r="Z84" i="5"/>
  <c r="Z85" i="5"/>
  <c r="Z86" i="5"/>
  <c r="Z87" i="5"/>
  <c r="Z88" i="5"/>
  <c r="Z89" i="5"/>
  <c r="Z90" i="5"/>
  <c r="Z73" i="5"/>
  <c r="Z74" i="5"/>
  <c r="Z75" i="5"/>
  <c r="Z76" i="5"/>
  <c r="Z77" i="5"/>
  <c r="Z78" i="5"/>
  <c r="Z79" i="5"/>
  <c r="Z80" i="5"/>
  <c r="X73" i="5"/>
  <c r="X74" i="5"/>
  <c r="X75" i="5"/>
  <c r="X76" i="5"/>
  <c r="X77" i="5"/>
  <c r="X78" i="5"/>
  <c r="X79" i="5"/>
  <c r="X80" i="5"/>
  <c r="Z63" i="5"/>
  <c r="Z64" i="5"/>
  <c r="Z65" i="5"/>
  <c r="Z66" i="5"/>
  <c r="Z67" i="5"/>
  <c r="Z68" i="5"/>
  <c r="Z69" i="5"/>
  <c r="Z70" i="5"/>
  <c r="Z71" i="5"/>
  <c r="X63" i="5"/>
  <c r="X64" i="5"/>
  <c r="X65" i="5"/>
  <c r="X66" i="5"/>
  <c r="X67" i="5"/>
  <c r="X68" i="5"/>
  <c r="X69" i="5"/>
  <c r="X70" i="5"/>
  <c r="X71" i="5"/>
  <c r="X58" i="5"/>
  <c r="X59" i="5"/>
  <c r="X60" i="5"/>
  <c r="X61" i="5"/>
  <c r="Z58" i="5"/>
  <c r="Z59" i="5"/>
  <c r="Z60" i="5"/>
  <c r="Z61" i="5"/>
  <c r="Z53" i="5"/>
  <c r="Z54" i="5"/>
  <c r="Z55" i="5"/>
  <c r="Z56" i="5"/>
  <c r="X53" i="5"/>
  <c r="X54" i="5"/>
  <c r="X55" i="5"/>
  <c r="X56" i="5"/>
  <c r="Z43" i="5"/>
  <c r="Z44" i="5"/>
  <c r="Z45" i="5"/>
  <c r="Z46" i="5"/>
  <c r="Z47" i="5"/>
  <c r="Z48" i="5"/>
  <c r="Z49" i="5"/>
  <c r="Z50" i="5"/>
  <c r="Z51" i="5"/>
  <c r="X43" i="5"/>
  <c r="X44" i="5"/>
  <c r="X45" i="5"/>
  <c r="X46" i="5"/>
  <c r="X47" i="5"/>
  <c r="X48" i="5"/>
  <c r="X49" i="5"/>
  <c r="X50" i="5"/>
  <c r="X51" i="5"/>
  <c r="X52" i="5"/>
  <c r="Z37" i="5"/>
  <c r="Z38" i="5"/>
  <c r="Z39" i="5"/>
  <c r="Z40" i="5"/>
  <c r="Z41" i="5"/>
  <c r="X37" i="5"/>
  <c r="X38" i="5"/>
  <c r="X39" i="5"/>
  <c r="X40" i="5"/>
  <c r="X41" i="5"/>
  <c r="Z31" i="5"/>
  <c r="Z32" i="5"/>
  <c r="Z33" i="5"/>
  <c r="Z34" i="5"/>
  <c r="Z35" i="5"/>
  <c r="X31" i="5"/>
  <c r="X32" i="5"/>
  <c r="X33" i="5"/>
  <c r="X34" i="5"/>
  <c r="X35" i="5"/>
  <c r="Z21" i="5"/>
  <c r="Z22" i="5"/>
  <c r="Z23" i="5"/>
  <c r="Z24" i="5"/>
  <c r="Z25" i="5"/>
  <c r="Z26" i="5"/>
  <c r="Z27" i="5"/>
  <c r="Z28" i="5"/>
  <c r="Z29" i="5"/>
  <c r="X21" i="5"/>
  <c r="X22" i="5"/>
  <c r="X23" i="5"/>
  <c r="X24" i="5"/>
  <c r="X25" i="5"/>
  <c r="X26" i="5"/>
  <c r="X27" i="5"/>
  <c r="X28" i="5"/>
  <c r="X29" i="5"/>
  <c r="X11" i="5"/>
  <c r="X12" i="5"/>
  <c r="X13" i="5"/>
  <c r="X14" i="5"/>
  <c r="X15" i="5"/>
  <c r="X16" i="5"/>
  <c r="X17" i="5"/>
  <c r="X18" i="5"/>
  <c r="X19" i="5"/>
  <c r="AY120" i="5" l="1"/>
  <c r="AZ120" i="5"/>
  <c r="AY110" i="5"/>
  <c r="AZ110" i="5"/>
  <c r="BD110" i="5" s="1"/>
  <c r="AY95" i="5"/>
  <c r="AZ95" i="5"/>
  <c r="BD95" i="5" s="1"/>
  <c r="BE95" i="5" s="1"/>
  <c r="AY90" i="5"/>
  <c r="AZ90" i="5"/>
  <c r="AY115" i="5"/>
  <c r="AZ115" i="5"/>
  <c r="BD115" i="5" s="1"/>
  <c r="BE115" i="5" s="1"/>
  <c r="AY109" i="5"/>
  <c r="AZ109" i="5"/>
  <c r="BD109" i="5" s="1"/>
  <c r="BE109" i="5" s="1"/>
  <c r="AY11" i="5"/>
  <c r="BB11" i="5" s="1"/>
  <c r="BC11" i="5" s="1"/>
  <c r="AZ11" i="5"/>
  <c r="AY35" i="5"/>
  <c r="AZ35" i="5"/>
  <c r="BD35" i="5" s="1"/>
  <c r="BE35" i="5" s="1"/>
  <c r="AY47" i="5"/>
  <c r="AZ47" i="5"/>
  <c r="BD47" i="5" s="1"/>
  <c r="BE47" i="5" s="1"/>
  <c r="AY59" i="5"/>
  <c r="AZ59" i="5"/>
  <c r="BD59" i="5" s="1"/>
  <c r="BE59" i="5" s="1"/>
  <c r="AZ70" i="5"/>
  <c r="BD70" i="5" s="1"/>
  <c r="BE70" i="5" s="1"/>
  <c r="AY70" i="5"/>
  <c r="AZ94" i="5"/>
  <c r="BD94" i="5" s="1"/>
  <c r="BE94" i="5" s="1"/>
  <c r="AY94" i="5"/>
  <c r="AZ118" i="5"/>
  <c r="BD118" i="5" s="1"/>
  <c r="BE118" i="5" s="1"/>
  <c r="AY118" i="5"/>
  <c r="AY68" i="5"/>
  <c r="AZ68" i="5"/>
  <c r="BD68" i="5" s="1"/>
  <c r="BE68" i="5" s="1"/>
  <c r="AY92" i="5"/>
  <c r="AZ92" i="5"/>
  <c r="BD92" i="5" s="1"/>
  <c r="AY16" i="5"/>
  <c r="BB16" i="5" s="1"/>
  <c r="BC16" i="5" s="1"/>
  <c r="AZ16" i="5"/>
  <c r="AY24" i="5"/>
  <c r="BB24" i="5" s="1"/>
  <c r="AZ24" i="5"/>
  <c r="BD24" i="5" s="1"/>
  <c r="BE24" i="5" s="1"/>
  <c r="AY32" i="5"/>
  <c r="AZ32" i="5"/>
  <c r="BD32" i="5" s="1"/>
  <c r="BE32" i="5" s="1"/>
  <c r="AY40" i="5"/>
  <c r="AZ40" i="5"/>
  <c r="BD40" i="5" s="1"/>
  <c r="BE40" i="5" s="1"/>
  <c r="AY48" i="5"/>
  <c r="AZ48" i="5"/>
  <c r="BD48" i="5" s="1"/>
  <c r="BE48" i="5" s="1"/>
  <c r="AY56" i="5"/>
  <c r="AZ56" i="5"/>
  <c r="BD56" i="5" s="1"/>
  <c r="BE56" i="5" s="1"/>
  <c r="AZ73" i="5"/>
  <c r="BD73" i="5" s="1"/>
  <c r="BE73" i="5" s="1"/>
  <c r="AY73" i="5"/>
  <c r="AY89" i="5"/>
  <c r="AZ89" i="5"/>
  <c r="BD89" i="5" s="1"/>
  <c r="BE89" i="5" s="1"/>
  <c r="AY105" i="5"/>
  <c r="AZ105" i="5"/>
  <c r="BD105" i="5" s="1"/>
  <c r="AZ37" i="5"/>
  <c r="BD37" i="5" s="1"/>
  <c r="BE37" i="5" s="1"/>
  <c r="AY37" i="5"/>
  <c r="AY61" i="5"/>
  <c r="AZ61" i="5"/>
  <c r="BD61" i="5" s="1"/>
  <c r="BE61" i="5" s="1"/>
  <c r="AY96" i="5"/>
  <c r="AZ96" i="5"/>
  <c r="BD96" i="5" s="1"/>
  <c r="BE96" i="5" s="1"/>
  <c r="AY51" i="5"/>
  <c r="AZ51" i="5"/>
  <c r="BD51" i="5" s="1"/>
  <c r="BE51" i="5" s="1"/>
  <c r="AZ98" i="5"/>
  <c r="BD98" i="5" s="1"/>
  <c r="BE98" i="5" s="1"/>
  <c r="AY98" i="5"/>
  <c r="AZ18" i="5"/>
  <c r="AY18" i="5"/>
  <c r="BB18" i="5" s="1"/>
  <c r="AZ26" i="5"/>
  <c r="BD26" i="5" s="1"/>
  <c r="BE26" i="5" s="1"/>
  <c r="AY26" i="5"/>
  <c r="BB26" i="5" s="1"/>
  <c r="BC26" i="5" s="1"/>
  <c r="AZ34" i="5"/>
  <c r="BD34" i="5" s="1"/>
  <c r="BE34" i="5" s="1"/>
  <c r="AY34" i="5"/>
  <c r="AZ58" i="5"/>
  <c r="BD58" i="5" s="1"/>
  <c r="BE58" i="5" s="1"/>
  <c r="AY58" i="5"/>
  <c r="AY67" i="5"/>
  <c r="AZ67" i="5"/>
  <c r="BD67" i="5" s="1"/>
  <c r="BE67" i="5" s="1"/>
  <c r="AY75" i="5"/>
  <c r="AZ75" i="5"/>
  <c r="BD75" i="5" s="1"/>
  <c r="BE75" i="5" s="1"/>
  <c r="AY83" i="5"/>
  <c r="AZ83" i="5"/>
  <c r="BD83" i="5" s="1"/>
  <c r="BE83" i="5" s="1"/>
  <c r="AY107" i="5"/>
  <c r="AZ107" i="5"/>
  <c r="BD107" i="5" s="1"/>
  <c r="BE107" i="5" s="1"/>
  <c r="AZ29" i="5"/>
  <c r="BD29" i="5" s="1"/>
  <c r="BE29" i="5" s="1"/>
  <c r="AY29" i="5"/>
  <c r="BB29" i="5" s="1"/>
  <c r="AZ41" i="5"/>
  <c r="BD41" i="5" s="1"/>
  <c r="BE41" i="5" s="1"/>
  <c r="AY41" i="5"/>
  <c r="AZ53" i="5"/>
  <c r="BD53" i="5" s="1"/>
  <c r="BE53" i="5" s="1"/>
  <c r="AY53" i="5"/>
  <c r="AY64" i="5"/>
  <c r="AZ64" i="5"/>
  <c r="BD64" i="5" s="1"/>
  <c r="BE64" i="5" s="1"/>
  <c r="AY76" i="5"/>
  <c r="AZ76" i="5"/>
  <c r="BD76" i="5" s="1"/>
  <c r="BE76" i="5" s="1"/>
  <c r="AY100" i="5"/>
  <c r="AZ100" i="5"/>
  <c r="BD100" i="5" s="1"/>
  <c r="BE100" i="5" s="1"/>
  <c r="AY112" i="5"/>
  <c r="AZ112" i="5"/>
  <c r="BD112" i="5" s="1"/>
  <c r="BE112" i="5" s="1"/>
  <c r="AY80" i="5"/>
  <c r="AZ80" i="5"/>
  <c r="BD80" i="5" s="1"/>
  <c r="BE80" i="5" s="1"/>
  <c r="AY28" i="5"/>
  <c r="BB28" i="5" s="1"/>
  <c r="BC28" i="5" s="1"/>
  <c r="AZ28" i="5"/>
  <c r="BD28" i="5" s="1"/>
  <c r="BE28" i="5" s="1"/>
  <c r="AY44" i="5"/>
  <c r="AZ44" i="5"/>
  <c r="BD44" i="5" s="1"/>
  <c r="BE44" i="5" s="1"/>
  <c r="AY77" i="5"/>
  <c r="AZ77" i="5"/>
  <c r="BD77" i="5" s="1"/>
  <c r="BE77" i="5" s="1"/>
  <c r="AZ85" i="5"/>
  <c r="BD85" i="5" s="1"/>
  <c r="BE85" i="5" s="1"/>
  <c r="AY85" i="5"/>
  <c r="AZ93" i="5"/>
  <c r="BD93" i="5" s="1"/>
  <c r="AY93" i="5"/>
  <c r="AZ101" i="5"/>
  <c r="BD101" i="5" s="1"/>
  <c r="BE101" i="5" s="1"/>
  <c r="AY101" i="5"/>
  <c r="AZ117" i="5"/>
  <c r="BD117" i="5" s="1"/>
  <c r="BE117" i="5" s="1"/>
  <c r="AY117" i="5"/>
  <c r="AY19" i="5"/>
  <c r="BB19" i="5" s="1"/>
  <c r="AZ19" i="5"/>
  <c r="AY31" i="5"/>
  <c r="AZ31" i="5"/>
  <c r="BD31" i="5" s="1"/>
  <c r="BE31" i="5" s="1"/>
  <c r="AY55" i="5"/>
  <c r="AZ55" i="5"/>
  <c r="BD55" i="5" s="1"/>
  <c r="AZ66" i="5"/>
  <c r="BD66" i="5" s="1"/>
  <c r="BE66" i="5" s="1"/>
  <c r="AY66" i="5"/>
  <c r="AZ102" i="5"/>
  <c r="BD102" i="5" s="1"/>
  <c r="BE102" i="5" s="1"/>
  <c r="AY102" i="5"/>
  <c r="AY114" i="5"/>
  <c r="AZ114" i="5"/>
  <c r="BD114" i="5" s="1"/>
  <c r="BE114" i="5" s="1"/>
  <c r="AY12" i="5"/>
  <c r="BB12" i="5" s="1"/>
  <c r="BC12" i="5" s="1"/>
  <c r="AZ12" i="5"/>
  <c r="AY15" i="5"/>
  <c r="BB15" i="5" s="1"/>
  <c r="BC15" i="5" s="1"/>
  <c r="AZ15" i="5"/>
  <c r="AZ86" i="5"/>
  <c r="BD86" i="5" s="1"/>
  <c r="BE86" i="5" s="1"/>
  <c r="AY86" i="5"/>
  <c r="AZ14" i="5"/>
  <c r="AY14" i="5"/>
  <c r="BB14" i="5" s="1"/>
  <c r="AZ22" i="5"/>
  <c r="BD22" i="5" s="1"/>
  <c r="BE22" i="5" s="1"/>
  <c r="AY22" i="5"/>
  <c r="BB22" i="5" s="1"/>
  <c r="BC22" i="5" s="1"/>
  <c r="AZ38" i="5"/>
  <c r="BD38" i="5" s="1"/>
  <c r="AY38" i="5"/>
  <c r="AZ46" i="5"/>
  <c r="BD46" i="5" s="1"/>
  <c r="BE46" i="5" s="1"/>
  <c r="AY46" i="5"/>
  <c r="AY71" i="5"/>
  <c r="AZ71" i="5"/>
  <c r="BD71" i="5" s="1"/>
  <c r="BE71" i="5" s="1"/>
  <c r="AY79" i="5"/>
  <c r="AZ79" i="5"/>
  <c r="BD79" i="5" s="1"/>
  <c r="BE79" i="5" s="1"/>
  <c r="AY87" i="5"/>
  <c r="AZ87" i="5"/>
  <c r="BD87" i="5" s="1"/>
  <c r="BE87" i="5" s="1"/>
  <c r="AY111" i="5"/>
  <c r="AZ111" i="5"/>
  <c r="BD111" i="5" s="1"/>
  <c r="BE111" i="5" s="1"/>
  <c r="BB107" i="5"/>
  <c r="BC107" i="5" s="1"/>
  <c r="BB56" i="5"/>
  <c r="BC56" i="5" s="1"/>
  <c r="BB55" i="5"/>
  <c r="BC55" i="5" s="1"/>
  <c r="BB48" i="5"/>
  <c r="BC48" i="5" s="1"/>
  <c r="BB60" i="5"/>
  <c r="BC60" i="5" s="1"/>
  <c r="BB79" i="5"/>
  <c r="BB31" i="5"/>
  <c r="BC31" i="5" s="1"/>
  <c r="BB105" i="5"/>
  <c r="BC105" i="5" s="1"/>
  <c r="BB92" i="5"/>
  <c r="BC92" i="5" s="1"/>
  <c r="BB93" i="5"/>
  <c r="BC93" i="5" s="1"/>
  <c r="BB69" i="5"/>
  <c r="BC69" i="5" s="1"/>
  <c r="BB96" i="5"/>
  <c r="BC96" i="5" s="1"/>
  <c r="BB73" i="5"/>
  <c r="BC73" i="5" s="1"/>
  <c r="BB78" i="5"/>
  <c r="BC78" i="5" s="1"/>
  <c r="BB111" i="5"/>
  <c r="BC111" i="5" s="1"/>
  <c r="BB75" i="5"/>
  <c r="BC75" i="5" s="1"/>
  <c r="BB102" i="5"/>
  <c r="BC102" i="5" s="1"/>
  <c r="BB32" i="5"/>
  <c r="BC32" i="5" s="1"/>
  <c r="BB40" i="5"/>
  <c r="BC40" i="5" s="1"/>
  <c r="BB83" i="5"/>
  <c r="BC83" i="5" s="1"/>
  <c r="BB112" i="5"/>
  <c r="BC112" i="5" s="1"/>
  <c r="BB61" i="5"/>
  <c r="BC61" i="5" s="1"/>
  <c r="BB35" i="5"/>
  <c r="BC35" i="5" s="1"/>
  <c r="BB53" i="5"/>
  <c r="BC53" i="5" s="1"/>
  <c r="BB87" i="5"/>
  <c r="BC87" i="5" s="1"/>
  <c r="BB66" i="5"/>
  <c r="BC66" i="5" s="1"/>
  <c r="BB44" i="5"/>
  <c r="BC44" i="5" s="1"/>
  <c r="BB37" i="5"/>
  <c r="BC37" i="5" s="1"/>
  <c r="BB118" i="5"/>
  <c r="BC118" i="5" s="1"/>
  <c r="BB71" i="5"/>
  <c r="BC71" i="5" s="1"/>
  <c r="BB41" i="5"/>
  <c r="BC41" i="5" s="1"/>
  <c r="BB77" i="5"/>
  <c r="BC77" i="5" s="1"/>
  <c r="BB68" i="5"/>
  <c r="BC68" i="5" s="1"/>
  <c r="BB46" i="5"/>
  <c r="BC46" i="5" s="1"/>
  <c r="BB58" i="5"/>
  <c r="BC58" i="5" s="1"/>
  <c r="BB51" i="5"/>
  <c r="BC51" i="5" s="1"/>
  <c r="BB80" i="5"/>
  <c r="BC80" i="5" s="1"/>
  <c r="BB85" i="5"/>
  <c r="BC85" i="5" s="1"/>
  <c r="BB70" i="5"/>
  <c r="BC70" i="5" s="1"/>
  <c r="BB64" i="5"/>
  <c r="BC64" i="5" s="1"/>
  <c r="BB117" i="5"/>
  <c r="BC117" i="5" s="1"/>
  <c r="BB33" i="5"/>
  <c r="BB98" i="5"/>
  <c r="BC98" i="5" s="1"/>
  <c r="BB100" i="5"/>
  <c r="BC100" i="5" s="1"/>
  <c r="BB34" i="5"/>
  <c r="BB114" i="5"/>
  <c r="BC114" i="5" s="1"/>
  <c r="BB120" i="5"/>
  <c r="BC120" i="5" s="1"/>
  <c r="AB80" i="5"/>
  <c r="AC80" i="5" s="1"/>
  <c r="AB74" i="5"/>
  <c r="AC74" i="5" s="1"/>
  <c r="AB116" i="5"/>
  <c r="AC116" i="5" s="1"/>
  <c r="BB27" i="5"/>
  <c r="BC27" i="5" s="1"/>
  <c r="AB25" i="5"/>
  <c r="AC25" i="5" s="1"/>
  <c r="AB28" i="5"/>
  <c r="AC28" i="5" s="1"/>
  <c r="AB22" i="5"/>
  <c r="AC22" i="5" s="1"/>
  <c r="BB25" i="5"/>
  <c r="BD27" i="5"/>
  <c r="BE27" i="5" s="1"/>
  <c r="BD21" i="5"/>
  <c r="BE21" i="5" s="1"/>
  <c r="BD25" i="5"/>
  <c r="BE25" i="5" s="1"/>
  <c r="BB13" i="5"/>
  <c r="BC13" i="5" s="1"/>
  <c r="BD23" i="5"/>
  <c r="BE23" i="5" s="1"/>
  <c r="BD39" i="5"/>
  <c r="BE39" i="5" s="1"/>
  <c r="BD43" i="5"/>
  <c r="BE43" i="5" s="1"/>
  <c r="BB17" i="5"/>
  <c r="BC17" i="5" s="1"/>
  <c r="BD65" i="5"/>
  <c r="BE65" i="5" s="1"/>
  <c r="BD60" i="5"/>
  <c r="BE60" i="5" s="1"/>
  <c r="BD45" i="5"/>
  <c r="BE45" i="5" s="1"/>
  <c r="AB35" i="5"/>
  <c r="AC35" i="5" s="1"/>
  <c r="BD90" i="5"/>
  <c r="BE90" i="5" s="1"/>
  <c r="BD54" i="5"/>
  <c r="BE54" i="5" s="1"/>
  <c r="BD49" i="5"/>
  <c r="BE49" i="5" s="1"/>
  <c r="AB71" i="5"/>
  <c r="AC71" i="5" s="1"/>
  <c r="AB106" i="5"/>
  <c r="AC106" i="5" s="1"/>
  <c r="BD84" i="5"/>
  <c r="BE84" i="5" s="1"/>
  <c r="AB45" i="5"/>
  <c r="AC45" i="5" s="1"/>
  <c r="AB65" i="5"/>
  <c r="AC65" i="5" s="1"/>
  <c r="AB112" i="5"/>
  <c r="AC112" i="5" s="1"/>
  <c r="AB102" i="5"/>
  <c r="AC102" i="5" s="1"/>
  <c r="BD33" i="5"/>
  <c r="BE33" i="5" s="1"/>
  <c r="BD104" i="5"/>
  <c r="BE104" i="5" s="1"/>
  <c r="BD50" i="5"/>
  <c r="BD78" i="5"/>
  <c r="BE78" i="5" s="1"/>
  <c r="BD88" i="5"/>
  <c r="BE88" i="5" s="1"/>
  <c r="BD82" i="5"/>
  <c r="BE82" i="5" s="1"/>
  <c r="BD99" i="5"/>
  <c r="BE99" i="5" s="1"/>
  <c r="BD108" i="5"/>
  <c r="BE108" i="5" s="1"/>
  <c r="BD106" i="5"/>
  <c r="BE106" i="5" s="1"/>
  <c r="BD69" i="5"/>
  <c r="BE69" i="5" s="1"/>
  <c r="BD63" i="5"/>
  <c r="BE63" i="5" s="1"/>
  <c r="BD74" i="5"/>
  <c r="BE74" i="5" s="1"/>
  <c r="BD116" i="5"/>
  <c r="BE116" i="5" s="1"/>
  <c r="BD120" i="5"/>
  <c r="AB104" i="5"/>
  <c r="AC104" i="5" s="1"/>
  <c r="AB118" i="5"/>
  <c r="AC118" i="5" s="1"/>
  <c r="AB24" i="5"/>
  <c r="AC24" i="5" s="1"/>
  <c r="AB27" i="5"/>
  <c r="AC27" i="5" s="1"/>
  <c r="AB21" i="5"/>
  <c r="AC21" i="5" s="1"/>
  <c r="AB77" i="5"/>
  <c r="AC77" i="5" s="1"/>
  <c r="AB23" i="5"/>
  <c r="AC23" i="5" s="1"/>
  <c r="AB79" i="5"/>
  <c r="AC79" i="5" s="1"/>
  <c r="AB73" i="5"/>
  <c r="AC73" i="5" s="1"/>
  <c r="AB67" i="5"/>
  <c r="AC67" i="5" s="1"/>
  <c r="AB70" i="5"/>
  <c r="AC70" i="5" s="1"/>
  <c r="AB78" i="5"/>
  <c r="AC78" i="5" s="1"/>
  <c r="AB100" i="5"/>
  <c r="AC100" i="5" s="1"/>
  <c r="AB108" i="5"/>
  <c r="AC108" i="5" s="1"/>
  <c r="AB46" i="5"/>
  <c r="AC46" i="5" s="1"/>
  <c r="AB66" i="5"/>
  <c r="AC66" i="5" s="1"/>
  <c r="AB75" i="5"/>
  <c r="AC75" i="5" s="1"/>
  <c r="AB107" i="5"/>
  <c r="AC107" i="5" s="1"/>
  <c r="AB64" i="5"/>
  <c r="AC64" i="5" s="1"/>
  <c r="AB76" i="5"/>
  <c r="AC76" i="5" s="1"/>
  <c r="AB111" i="5"/>
  <c r="AC111" i="5" s="1"/>
  <c r="AB105" i="5"/>
  <c r="AC105" i="5" s="1"/>
  <c r="AB39" i="5"/>
  <c r="AC39" i="5" s="1"/>
  <c r="AB48" i="5"/>
  <c r="AC48" i="5" s="1"/>
  <c r="AB54" i="5"/>
  <c r="AC54" i="5" s="1"/>
  <c r="AB63" i="5"/>
  <c r="AC63" i="5" s="1"/>
  <c r="AB120" i="5"/>
  <c r="AC120" i="5" s="1"/>
  <c r="AB43" i="5"/>
  <c r="AC43" i="5" s="1"/>
  <c r="AB26" i="5"/>
  <c r="AC26" i="5" s="1"/>
  <c r="AB29" i="5"/>
  <c r="AC29" i="5" s="1"/>
  <c r="AB37" i="5"/>
  <c r="AC37" i="5" s="1"/>
  <c r="AB47" i="5"/>
  <c r="AC47" i="5" s="1"/>
  <c r="AB53" i="5"/>
  <c r="AC53" i="5" s="1"/>
  <c r="AB109" i="5"/>
  <c r="AC109" i="5" s="1"/>
  <c r="AB69" i="5"/>
  <c r="AC69" i="5" s="1"/>
  <c r="AB68" i="5"/>
  <c r="AC68" i="5" s="1"/>
  <c r="AB50" i="5"/>
  <c r="AC50" i="5" s="1"/>
  <c r="AB44" i="5"/>
  <c r="AC44" i="5" s="1"/>
  <c r="AB55" i="5"/>
  <c r="AC55" i="5" s="1"/>
  <c r="AB96" i="5"/>
  <c r="AC96" i="5" s="1"/>
  <c r="AB110" i="5"/>
  <c r="AC110" i="5" s="1"/>
  <c r="AB94" i="5"/>
  <c r="AC94" i="5" s="1"/>
  <c r="AB33" i="5"/>
  <c r="AC33" i="5" s="1"/>
  <c r="AB38" i="5"/>
  <c r="AC38" i="5" s="1"/>
  <c r="AB92" i="5"/>
  <c r="AC92" i="5" s="1"/>
  <c r="AB99" i="5"/>
  <c r="AC99" i="5" s="1"/>
  <c r="AB98" i="5"/>
  <c r="AC98" i="5" s="1"/>
  <c r="AB117" i="5"/>
  <c r="AC117" i="5" s="1"/>
  <c r="AB115" i="5"/>
  <c r="AC115" i="5" s="1"/>
  <c r="AB114" i="5"/>
  <c r="AC114" i="5" s="1"/>
  <c r="AB101" i="5"/>
  <c r="AC101" i="5" s="1"/>
  <c r="AB95" i="5"/>
  <c r="AC95" i="5" s="1"/>
  <c r="AB93" i="5"/>
  <c r="AC93" i="5" s="1"/>
  <c r="AB89" i="5"/>
  <c r="AC89" i="5" s="1"/>
  <c r="AB90" i="5"/>
  <c r="AC90" i="5" s="1"/>
  <c r="AB88" i="5"/>
  <c r="AC88" i="5" s="1"/>
  <c r="AB87" i="5"/>
  <c r="AC87" i="5" s="1"/>
  <c r="AB86" i="5"/>
  <c r="AC86" i="5" s="1"/>
  <c r="AB85" i="5"/>
  <c r="AC85" i="5" s="1"/>
  <c r="AB84" i="5"/>
  <c r="AC84" i="5" s="1"/>
  <c r="AB83" i="5"/>
  <c r="AC83" i="5" s="1"/>
  <c r="AB82" i="5"/>
  <c r="AC82" i="5" s="1"/>
  <c r="AB61" i="5"/>
  <c r="AC61" i="5" s="1"/>
  <c r="AB60" i="5"/>
  <c r="AC60" i="5" s="1"/>
  <c r="AB58" i="5"/>
  <c r="AC58" i="5" s="1"/>
  <c r="AB59" i="5"/>
  <c r="AC59" i="5" s="1"/>
  <c r="AB56" i="5"/>
  <c r="AC56" i="5" s="1"/>
  <c r="AB51" i="5"/>
  <c r="AC51" i="5" s="1"/>
  <c r="AB49" i="5"/>
  <c r="AC49" i="5" s="1"/>
  <c r="AB41" i="5"/>
  <c r="AC41" i="5" s="1"/>
  <c r="AB40" i="5"/>
  <c r="AC40" i="5" s="1"/>
  <c r="AB34" i="5"/>
  <c r="AC34" i="5" s="1"/>
  <c r="AB32" i="5"/>
  <c r="AC32" i="5" s="1"/>
  <c r="AB31" i="5"/>
  <c r="AC31" i="5" s="1"/>
  <c r="AJ126" i="5"/>
  <c r="AI126" i="5"/>
  <c r="AJ125" i="5"/>
  <c r="AI125" i="5"/>
  <c r="AJ124" i="5"/>
  <c r="AI124" i="5"/>
  <c r="AJ123" i="5"/>
  <c r="AI123" i="5"/>
  <c r="AJ122" i="5"/>
  <c r="AI122" i="5"/>
  <c r="AJ120" i="5"/>
  <c r="AI120" i="5"/>
  <c r="AJ119" i="5"/>
  <c r="AI119" i="5"/>
  <c r="AJ118" i="5"/>
  <c r="AI118" i="5"/>
  <c r="AJ117" i="5"/>
  <c r="AI117" i="5"/>
  <c r="AJ116" i="5"/>
  <c r="AI116" i="5"/>
  <c r="AJ115" i="5"/>
  <c r="AI115" i="5"/>
  <c r="AJ114" i="5"/>
  <c r="AI114" i="5"/>
  <c r="AJ113" i="5"/>
  <c r="AI113" i="5"/>
  <c r="AJ112" i="5"/>
  <c r="AI112" i="5"/>
  <c r="AJ111" i="5"/>
  <c r="AI111" i="5"/>
  <c r="AJ110" i="5"/>
  <c r="AI110" i="5"/>
  <c r="AJ109" i="5"/>
  <c r="AI109" i="5"/>
  <c r="AJ108" i="5"/>
  <c r="AI108" i="5"/>
  <c r="AJ107" i="5"/>
  <c r="AI107" i="5"/>
  <c r="AJ106" i="5"/>
  <c r="AI106" i="5"/>
  <c r="AJ105" i="5"/>
  <c r="AI105" i="5"/>
  <c r="AJ104" i="5"/>
  <c r="AI104" i="5"/>
  <c r="AJ103" i="5"/>
  <c r="AI103" i="5"/>
  <c r="AJ102" i="5"/>
  <c r="AI102" i="5"/>
  <c r="AJ101" i="5"/>
  <c r="AI101" i="5"/>
  <c r="AJ100" i="5"/>
  <c r="AI100" i="5"/>
  <c r="AJ99" i="5"/>
  <c r="AI99" i="5"/>
  <c r="AJ98" i="5"/>
  <c r="AI98" i="5"/>
  <c r="AJ97" i="5"/>
  <c r="AI97" i="5"/>
  <c r="AJ96" i="5"/>
  <c r="AI96" i="5"/>
  <c r="AJ95" i="5"/>
  <c r="AI95" i="5"/>
  <c r="AJ94" i="5"/>
  <c r="AI94" i="5"/>
  <c r="AJ93" i="5"/>
  <c r="AI93" i="5"/>
  <c r="AJ92" i="5"/>
  <c r="AI92" i="5"/>
  <c r="AJ91" i="5"/>
  <c r="AI91" i="5"/>
  <c r="AJ90" i="5"/>
  <c r="AI90" i="5"/>
  <c r="AJ89" i="5"/>
  <c r="AI89" i="5"/>
  <c r="AJ88" i="5"/>
  <c r="AI88" i="5"/>
  <c r="AJ87" i="5"/>
  <c r="AI87" i="5"/>
  <c r="AJ86" i="5"/>
  <c r="AI86" i="5"/>
  <c r="AJ85" i="5"/>
  <c r="AI85" i="5"/>
  <c r="AJ84" i="5"/>
  <c r="AI84" i="5"/>
  <c r="AJ83" i="5"/>
  <c r="AI83" i="5"/>
  <c r="AJ82" i="5"/>
  <c r="AI82" i="5"/>
  <c r="AJ81" i="5"/>
  <c r="AI81" i="5"/>
  <c r="AJ80" i="5"/>
  <c r="AI80" i="5"/>
  <c r="AJ79" i="5"/>
  <c r="AI79" i="5"/>
  <c r="AJ78" i="5"/>
  <c r="AI78" i="5"/>
  <c r="AJ77" i="5"/>
  <c r="AI77" i="5"/>
  <c r="AJ76" i="5"/>
  <c r="AI76" i="5"/>
  <c r="AJ75" i="5"/>
  <c r="AI75" i="5"/>
  <c r="AJ74" i="5"/>
  <c r="AI74" i="5"/>
  <c r="AJ73" i="5"/>
  <c r="AI73" i="5"/>
  <c r="AJ72" i="5"/>
  <c r="AI72" i="5"/>
  <c r="AJ71" i="5"/>
  <c r="AI71" i="5"/>
  <c r="AJ70" i="5"/>
  <c r="AI70" i="5"/>
  <c r="AJ69" i="5"/>
  <c r="AI69" i="5"/>
  <c r="AJ68" i="5"/>
  <c r="AI68" i="5"/>
  <c r="AJ67" i="5"/>
  <c r="AI67" i="5"/>
  <c r="AJ66" i="5"/>
  <c r="AI66" i="5"/>
  <c r="AJ65" i="5"/>
  <c r="AI65" i="5"/>
  <c r="AJ64" i="5"/>
  <c r="AI64" i="5"/>
  <c r="AJ63" i="5"/>
  <c r="AI63" i="5"/>
  <c r="AJ62" i="5"/>
  <c r="AI62" i="5"/>
  <c r="AJ61" i="5"/>
  <c r="AI61" i="5"/>
  <c r="AJ60" i="5"/>
  <c r="AI60" i="5"/>
  <c r="AJ59" i="5"/>
  <c r="AI59" i="5"/>
  <c r="AJ58" i="5"/>
  <c r="AI58" i="5"/>
  <c r="AJ57" i="5"/>
  <c r="AI57" i="5"/>
  <c r="AJ56" i="5"/>
  <c r="AI56" i="5"/>
  <c r="AJ55" i="5"/>
  <c r="AI55" i="5"/>
  <c r="AJ54" i="5"/>
  <c r="AI54" i="5"/>
  <c r="AJ53" i="5"/>
  <c r="AI53" i="5"/>
  <c r="AJ52" i="5"/>
  <c r="AI52" i="5"/>
  <c r="AJ51" i="5"/>
  <c r="AI51" i="5"/>
  <c r="AJ50" i="5"/>
  <c r="AI50" i="5"/>
  <c r="AJ49" i="5"/>
  <c r="AI49" i="5"/>
  <c r="AJ48" i="5"/>
  <c r="AI48" i="5"/>
  <c r="AJ47" i="5"/>
  <c r="AI47" i="5"/>
  <c r="AJ46" i="5"/>
  <c r="AI46" i="5"/>
  <c r="AJ45" i="5"/>
  <c r="AI45" i="5"/>
  <c r="AJ44" i="5"/>
  <c r="AI44" i="5"/>
  <c r="AJ43" i="5"/>
  <c r="AI43" i="5"/>
  <c r="AJ42" i="5"/>
  <c r="AI42" i="5"/>
  <c r="AJ41" i="5"/>
  <c r="AI41" i="5"/>
  <c r="AJ40" i="5"/>
  <c r="AI40" i="5"/>
  <c r="AJ39" i="5"/>
  <c r="AI39" i="5"/>
  <c r="AJ38" i="5"/>
  <c r="AI38" i="5"/>
  <c r="AJ37" i="5"/>
  <c r="AI37" i="5"/>
  <c r="AJ36" i="5"/>
  <c r="AI36" i="5"/>
  <c r="AJ35" i="5"/>
  <c r="AI35" i="5"/>
  <c r="AJ34" i="5"/>
  <c r="AI34" i="5"/>
  <c r="AJ33" i="5"/>
  <c r="AI33" i="5"/>
  <c r="AJ32" i="5"/>
  <c r="AI32" i="5"/>
  <c r="AJ31" i="5"/>
  <c r="AI31" i="5"/>
  <c r="AJ30" i="5"/>
  <c r="AI30" i="5"/>
  <c r="AJ29" i="5"/>
  <c r="AI29" i="5"/>
  <c r="AJ28" i="5"/>
  <c r="AI28" i="5"/>
  <c r="AJ27" i="5"/>
  <c r="AI27" i="5"/>
  <c r="AJ26" i="5"/>
  <c r="AI26" i="5"/>
  <c r="AJ25" i="5"/>
  <c r="AI25" i="5"/>
  <c r="AJ24" i="5"/>
  <c r="AI24" i="5"/>
  <c r="AJ23" i="5"/>
  <c r="AI23" i="5"/>
  <c r="AJ22" i="5"/>
  <c r="AI22" i="5"/>
  <c r="AJ21" i="5"/>
  <c r="AI21" i="5"/>
  <c r="AJ20" i="5"/>
  <c r="AI20" i="5"/>
  <c r="AJ19" i="5"/>
  <c r="AI19" i="5"/>
  <c r="AJ18" i="5"/>
  <c r="AI18" i="5"/>
  <c r="AJ17" i="5"/>
  <c r="AI17" i="5"/>
  <c r="AJ16" i="5"/>
  <c r="AI16" i="5"/>
  <c r="AJ15" i="5"/>
  <c r="AI15" i="5"/>
  <c r="AJ14" i="5"/>
  <c r="AI14" i="5"/>
  <c r="AJ13" i="5"/>
  <c r="AI13" i="5"/>
  <c r="AJ12" i="5"/>
  <c r="AI12" i="5"/>
  <c r="AJ11" i="5"/>
  <c r="AI11" i="5"/>
  <c r="BF105" i="5" l="1"/>
  <c r="BG105" i="5" s="1"/>
  <c r="AD32" i="5"/>
  <c r="AE32" i="5"/>
  <c r="AD44" i="5"/>
  <c r="AE44" i="5"/>
  <c r="AD34" i="5"/>
  <c r="AE34" i="5"/>
  <c r="AD59" i="5"/>
  <c r="AE59" i="5"/>
  <c r="AD84" i="5"/>
  <c r="AE84" i="5"/>
  <c r="AD89" i="5"/>
  <c r="AE89" i="5"/>
  <c r="AD117" i="5"/>
  <c r="AE117" i="5"/>
  <c r="AD33" i="5"/>
  <c r="AE33" i="5"/>
  <c r="AD50" i="5"/>
  <c r="AE50" i="5"/>
  <c r="AD37" i="5"/>
  <c r="AE37" i="5"/>
  <c r="AD54" i="5"/>
  <c r="AE54" i="5"/>
  <c r="AD64" i="5"/>
  <c r="AE64" i="5"/>
  <c r="AD100" i="5"/>
  <c r="AE100" i="5"/>
  <c r="AD23" i="5"/>
  <c r="AE23" i="5"/>
  <c r="AD104" i="5"/>
  <c r="AE104" i="5"/>
  <c r="AD90" i="5"/>
  <c r="AE90" i="5"/>
  <c r="AD118" i="5"/>
  <c r="AE118" i="5"/>
  <c r="AD40" i="5"/>
  <c r="AE40" i="5"/>
  <c r="AD58" i="5"/>
  <c r="AE58" i="5"/>
  <c r="AD85" i="5"/>
  <c r="AE85" i="5"/>
  <c r="AD93" i="5"/>
  <c r="AE93" i="5"/>
  <c r="AD98" i="5"/>
  <c r="AE98" i="5"/>
  <c r="AD94" i="5"/>
  <c r="AE94" i="5"/>
  <c r="AD68" i="5"/>
  <c r="AE68" i="5"/>
  <c r="AD29" i="5"/>
  <c r="AE29" i="5"/>
  <c r="AD48" i="5"/>
  <c r="AE48" i="5"/>
  <c r="AD107" i="5"/>
  <c r="AE107" i="5"/>
  <c r="AD78" i="5"/>
  <c r="AE78" i="5"/>
  <c r="AD77" i="5"/>
  <c r="AE77" i="5"/>
  <c r="AD102" i="5"/>
  <c r="AE102" i="5"/>
  <c r="AD106" i="5"/>
  <c r="AE106" i="5"/>
  <c r="AD22" i="5"/>
  <c r="AE22" i="5"/>
  <c r="AD116" i="5"/>
  <c r="AE116" i="5"/>
  <c r="AD83" i="5"/>
  <c r="AE83" i="5"/>
  <c r="AD47" i="5"/>
  <c r="AE47" i="5"/>
  <c r="AD76" i="5"/>
  <c r="AE76" i="5"/>
  <c r="AD79" i="5"/>
  <c r="AE79" i="5"/>
  <c r="AD41" i="5"/>
  <c r="AE41" i="5"/>
  <c r="AD60" i="5"/>
  <c r="AE60" i="5"/>
  <c r="AD86" i="5"/>
  <c r="AE86" i="5"/>
  <c r="AD95" i="5"/>
  <c r="AE95" i="5"/>
  <c r="AD99" i="5"/>
  <c r="AE99" i="5"/>
  <c r="AD110" i="5"/>
  <c r="AE110" i="5"/>
  <c r="AD69" i="5"/>
  <c r="AE69" i="5"/>
  <c r="AD26" i="5"/>
  <c r="AE26" i="5"/>
  <c r="AD39" i="5"/>
  <c r="AE39" i="5"/>
  <c r="AD75" i="5"/>
  <c r="AE75" i="5"/>
  <c r="AD70" i="5"/>
  <c r="AE70" i="5"/>
  <c r="AD21" i="5"/>
  <c r="AE21" i="5"/>
  <c r="AD112" i="5"/>
  <c r="AE112" i="5"/>
  <c r="AD71" i="5"/>
  <c r="AE71" i="5"/>
  <c r="AD28" i="5"/>
  <c r="AE28" i="5"/>
  <c r="AD74" i="5"/>
  <c r="AE74" i="5"/>
  <c r="AD56" i="5"/>
  <c r="AE56" i="5"/>
  <c r="AD115" i="5"/>
  <c r="AE115" i="5"/>
  <c r="AD63" i="5"/>
  <c r="AE63" i="5"/>
  <c r="AD108" i="5"/>
  <c r="AE108" i="5"/>
  <c r="AD49" i="5"/>
  <c r="AE49" i="5"/>
  <c r="AD61" i="5"/>
  <c r="AE61" i="5"/>
  <c r="AD87" i="5"/>
  <c r="AE87" i="5"/>
  <c r="AD101" i="5"/>
  <c r="AE101" i="5"/>
  <c r="AD92" i="5"/>
  <c r="AE92" i="5"/>
  <c r="AD96" i="5"/>
  <c r="AE96" i="5"/>
  <c r="AD109" i="5"/>
  <c r="AE109" i="5"/>
  <c r="AD43" i="5"/>
  <c r="AE43" i="5"/>
  <c r="AD105" i="5"/>
  <c r="AE105" i="5"/>
  <c r="AD66" i="5"/>
  <c r="AE66" i="5"/>
  <c r="AD67" i="5"/>
  <c r="AE67" i="5"/>
  <c r="AD27" i="5"/>
  <c r="AE27" i="5"/>
  <c r="AD65" i="5"/>
  <c r="AE65" i="5"/>
  <c r="AD35" i="5"/>
  <c r="AE35" i="5"/>
  <c r="AD25" i="5"/>
  <c r="AE25" i="5"/>
  <c r="AD80" i="5"/>
  <c r="AE80" i="5"/>
  <c r="AD38" i="5"/>
  <c r="AE38" i="5"/>
  <c r="AD31" i="5"/>
  <c r="AE31" i="5"/>
  <c r="AD51" i="5"/>
  <c r="AE51" i="5"/>
  <c r="AD82" i="5"/>
  <c r="AE82" i="5"/>
  <c r="AD88" i="5"/>
  <c r="AE88" i="5"/>
  <c r="AD114" i="5"/>
  <c r="AE114" i="5"/>
  <c r="AD55" i="5"/>
  <c r="AE55" i="5"/>
  <c r="AD53" i="5"/>
  <c r="AE53" i="5"/>
  <c r="AD120" i="5"/>
  <c r="AE120" i="5"/>
  <c r="AD111" i="5"/>
  <c r="AE111" i="5"/>
  <c r="AD46" i="5"/>
  <c r="AE46" i="5"/>
  <c r="AD73" i="5"/>
  <c r="AE73" i="5"/>
  <c r="AD24" i="5"/>
  <c r="AE24" i="5"/>
  <c r="AD45" i="5"/>
  <c r="AE45" i="5"/>
  <c r="BB21" i="5"/>
  <c r="BB88" i="5"/>
  <c r="BC88" i="5" s="1"/>
  <c r="BB116" i="5"/>
  <c r="BC116" i="5" s="1"/>
  <c r="BB108" i="5"/>
  <c r="BC108" i="5" s="1"/>
  <c r="BB110" i="5"/>
  <c r="BC110" i="5" s="1"/>
  <c r="BB54" i="5"/>
  <c r="BC54" i="5" s="1"/>
  <c r="BB101" i="5"/>
  <c r="BC101" i="5" s="1"/>
  <c r="BB89" i="5"/>
  <c r="BC89" i="5" s="1"/>
  <c r="BB94" i="5"/>
  <c r="BC94" i="5" s="1"/>
  <c r="BB99" i="5"/>
  <c r="BC99" i="5" s="1"/>
  <c r="BB39" i="5"/>
  <c r="BC39" i="5" s="1"/>
  <c r="BB50" i="5"/>
  <c r="BC50" i="5" s="1"/>
  <c r="BB115" i="5"/>
  <c r="BC115" i="5" s="1"/>
  <c r="BB76" i="5"/>
  <c r="BC76" i="5" s="1"/>
  <c r="BB95" i="5"/>
  <c r="BC95" i="5" s="1"/>
  <c r="BB59" i="5"/>
  <c r="BC59" i="5" s="1"/>
  <c r="BB49" i="5"/>
  <c r="BC49" i="5" s="1"/>
  <c r="BB109" i="5"/>
  <c r="BC109" i="5" s="1"/>
  <c r="BB86" i="5"/>
  <c r="BC86" i="5" s="1"/>
  <c r="BB82" i="5"/>
  <c r="BC82" i="5" s="1"/>
  <c r="BB23" i="5"/>
  <c r="BB67" i="5"/>
  <c r="BC67" i="5" s="1"/>
  <c r="BB38" i="5"/>
  <c r="BC38" i="5" s="1"/>
  <c r="BB47" i="5"/>
  <c r="BC47" i="5" s="1"/>
  <c r="BB43" i="5"/>
  <c r="BC43" i="5" s="1"/>
  <c r="BB63" i="5"/>
  <c r="BC63" i="5" s="1"/>
  <c r="BB90" i="5"/>
  <c r="BC90" i="5" s="1"/>
  <c r="BB74" i="5"/>
  <c r="BC74" i="5" s="1"/>
  <c r="BB104" i="5"/>
  <c r="BF104" i="5" s="1"/>
  <c r="BG104" i="5" s="1"/>
  <c r="BB84" i="5"/>
  <c r="BC84" i="5" s="1"/>
  <c r="BB65" i="5"/>
  <c r="BC65" i="5" s="1"/>
  <c r="BB106" i="5"/>
  <c r="BC106" i="5" s="1"/>
  <c r="BB45" i="5"/>
  <c r="BC45" i="5" s="1"/>
  <c r="BF60" i="5"/>
  <c r="BG60" i="5" s="1"/>
  <c r="BF55" i="5"/>
  <c r="BG55" i="5" s="1"/>
  <c r="BF93" i="5"/>
  <c r="BG93" i="5" s="1"/>
  <c r="BE55" i="5"/>
  <c r="BE38" i="5"/>
  <c r="BF120" i="5"/>
  <c r="BG120" i="5" s="1"/>
  <c r="BE50" i="5"/>
  <c r="BF27" i="5"/>
  <c r="BG27" i="5" s="1"/>
  <c r="BF35" i="5"/>
  <c r="BG35" i="5" s="1"/>
  <c r="BF96" i="5"/>
  <c r="BG96" i="5" s="1"/>
  <c r="BF33" i="5"/>
  <c r="BG33" i="5" s="1"/>
  <c r="BF78" i="5"/>
  <c r="BG78" i="5" s="1"/>
  <c r="BF80" i="5"/>
  <c r="BG80" i="5" s="1"/>
  <c r="BF51" i="5"/>
  <c r="BG51" i="5" s="1"/>
  <c r="BF83" i="5"/>
  <c r="BG83" i="5" s="1"/>
  <c r="BF34" i="5"/>
  <c r="BG34" i="5" s="1"/>
  <c r="BF44" i="5"/>
  <c r="BG44" i="5" s="1"/>
  <c r="BC33" i="5"/>
  <c r="BF70" i="5"/>
  <c r="BG70" i="5" s="1"/>
  <c r="BF87" i="5"/>
  <c r="BG87" i="5" s="1"/>
  <c r="BE110" i="5"/>
  <c r="BE120" i="5"/>
  <c r="BF75" i="5"/>
  <c r="BG75" i="5" s="1"/>
  <c r="BF28" i="5"/>
  <c r="BG28" i="5" s="1"/>
  <c r="BF92" i="5"/>
  <c r="BG92" i="5" s="1"/>
  <c r="BF118" i="5"/>
  <c r="BG118" i="5" s="1"/>
  <c r="BF64" i="5"/>
  <c r="BG64" i="5" s="1"/>
  <c r="BE105" i="5"/>
  <c r="BE92" i="5"/>
  <c r="BF114" i="5"/>
  <c r="BG114" i="5" s="1"/>
  <c r="BF24" i="5"/>
  <c r="BG24" i="5" s="1"/>
  <c r="BC24" i="5"/>
  <c r="BF31" i="5"/>
  <c r="BG31" i="5" s="1"/>
  <c r="BF98" i="5"/>
  <c r="BG98" i="5" s="1"/>
  <c r="BF40" i="5"/>
  <c r="BG40" i="5" s="1"/>
  <c r="BE93" i="5"/>
  <c r="BF32" i="5"/>
  <c r="BG32" i="5" s="1"/>
  <c r="BF26" i="5"/>
  <c r="BG26" i="5" s="1"/>
  <c r="BF53" i="5"/>
  <c r="BG53" i="5" s="1"/>
  <c r="BF68" i="5"/>
  <c r="BG68" i="5" s="1"/>
  <c r="BF69" i="5"/>
  <c r="BG69" i="5" s="1"/>
  <c r="BF66" i="5"/>
  <c r="BG66" i="5" s="1"/>
  <c r="BF73" i="5"/>
  <c r="BG73" i="5" s="1"/>
  <c r="BF85" i="5"/>
  <c r="BG85" i="5" s="1"/>
  <c r="BF112" i="5"/>
  <c r="BG112" i="5" s="1"/>
  <c r="BF107" i="5"/>
  <c r="BG107" i="5" s="1"/>
  <c r="BF71" i="5"/>
  <c r="BG71" i="5" s="1"/>
  <c r="BF102" i="5"/>
  <c r="BG102" i="5" s="1"/>
  <c r="BF58" i="5"/>
  <c r="BG58" i="5" s="1"/>
  <c r="BF117" i="5"/>
  <c r="BG117" i="5" s="1"/>
  <c r="BF56" i="5"/>
  <c r="BG56" i="5" s="1"/>
  <c r="BF79" i="5"/>
  <c r="BG79" i="5" s="1"/>
  <c r="BC79" i="5"/>
  <c r="BF48" i="5"/>
  <c r="BG48" i="5" s="1"/>
  <c r="BF37" i="5"/>
  <c r="BG37" i="5" s="1"/>
  <c r="BF41" i="5"/>
  <c r="BG41" i="5" s="1"/>
  <c r="BF46" i="5"/>
  <c r="BG46" i="5" s="1"/>
  <c r="BC19" i="5"/>
  <c r="BC18" i="5"/>
  <c r="BC34" i="5"/>
  <c r="BF61" i="5"/>
  <c r="BG61" i="5" s="1"/>
  <c r="BF77" i="5"/>
  <c r="BG77" i="5" s="1"/>
  <c r="BF100" i="5"/>
  <c r="BG100" i="5" s="1"/>
  <c r="BF111" i="5"/>
  <c r="BG111" i="5" s="1"/>
  <c r="BF29" i="5"/>
  <c r="BG29" i="5" s="1"/>
  <c r="BC29" i="5"/>
  <c r="BF22" i="5"/>
  <c r="BG22" i="5" s="1"/>
  <c r="BC14" i="5"/>
  <c r="BC25" i="5"/>
  <c r="BF25" i="5"/>
  <c r="BG25" i="5" s="1"/>
  <c r="Z11" i="5"/>
  <c r="Z12" i="5"/>
  <c r="Z13" i="5"/>
  <c r="Z14" i="5"/>
  <c r="Z15" i="5"/>
  <c r="Z16" i="5"/>
  <c r="Z17" i="5"/>
  <c r="Z18" i="5"/>
  <c r="Z19" i="5"/>
  <c r="BH111" i="5" l="1"/>
  <c r="BH41" i="5"/>
  <c r="BH79" i="5"/>
  <c r="BH102" i="5"/>
  <c r="BH85" i="5"/>
  <c r="BH68" i="5"/>
  <c r="BH28" i="5"/>
  <c r="BH87" i="5"/>
  <c r="BH34" i="5"/>
  <c r="BH78" i="5"/>
  <c r="BH27" i="5"/>
  <c r="BH104" i="5"/>
  <c r="BH22" i="5"/>
  <c r="BH100" i="5"/>
  <c r="BH37" i="5"/>
  <c r="BH56" i="5"/>
  <c r="BH71" i="5"/>
  <c r="BH73" i="5"/>
  <c r="BH53" i="5"/>
  <c r="BH40" i="5"/>
  <c r="BH24" i="5"/>
  <c r="BH64" i="5"/>
  <c r="BH75" i="5"/>
  <c r="BH70" i="5"/>
  <c r="BH83" i="5"/>
  <c r="BH33" i="5"/>
  <c r="BH93" i="5"/>
  <c r="BH25" i="5"/>
  <c r="BH77" i="5"/>
  <c r="BH48" i="5"/>
  <c r="BH117" i="5"/>
  <c r="BH107" i="5"/>
  <c r="BH66" i="5"/>
  <c r="BH26" i="5"/>
  <c r="BH98" i="5"/>
  <c r="BH114" i="5"/>
  <c r="BH118" i="5"/>
  <c r="BH51" i="5"/>
  <c r="BH96" i="5"/>
  <c r="BH120" i="5"/>
  <c r="BH55" i="5"/>
  <c r="BH29" i="5"/>
  <c r="BH61" i="5"/>
  <c r="BH46" i="5"/>
  <c r="BH58" i="5"/>
  <c r="BH112" i="5"/>
  <c r="BH69" i="5"/>
  <c r="BH32" i="5"/>
  <c r="BH31" i="5"/>
  <c r="BH92" i="5"/>
  <c r="BH44" i="5"/>
  <c r="BH80" i="5"/>
  <c r="BH35" i="5"/>
  <c r="BH60" i="5"/>
  <c r="BH105" i="5"/>
  <c r="BF47" i="5"/>
  <c r="BG47" i="5" s="1"/>
  <c r="BF50" i="5"/>
  <c r="BG50" i="5" s="1"/>
  <c r="BF89" i="5"/>
  <c r="BG89" i="5" s="1"/>
  <c r="BF82" i="5"/>
  <c r="BG82" i="5" s="1"/>
  <c r="BF88" i="5"/>
  <c r="BG88" i="5" s="1"/>
  <c r="BF39" i="5"/>
  <c r="BG39" i="5" s="1"/>
  <c r="BF86" i="5"/>
  <c r="BG86" i="5" s="1"/>
  <c r="BF65" i="5"/>
  <c r="BG65" i="5" s="1"/>
  <c r="BF76" i="5"/>
  <c r="BG76" i="5" s="1"/>
  <c r="BF101" i="5"/>
  <c r="BG101" i="5" s="1"/>
  <c r="BF108" i="5"/>
  <c r="BG108" i="5" s="1"/>
  <c r="BF49" i="5"/>
  <c r="BG49" i="5" s="1"/>
  <c r="BF43" i="5"/>
  <c r="BG43" i="5" s="1"/>
  <c r="BF94" i="5"/>
  <c r="BG94" i="5" s="1"/>
  <c r="BF106" i="5"/>
  <c r="BG106" i="5" s="1"/>
  <c r="BF115" i="5"/>
  <c r="BG115" i="5" s="1"/>
  <c r="BC23" i="5"/>
  <c r="BF23" i="5"/>
  <c r="BG23" i="5" s="1"/>
  <c r="BC21" i="5"/>
  <c r="BF21" i="5"/>
  <c r="BG21" i="5" s="1"/>
  <c r="BF59" i="5"/>
  <c r="BG59" i="5" s="1"/>
  <c r="BF63" i="5"/>
  <c r="BG63" i="5" s="1"/>
  <c r="BF99" i="5"/>
  <c r="BG99" i="5" s="1"/>
  <c r="BF54" i="5"/>
  <c r="BG54" i="5" s="1"/>
  <c r="BF38" i="5"/>
  <c r="BG38" i="5" s="1"/>
  <c r="BF109" i="5"/>
  <c r="BG109" i="5" s="1"/>
  <c r="BF95" i="5"/>
  <c r="BG95" i="5" s="1"/>
  <c r="BF116" i="5"/>
  <c r="BG116" i="5" s="1"/>
  <c r="BF67" i="5"/>
  <c r="BG67" i="5" s="1"/>
  <c r="BF45" i="5"/>
  <c r="BG45" i="5" s="1"/>
  <c r="BF110" i="5"/>
  <c r="BG110" i="5" s="1"/>
  <c r="BF74" i="5"/>
  <c r="BG74" i="5" s="1"/>
  <c r="BC104" i="5"/>
  <c r="BF90" i="5"/>
  <c r="BG90" i="5" s="1"/>
  <c r="BF84" i="5"/>
  <c r="BG84" i="5" s="1"/>
  <c r="AB17" i="5"/>
  <c r="AC17" i="5" s="1"/>
  <c r="BD17" i="5"/>
  <c r="AB11" i="5"/>
  <c r="AC11" i="5" s="1"/>
  <c r="BD11" i="5"/>
  <c r="AB18" i="5"/>
  <c r="AC18" i="5" s="1"/>
  <c r="BD18" i="5"/>
  <c r="AB12" i="5"/>
  <c r="AC12" i="5" s="1"/>
  <c r="BD12" i="5"/>
  <c r="AB15" i="5"/>
  <c r="AC15" i="5" s="1"/>
  <c r="BD15" i="5"/>
  <c r="AB16" i="5"/>
  <c r="AC16" i="5" s="1"/>
  <c r="BD16" i="5"/>
  <c r="AB14" i="5"/>
  <c r="AC14" i="5" s="1"/>
  <c r="BD14" i="5"/>
  <c r="AB19" i="5"/>
  <c r="AC19" i="5" s="1"/>
  <c r="BD19" i="5"/>
  <c r="AB13" i="5"/>
  <c r="AC13" i="5" s="1"/>
  <c r="BD13" i="5"/>
  <c r="I20" i="5"/>
  <c r="I30" i="5"/>
  <c r="I35" i="5"/>
  <c r="I40" i="5"/>
  <c r="I50" i="5"/>
  <c r="I55" i="5"/>
  <c r="I60" i="5"/>
  <c r="I70" i="5"/>
  <c r="I80" i="5"/>
  <c r="I90" i="5"/>
  <c r="I95" i="5"/>
  <c r="I100" i="5"/>
  <c r="I110" i="5"/>
  <c r="I115" i="5"/>
  <c r="I120" i="5"/>
  <c r="I125" i="5"/>
  <c r="I10" i="5"/>
  <c r="BH45" i="5" l="1"/>
  <c r="BH23" i="5"/>
  <c r="BH101" i="5"/>
  <c r="BH67" i="5"/>
  <c r="BH38" i="5"/>
  <c r="BH59" i="5"/>
  <c r="BH43" i="5"/>
  <c r="BH76" i="5"/>
  <c r="BH88" i="5"/>
  <c r="BH47" i="5"/>
  <c r="BH109" i="5"/>
  <c r="BH94" i="5"/>
  <c r="BH39" i="5"/>
  <c r="BH74" i="5"/>
  <c r="BH116" i="5"/>
  <c r="BH54" i="5"/>
  <c r="BH21" i="5"/>
  <c r="BH115" i="5"/>
  <c r="BH49" i="5"/>
  <c r="BH65" i="5"/>
  <c r="BH82" i="5"/>
  <c r="BH90" i="5"/>
  <c r="BH63" i="5"/>
  <c r="BH50" i="5"/>
  <c r="BH84" i="5"/>
  <c r="BH110" i="5"/>
  <c r="BH95" i="5"/>
  <c r="BH99" i="5"/>
  <c r="BH106" i="5"/>
  <c r="BH108" i="5"/>
  <c r="BH86" i="5"/>
  <c r="BH89" i="5"/>
  <c r="AD17" i="5"/>
  <c r="AE17" i="5"/>
  <c r="AD18" i="5"/>
  <c r="AE18" i="5"/>
  <c r="AD14" i="5"/>
  <c r="AE14" i="5"/>
  <c r="AD13" i="5"/>
  <c r="AE13" i="5"/>
  <c r="AD11" i="5"/>
  <c r="AE11" i="5"/>
  <c r="AD12" i="5"/>
  <c r="AE12" i="5"/>
  <c r="AD16" i="5"/>
  <c r="AE16" i="5"/>
  <c r="AD19" i="5"/>
  <c r="AE19" i="5"/>
  <c r="AD15" i="5"/>
  <c r="AE15" i="5"/>
  <c r="BE13" i="5"/>
  <c r="BF13" i="5"/>
  <c r="BG13" i="5" s="1"/>
  <c r="BE16" i="5"/>
  <c r="BF16" i="5"/>
  <c r="BG16" i="5" s="1"/>
  <c r="BE18" i="5"/>
  <c r="BF18" i="5"/>
  <c r="BG18" i="5" s="1"/>
  <c r="BE19" i="5"/>
  <c r="BF19" i="5"/>
  <c r="BG19" i="5" s="1"/>
  <c r="BE15" i="5"/>
  <c r="BF15" i="5"/>
  <c r="BG15" i="5" s="1"/>
  <c r="BE11" i="5"/>
  <c r="BF11" i="5"/>
  <c r="BG11" i="5" s="1"/>
  <c r="BE14" i="5"/>
  <c r="BF14" i="5"/>
  <c r="BG14" i="5" s="1"/>
  <c r="BE12" i="5"/>
  <c r="BF12" i="5"/>
  <c r="BG12" i="5" s="1"/>
  <c r="BE17" i="5"/>
  <c r="BF17" i="5"/>
  <c r="BG17" i="5" s="1"/>
  <c r="C22" i="27"/>
  <c r="C23" i="27"/>
  <c r="C7" i="27"/>
  <c r="C8" i="27"/>
  <c r="C9" i="27"/>
  <c r="C10" i="27"/>
  <c r="C11" i="27"/>
  <c r="C12" i="27"/>
  <c r="C13" i="27"/>
  <c r="C14" i="27"/>
  <c r="C15" i="27"/>
  <c r="C16" i="27"/>
  <c r="C17" i="27"/>
  <c r="C18" i="27"/>
  <c r="C19" i="27"/>
  <c r="C20" i="27"/>
  <c r="C21" i="27"/>
  <c r="C5" i="27"/>
  <c r="C6" i="27"/>
  <c r="C4" i="27"/>
  <c r="BH17" i="5" l="1"/>
  <c r="BH18" i="5"/>
  <c r="BH12" i="5"/>
  <c r="BH11" i="5"/>
  <c r="BH19" i="5"/>
  <c r="BH16" i="5"/>
  <c r="BH14" i="5"/>
  <c r="BH15" i="5"/>
  <c r="BH13" i="5"/>
  <c r="Z123" i="5"/>
  <c r="BD123" i="5" s="1"/>
  <c r="BE123" i="5" s="1"/>
  <c r="Z124" i="5"/>
  <c r="BD124" i="5" s="1"/>
  <c r="BE124" i="5" s="1"/>
  <c r="Z125" i="5"/>
  <c r="BD125" i="5" s="1"/>
  <c r="BE125" i="5" s="1"/>
  <c r="Z126" i="5"/>
  <c r="BD126" i="5" s="1"/>
  <c r="BE126" i="5" s="1"/>
  <c r="X123" i="5"/>
  <c r="X124" i="5"/>
  <c r="X125" i="5"/>
  <c r="X126" i="5"/>
  <c r="Z97" i="5"/>
  <c r="BD97" i="5" s="1"/>
  <c r="BE97" i="5" s="1"/>
  <c r="Z103" i="5"/>
  <c r="BD103" i="5" s="1"/>
  <c r="BE103" i="5" s="1"/>
  <c r="Z113" i="5"/>
  <c r="BD113" i="5" s="1"/>
  <c r="BE113" i="5" s="1"/>
  <c r="Z119" i="5"/>
  <c r="BD119" i="5" s="1"/>
  <c r="BE119" i="5" s="1"/>
  <c r="X97" i="5"/>
  <c r="X103" i="5"/>
  <c r="X113" i="5"/>
  <c r="X119" i="5"/>
  <c r="Z57" i="5"/>
  <c r="BD57" i="5" s="1"/>
  <c r="BE57" i="5" s="1"/>
  <c r="Z62" i="5"/>
  <c r="BD62" i="5" s="1"/>
  <c r="BE62" i="5" s="1"/>
  <c r="Z72" i="5"/>
  <c r="BD72" i="5" s="1"/>
  <c r="BE72" i="5" s="1"/>
  <c r="Z81" i="5"/>
  <c r="BD81" i="5" s="1"/>
  <c r="BE81" i="5" s="1"/>
  <c r="X57" i="5"/>
  <c r="X62" i="5"/>
  <c r="X72" i="5"/>
  <c r="X81" i="5"/>
  <c r="Z20" i="5"/>
  <c r="Z30" i="5"/>
  <c r="BD30" i="5" s="1"/>
  <c r="Z36" i="5"/>
  <c r="Z42" i="5"/>
  <c r="BD42" i="5" s="1"/>
  <c r="BE42" i="5" s="1"/>
  <c r="X20" i="5"/>
  <c r="X30" i="5"/>
  <c r="X36" i="5"/>
  <c r="X42" i="5"/>
  <c r="AB20" i="5" l="1"/>
  <c r="AC20" i="5" s="1"/>
  <c r="AB103" i="5"/>
  <c r="AC103" i="5" s="1"/>
  <c r="AB97" i="5"/>
  <c r="AC97" i="5" s="1"/>
  <c r="AB126" i="5"/>
  <c r="AC126" i="5" s="1"/>
  <c r="AB125" i="5"/>
  <c r="AC125" i="5" s="1"/>
  <c r="AB124" i="5"/>
  <c r="AC124" i="5" s="1"/>
  <c r="AB123" i="5"/>
  <c r="AC123" i="5" s="1"/>
  <c r="AB119" i="5"/>
  <c r="AC119" i="5" s="1"/>
  <c r="AB113" i="5"/>
  <c r="AC113" i="5" s="1"/>
  <c r="AB81" i="5"/>
  <c r="AC81" i="5" s="1"/>
  <c r="AB72" i="5"/>
  <c r="AC72" i="5" s="1"/>
  <c r="AB62" i="5"/>
  <c r="AC62" i="5" s="1"/>
  <c r="AB57" i="5"/>
  <c r="AC57" i="5" s="1"/>
  <c r="AB42" i="5"/>
  <c r="AC42" i="5" s="1"/>
  <c r="AB36" i="5"/>
  <c r="AC36" i="5" s="1"/>
  <c r="AB30" i="5"/>
  <c r="AC30" i="5" s="1"/>
  <c r="Z122" i="5"/>
  <c r="BD122" i="5" s="1"/>
  <c r="BE122" i="5" s="1"/>
  <c r="X122" i="5"/>
  <c r="Z91" i="5"/>
  <c r="BD91" i="5" s="1"/>
  <c r="BE91" i="5" s="1"/>
  <c r="X91" i="5"/>
  <c r="Z52" i="5"/>
  <c r="BD52" i="5" s="1"/>
  <c r="BE52" i="5" s="1"/>
  <c r="AD124" i="5" l="1"/>
  <c r="AE124" i="5"/>
  <c r="AD72" i="5"/>
  <c r="AE72" i="5"/>
  <c r="AD125" i="5"/>
  <c r="AE125" i="5"/>
  <c r="AD36" i="5"/>
  <c r="AE36" i="5"/>
  <c r="AD113" i="5"/>
  <c r="AE113" i="5"/>
  <c r="AD97" i="5"/>
  <c r="AE97" i="5"/>
  <c r="AD30" i="5"/>
  <c r="AE30" i="5"/>
  <c r="AD126" i="5"/>
  <c r="AE126" i="5"/>
  <c r="AD42" i="5"/>
  <c r="AE42" i="5"/>
  <c r="AD119" i="5"/>
  <c r="AE119" i="5"/>
  <c r="AD103" i="5"/>
  <c r="AE103" i="5"/>
  <c r="AD62" i="5"/>
  <c r="AE62" i="5"/>
  <c r="AD81" i="5"/>
  <c r="AE81" i="5"/>
  <c r="AD57" i="5"/>
  <c r="AE57" i="5"/>
  <c r="AD123" i="5"/>
  <c r="AE123" i="5"/>
  <c r="AD20" i="5"/>
  <c r="AE20" i="5"/>
  <c r="AB122" i="5"/>
  <c r="AC122" i="5" s="1"/>
  <c r="AB91" i="5"/>
  <c r="AC91" i="5" s="1"/>
  <c r="AB52" i="5"/>
  <c r="AC52" i="5" s="1"/>
  <c r="X10" i="5"/>
  <c r="AD122" i="5" l="1"/>
  <c r="AE122" i="5"/>
  <c r="AD52" i="5"/>
  <c r="AE52" i="5"/>
  <c r="AD91" i="5"/>
  <c r="AE91" i="5"/>
  <c r="BB72" i="5"/>
  <c r="BF72" i="5" s="1"/>
  <c r="BG72" i="5" s="1"/>
  <c r="BB122" i="5"/>
  <c r="BC122" i="5" s="1"/>
  <c r="BB103" i="5"/>
  <c r="BF103" i="5" s="1"/>
  <c r="BG103" i="5" s="1"/>
  <c r="BB123" i="5"/>
  <c r="BC123" i="5" s="1"/>
  <c r="BB81" i="5"/>
  <c r="BF81" i="5" s="1"/>
  <c r="BG81" i="5" s="1"/>
  <c r="BB124" i="5"/>
  <c r="BC124" i="5" s="1"/>
  <c r="BB119" i="5"/>
  <c r="BC119" i="5" s="1"/>
  <c r="BB91" i="5"/>
  <c r="BF91" i="5" s="1"/>
  <c r="BG91" i="5" s="1"/>
  <c r="BB62" i="5"/>
  <c r="BC62" i="5" s="1"/>
  <c r="BB97" i="5"/>
  <c r="BF97" i="5" s="1"/>
  <c r="BG97" i="5" s="1"/>
  <c r="BB125" i="5"/>
  <c r="BB126" i="5"/>
  <c r="BB52" i="5"/>
  <c r="BF52" i="5" s="1"/>
  <c r="BG52" i="5" s="1"/>
  <c r="BB57" i="5"/>
  <c r="BC57" i="5" s="1"/>
  <c r="BB113" i="5"/>
  <c r="BC113" i="5" s="1"/>
  <c r="BE30" i="5"/>
  <c r="Z10" i="5"/>
  <c r="H9" i="12"/>
  <c r="G9" i="12"/>
  <c r="F9" i="12"/>
  <c r="E9" i="12"/>
  <c r="D9" i="12"/>
  <c r="H7" i="12"/>
  <c r="G7" i="12"/>
  <c r="F7" i="12"/>
  <c r="E7" i="12"/>
  <c r="D7" i="12"/>
  <c r="B7" i="12"/>
  <c r="H6" i="12"/>
  <c r="G6" i="12"/>
  <c r="F6" i="12"/>
  <c r="E6" i="12"/>
  <c r="D6" i="12"/>
  <c r="B6" i="12"/>
  <c r="H5" i="12"/>
  <c r="G5" i="12"/>
  <c r="F5" i="12"/>
  <c r="E5" i="12"/>
  <c r="D5" i="12"/>
  <c r="B5" i="12"/>
  <c r="H4" i="12"/>
  <c r="G4" i="12"/>
  <c r="F4" i="12"/>
  <c r="E4" i="12"/>
  <c r="D4" i="12"/>
  <c r="B4" i="12"/>
  <c r="H3" i="12"/>
  <c r="G3" i="12"/>
  <c r="F3" i="12"/>
  <c r="E3" i="12"/>
  <c r="D3" i="12"/>
  <c r="B3" i="12"/>
  <c r="BD36" i="5"/>
  <c r="BE36" i="5" s="1"/>
  <c r="BD20" i="5"/>
  <c r="BE20" i="5" s="1"/>
  <c r="BF123" i="5" l="1"/>
  <c r="BC72" i="5"/>
  <c r="AY10" i="5"/>
  <c r="BF119" i="5"/>
  <c r="BH81" i="5"/>
  <c r="BH52" i="5"/>
  <c r="BH97" i="5"/>
  <c r="BH91" i="5"/>
  <c r="BH72" i="5"/>
  <c r="BH103" i="5"/>
  <c r="BC81" i="5"/>
  <c r="BC91" i="5"/>
  <c r="BF122" i="5"/>
  <c r="BG122" i="5" s="1"/>
  <c r="BC52" i="5"/>
  <c r="BF62" i="5"/>
  <c r="BG62" i="5" s="1"/>
  <c r="BC97" i="5"/>
  <c r="BF57" i="5"/>
  <c r="BG57" i="5" s="1"/>
  <c r="BF124" i="5"/>
  <c r="BG124" i="5" s="1"/>
  <c r="BC103" i="5"/>
  <c r="BF113" i="5"/>
  <c r="BG113" i="5" s="1"/>
  <c r="BF126" i="5"/>
  <c r="BG126" i="5" s="1"/>
  <c r="BC126" i="5"/>
  <c r="BC125" i="5"/>
  <c r="BF125" i="5"/>
  <c r="BG125" i="5" s="1"/>
  <c r="AB10" i="5"/>
  <c r="AC10" i="5" s="1"/>
  <c r="AE10" i="5" s="1"/>
  <c r="BG119" i="5" l="1"/>
  <c r="BH119" i="5" s="1"/>
  <c r="BG123" i="5"/>
  <c r="BH123" i="5" s="1"/>
  <c r="BH122" i="5"/>
  <c r="BH125" i="5"/>
  <c r="BH113" i="5"/>
  <c r="BH126" i="5"/>
  <c r="BH57" i="5"/>
  <c r="BH62" i="5"/>
  <c r="BH124" i="5"/>
  <c r="AD10" i="5"/>
  <c r="BB10" i="5"/>
  <c r="BC10" i="5" s="1"/>
  <c r="BD10" i="5"/>
  <c r="BE10" i="5" s="1"/>
  <c r="BB42" i="5"/>
  <c r="BF42" i="5" s="1"/>
  <c r="BG42" i="5" s="1"/>
  <c r="BB20" i="5"/>
  <c r="BB36" i="5"/>
  <c r="BC36" i="5" s="1"/>
  <c r="BB30" i="5"/>
  <c r="BH42" i="5" l="1"/>
  <c r="BF10" i="5"/>
  <c r="BC42" i="5"/>
  <c r="BF20" i="5"/>
  <c r="BG20" i="5" s="1"/>
  <c r="BC20" i="5"/>
  <c r="BC30" i="5"/>
  <c r="BF30" i="5"/>
  <c r="BG30" i="5" s="1"/>
  <c r="BF36" i="5"/>
  <c r="BG36" i="5" s="1"/>
  <c r="BH30" i="5" l="1"/>
  <c r="BG10" i="5"/>
  <c r="BH10" i="5" s="1"/>
  <c r="BH36" i="5"/>
  <c r="BH20" i="5"/>
  <c r="BA269" i="5"/>
  <c r="BA268" i="5"/>
  <c r="BA267" i="5"/>
  <c r="BA266" i="5"/>
  <c r="BA265" i="5"/>
  <c r="BA264" i="5"/>
  <c r="BA263" i="5"/>
  <c r="BA262" i="5"/>
  <c r="BA261" i="5"/>
  <c r="BA260" i="5"/>
  <c r="BA259" i="5"/>
  <c r="BA258" i="5"/>
  <c r="BA257" i="5"/>
  <c r="BA256" i="5"/>
  <c r="BA255" i="5"/>
  <c r="BA254" i="5"/>
  <c r="BA253" i="5"/>
  <c r="BA252" i="5"/>
  <c r="BA251" i="5"/>
  <c r="BA250" i="5"/>
  <c r="BA249" i="5"/>
  <c r="BA248" i="5"/>
  <c r="BA247" i="5"/>
  <c r="BA246" i="5"/>
  <c r="BA245" i="5"/>
  <c r="BA244" i="5"/>
  <c r="BA243" i="5"/>
  <c r="BA242" i="5"/>
  <c r="BA241" i="5"/>
  <c r="BA240" i="5"/>
  <c r="BA239" i="5"/>
  <c r="BA238" i="5"/>
  <c r="BA237" i="5"/>
  <c r="BA236" i="5"/>
  <c r="BA235" i="5"/>
  <c r="BA234" i="5"/>
  <c r="BA233" i="5"/>
  <c r="BA232" i="5"/>
  <c r="BA231" i="5"/>
  <c r="BA230" i="5"/>
  <c r="BA229" i="5"/>
  <c r="BA228" i="5"/>
  <c r="BA227" i="5"/>
  <c r="BA226" i="5"/>
  <c r="BA225" i="5"/>
  <c r="BA224" i="5"/>
  <c r="BA223" i="5"/>
  <c r="BA222" i="5"/>
  <c r="BA221" i="5"/>
  <c r="BA220" i="5"/>
  <c r="BA219" i="5"/>
  <c r="BA218" i="5"/>
  <c r="BA217" i="5"/>
  <c r="BA216" i="5"/>
  <c r="BA215" i="5"/>
  <c r="BA214" i="5"/>
  <c r="BA213" i="5"/>
  <c r="BA212" i="5"/>
  <c r="BA211" i="5"/>
  <c r="BA210" i="5"/>
  <c r="BA209" i="5"/>
  <c r="BA208" i="5"/>
  <c r="BA207" i="5"/>
  <c r="BA206" i="5"/>
  <c r="BA205" i="5"/>
  <c r="BA204" i="5"/>
  <c r="BA203" i="5"/>
  <c r="BA202" i="5"/>
  <c r="BA201" i="5"/>
  <c r="BA200" i="5"/>
  <c r="BA199" i="5"/>
  <c r="BA198" i="5"/>
  <c r="BA197" i="5"/>
  <c r="BA196" i="5"/>
  <c r="BA195" i="5"/>
  <c r="BA194" i="5"/>
  <c r="BA193" i="5"/>
  <c r="BA192" i="5"/>
  <c r="BA191" i="5"/>
  <c r="BA190" i="5"/>
  <c r="BA189" i="5"/>
  <c r="BA188" i="5"/>
  <c r="BA187" i="5"/>
  <c r="BA186" i="5"/>
  <c r="BA185" i="5"/>
  <c r="BA184" i="5"/>
  <c r="BA183" i="5"/>
  <c r="BA182" i="5"/>
  <c r="BA181" i="5"/>
  <c r="BA180" i="5"/>
  <c r="BA179" i="5"/>
  <c r="BA178" i="5"/>
  <c r="BA177" i="5"/>
  <c r="BA176" i="5"/>
  <c r="BA175" i="5"/>
  <c r="BA174" i="5"/>
  <c r="BA173" i="5"/>
  <c r="BA172" i="5"/>
  <c r="BA171" i="5"/>
  <c r="BA170" i="5"/>
  <c r="BA169" i="5"/>
  <c r="BA168" i="5"/>
  <c r="BA167" i="5"/>
  <c r="BA166" i="5"/>
  <c r="BA165" i="5"/>
  <c r="BA164" i="5"/>
  <c r="BA163" i="5"/>
  <c r="BA162" i="5"/>
  <c r="BA161" i="5"/>
  <c r="BA160" i="5"/>
  <c r="BA159" i="5"/>
  <c r="BA158" i="5"/>
  <c r="BA157" i="5"/>
  <c r="BA156" i="5"/>
  <c r="BA155" i="5"/>
  <c r="BA154" i="5"/>
  <c r="BA153" i="5"/>
  <c r="BA152" i="5"/>
  <c r="BA151" i="5"/>
  <c r="BA150" i="5"/>
  <c r="BA149" i="5"/>
  <c r="BA148" i="5"/>
  <c r="BA147" i="5"/>
  <c r="BA146" i="5"/>
  <c r="BA145" i="5"/>
  <c r="BA144" i="5"/>
  <c r="BA143" i="5"/>
  <c r="BA142" i="5"/>
  <c r="BA141" i="5"/>
  <c r="BA140" i="5"/>
  <c r="BA139" i="5"/>
  <c r="BA138" i="5"/>
  <c r="BA137" i="5"/>
  <c r="BA136" i="5"/>
  <c r="BA135" i="5"/>
  <c r="BA134" i="5"/>
  <c r="BA133" i="5"/>
  <c r="BA132" i="5"/>
  <c r="BA131" i="5"/>
  <c r="BA130" i="5"/>
  <c r="BA129" i="5"/>
  <c r="BA128" i="5"/>
  <c r="BA127" i="5"/>
  <c r="BA126" i="5"/>
  <c r="BA125" i="5"/>
  <c r="BA124" i="5"/>
  <c r="BA123" i="5"/>
  <c r="BA122" i="5"/>
  <c r="BA121" i="5"/>
  <c r="BA120" i="5"/>
  <c r="BA119" i="5"/>
  <c r="BA118" i="5"/>
  <c r="BA117" i="5"/>
  <c r="BA116" i="5"/>
  <c r="BA115" i="5"/>
  <c r="BA114" i="5"/>
  <c r="BA113" i="5"/>
  <c r="BA112" i="5"/>
  <c r="BA111" i="5"/>
  <c r="BA110" i="5"/>
  <c r="BA109" i="5"/>
  <c r="BA108" i="5"/>
  <c r="BA107" i="5"/>
  <c r="BA106" i="5"/>
  <c r="BA105" i="5"/>
  <c r="BA104" i="5"/>
  <c r="BA103" i="5"/>
  <c r="BA102" i="5"/>
  <c r="BA101" i="5"/>
  <c r="BA100" i="5"/>
  <c r="BA99" i="5"/>
  <c r="BA98" i="5"/>
  <c r="BA97" i="5"/>
  <c r="BA96" i="5"/>
  <c r="BA95" i="5"/>
  <c r="BA94" i="5"/>
  <c r="BA93" i="5"/>
  <c r="BA92" i="5"/>
  <c r="BA91" i="5"/>
  <c r="BA90" i="5"/>
  <c r="BA89" i="5"/>
  <c r="BA88" i="5"/>
  <c r="BA87" i="5"/>
  <c r="BA86" i="5"/>
  <c r="BA85" i="5"/>
  <c r="BA84" i="5"/>
  <c r="BA83" i="5"/>
  <c r="BA82" i="5"/>
  <c r="BA81" i="5"/>
  <c r="BA80" i="5"/>
  <c r="BA79" i="5"/>
  <c r="BA78" i="5"/>
  <c r="BA77" i="5"/>
  <c r="BA76" i="5"/>
  <c r="BA75" i="5"/>
  <c r="BA74" i="5"/>
  <c r="BA73" i="5"/>
  <c r="BA72" i="5"/>
  <c r="BA71" i="5"/>
  <c r="BA70" i="5"/>
  <c r="BA69" i="5"/>
  <c r="BA68" i="5"/>
  <c r="BA67" i="5"/>
  <c r="BA66" i="5"/>
  <c r="BA65" i="5"/>
  <c r="BA64" i="5"/>
  <c r="BA63" i="5"/>
  <c r="BA62" i="5"/>
  <c r="BA61" i="5"/>
  <c r="BA60" i="5"/>
  <c r="BA59" i="5"/>
  <c r="BA58" i="5"/>
  <c r="BA57" i="5"/>
  <c r="BA56" i="5"/>
  <c r="BA55" i="5"/>
  <c r="BA54" i="5"/>
  <c r="BA53" i="5"/>
  <c r="BA52" i="5"/>
  <c r="BA51" i="5"/>
  <c r="BA50" i="5"/>
  <c r="BA49" i="5"/>
  <c r="BA48" i="5"/>
  <c r="BA47" i="5"/>
  <c r="BA46" i="5"/>
  <c r="BA45" i="5"/>
  <c r="BA44" i="5"/>
  <c r="BA43" i="5"/>
  <c r="BA42" i="5"/>
  <c r="BA41" i="5"/>
  <c r="BA40" i="5"/>
  <c r="BA39" i="5"/>
  <c r="BA38" i="5"/>
  <c r="BA37" i="5"/>
  <c r="BA36" i="5"/>
  <c r="BA35" i="5"/>
  <c r="BA34" i="5"/>
  <c r="BA33" i="5"/>
  <c r="BA32" i="5"/>
  <c r="BA31" i="5"/>
  <c r="BA30" i="5"/>
  <c r="BA29" i="5"/>
  <c r="BA28" i="5"/>
  <c r="BA27" i="5"/>
  <c r="BA26" i="5"/>
  <c r="BA25" i="5"/>
  <c r="BA24" i="5"/>
  <c r="BA23" i="5"/>
  <c r="BA22" i="5"/>
  <c r="BA21" i="5"/>
  <c r="BA20" i="5"/>
  <c r="BA19" i="5"/>
  <c r="BA18" i="5"/>
  <c r="BA17" i="5"/>
  <c r="BA16" i="5"/>
  <c r="BA15" i="5"/>
  <c r="BA14" i="5"/>
  <c r="BA13" i="5"/>
  <c r="BA12" i="5"/>
  <c r="BA11" i="5"/>
  <c r="T318" i="5"/>
  <c r="T317" i="5"/>
  <c r="T316" i="5"/>
  <c r="T315" i="5"/>
  <c r="T314" i="5"/>
  <c r="T313" i="5"/>
  <c r="T312" i="5"/>
  <c r="T311" i="5"/>
  <c r="T310" i="5"/>
  <c r="T309" i="5"/>
  <c r="T308" i="5"/>
  <c r="T307" i="5"/>
  <c r="T306" i="5"/>
  <c r="T305" i="5"/>
  <c r="T304" i="5"/>
  <c r="T303" i="5"/>
  <c r="T302" i="5"/>
  <c r="T301" i="5"/>
  <c r="T300" i="5"/>
  <c r="T299" i="5"/>
  <c r="T298" i="5"/>
  <c r="T297" i="5"/>
  <c r="T296" i="5"/>
  <c r="T295" i="5"/>
  <c r="T294" i="5"/>
  <c r="T293" i="5"/>
  <c r="T292" i="5"/>
  <c r="T291" i="5"/>
  <c r="T290" i="5"/>
  <c r="T289" i="5"/>
  <c r="T288" i="5"/>
  <c r="T287" i="5"/>
  <c r="T286" i="5"/>
  <c r="T285" i="5"/>
  <c r="T284" i="5"/>
  <c r="T283" i="5"/>
  <c r="T282" i="5"/>
  <c r="T281" i="5"/>
  <c r="T280" i="5"/>
  <c r="T279" i="5"/>
  <c r="T278" i="5"/>
  <c r="T277" i="5"/>
  <c r="T276" i="5"/>
  <c r="T275" i="5"/>
  <c r="T274" i="5"/>
  <c r="T273" i="5"/>
  <c r="T272" i="5"/>
  <c r="T271" i="5"/>
  <c r="T270" i="5"/>
  <c r="T269" i="5"/>
  <c r="T268" i="5"/>
  <c r="T267" i="5"/>
  <c r="T266" i="5"/>
  <c r="T265" i="5"/>
  <c r="T264" i="5"/>
  <c r="T263" i="5"/>
  <c r="T262" i="5"/>
  <c r="T261" i="5"/>
  <c r="T260" i="5"/>
  <c r="T259" i="5"/>
  <c r="T258" i="5"/>
  <c r="T257" i="5"/>
  <c r="T256" i="5"/>
  <c r="T255" i="5"/>
  <c r="T254" i="5"/>
  <c r="T253" i="5"/>
  <c r="T252" i="5"/>
  <c r="T251" i="5"/>
  <c r="T250" i="5"/>
  <c r="T249" i="5"/>
  <c r="T248" i="5"/>
  <c r="T247" i="5"/>
  <c r="T246" i="5"/>
  <c r="T245" i="5"/>
  <c r="T244" i="5"/>
  <c r="T243" i="5"/>
  <c r="T242" i="5"/>
  <c r="T241" i="5"/>
  <c r="T240" i="5"/>
  <c r="T239" i="5"/>
  <c r="T238" i="5"/>
  <c r="T237" i="5"/>
  <c r="T236" i="5"/>
  <c r="T235" i="5"/>
  <c r="T234" i="5"/>
  <c r="T233" i="5"/>
  <c r="T232" i="5"/>
  <c r="T231" i="5"/>
  <c r="T230" i="5"/>
  <c r="T229" i="5"/>
  <c r="T228" i="5"/>
  <c r="T227" i="5"/>
  <c r="T226" i="5"/>
  <c r="T225" i="5"/>
  <c r="T224" i="5"/>
  <c r="T223" i="5"/>
  <c r="T222" i="5"/>
  <c r="T221" i="5"/>
  <c r="T220" i="5"/>
  <c r="T219" i="5"/>
  <c r="T218" i="5"/>
  <c r="T217" i="5"/>
  <c r="T216" i="5"/>
  <c r="T215" i="5"/>
  <c r="T214" i="5"/>
  <c r="T213" i="5"/>
  <c r="T212" i="5"/>
  <c r="T211" i="5"/>
  <c r="T210" i="5"/>
  <c r="T209" i="5"/>
  <c r="T208" i="5"/>
  <c r="T207" i="5"/>
  <c r="T206" i="5"/>
  <c r="T205" i="5"/>
  <c r="T204" i="5"/>
  <c r="T203" i="5"/>
  <c r="T202" i="5"/>
  <c r="T201" i="5"/>
  <c r="T200" i="5"/>
  <c r="T199" i="5"/>
  <c r="T198" i="5"/>
  <c r="T197" i="5"/>
  <c r="T196" i="5"/>
  <c r="T195" i="5"/>
  <c r="T194" i="5"/>
  <c r="T193" i="5"/>
  <c r="T192" i="5"/>
  <c r="T191" i="5"/>
  <c r="T190" i="5"/>
  <c r="T189" i="5"/>
  <c r="T188" i="5"/>
  <c r="T187" i="5"/>
  <c r="T186" i="5"/>
  <c r="T185" i="5"/>
  <c r="T184" i="5"/>
  <c r="T183" i="5"/>
  <c r="T182" i="5"/>
  <c r="T181" i="5"/>
  <c r="T180" i="5"/>
  <c r="T179" i="5"/>
  <c r="T178" i="5"/>
  <c r="T177" i="5"/>
  <c r="T176" i="5"/>
  <c r="T175" i="5"/>
  <c r="T174" i="5"/>
  <c r="T173" i="5"/>
  <c r="T172" i="5"/>
  <c r="T171" i="5"/>
  <c r="T170" i="5"/>
  <c r="T169" i="5"/>
  <c r="T168" i="5"/>
  <c r="T167" i="5"/>
  <c r="T166" i="5"/>
  <c r="T165" i="5"/>
  <c r="T164" i="5"/>
  <c r="T163" i="5"/>
  <c r="T162" i="5"/>
  <c r="T161" i="5"/>
  <c r="T160" i="5"/>
  <c r="T159" i="5"/>
  <c r="T158" i="5"/>
  <c r="T157" i="5"/>
  <c r="T156" i="5"/>
  <c r="T155" i="5"/>
  <c r="T154" i="5"/>
  <c r="T153" i="5"/>
  <c r="T152" i="5"/>
  <c r="T151" i="5"/>
  <c r="T150" i="5"/>
  <c r="T149" i="5"/>
  <c r="T148" i="5"/>
  <c r="T147" i="5"/>
  <c r="T146" i="5"/>
  <c r="T145" i="5"/>
  <c r="T144" i="5"/>
  <c r="T143" i="5"/>
  <c r="T142" i="5"/>
  <c r="T141" i="5"/>
  <c r="T140" i="5"/>
  <c r="T139" i="5"/>
  <c r="T138" i="5"/>
  <c r="T137" i="5"/>
  <c r="T136" i="5"/>
  <c r="T135" i="5"/>
  <c r="T134" i="5"/>
  <c r="T133" i="5"/>
  <c r="T132" i="5"/>
  <c r="T131" i="5"/>
  <c r="T130" i="5"/>
  <c r="T129" i="5"/>
  <c r="T128" i="5"/>
  <c r="T127" i="5"/>
  <c r="T126" i="5"/>
  <c r="T125" i="5"/>
  <c r="T124" i="5"/>
  <c r="T123" i="5"/>
  <c r="T122" i="5"/>
  <c r="T121" i="5"/>
  <c r="T120" i="5"/>
  <c r="T119" i="5"/>
  <c r="T118" i="5"/>
  <c r="T117" i="5"/>
  <c r="T116" i="5"/>
  <c r="T115" i="5"/>
  <c r="T114" i="5"/>
  <c r="T113" i="5"/>
  <c r="T112" i="5"/>
  <c r="T111" i="5"/>
  <c r="T110" i="5"/>
  <c r="T109" i="5"/>
  <c r="T108" i="5"/>
  <c r="T107" i="5"/>
  <c r="T106" i="5"/>
  <c r="T105" i="5"/>
  <c r="T104" i="5"/>
  <c r="T103" i="5"/>
  <c r="T102" i="5"/>
  <c r="T101" i="5"/>
  <c r="T100" i="5"/>
  <c r="T99" i="5"/>
  <c r="T98" i="5"/>
  <c r="T97" i="5"/>
  <c r="T96" i="5"/>
  <c r="T95" i="5"/>
  <c r="T94" i="5"/>
  <c r="T93" i="5"/>
  <c r="T92" i="5"/>
  <c r="T91" i="5"/>
  <c r="T90" i="5"/>
  <c r="T89" i="5"/>
  <c r="T88" i="5"/>
  <c r="T87" i="5"/>
  <c r="T86" i="5"/>
  <c r="T85" i="5"/>
  <c r="T84" i="5"/>
  <c r="T83" i="5"/>
  <c r="T82" i="5"/>
  <c r="T81" i="5"/>
  <c r="T80" i="5"/>
  <c r="T79" i="5"/>
  <c r="T78" i="5"/>
  <c r="T77" i="5"/>
  <c r="T76" i="5"/>
  <c r="T75" i="5"/>
  <c r="T74" i="5"/>
  <c r="T73" i="5"/>
  <c r="T72" i="5"/>
  <c r="T71" i="5"/>
  <c r="T70" i="5"/>
  <c r="T69" i="5"/>
  <c r="T68" i="5"/>
  <c r="T67" i="5"/>
  <c r="T66" i="5"/>
  <c r="T65" i="5"/>
  <c r="T64" i="5"/>
  <c r="T63" i="5"/>
  <c r="T62" i="5"/>
  <c r="T61" i="5"/>
  <c r="T60" i="5"/>
  <c r="T59" i="5"/>
  <c r="T58" i="5"/>
  <c r="T57" i="5"/>
  <c r="T56" i="5"/>
  <c r="T55" i="5"/>
  <c r="T54" i="5"/>
  <c r="T53" i="5"/>
  <c r="T52" i="5"/>
  <c r="T51" i="5"/>
  <c r="T50" i="5"/>
  <c r="T49" i="5"/>
  <c r="T48" i="5"/>
  <c r="T47" i="5"/>
  <c r="T46" i="5"/>
  <c r="T45" i="5"/>
  <c r="T44" i="5"/>
  <c r="T43" i="5"/>
  <c r="T42" i="5"/>
  <c r="T41" i="5"/>
  <c r="T40" i="5"/>
  <c r="T39" i="5"/>
  <c r="T38" i="5"/>
  <c r="T37" i="5"/>
  <c r="T36" i="5"/>
  <c r="T35" i="5"/>
  <c r="T34" i="5"/>
  <c r="T33" i="5"/>
  <c r="T32" i="5"/>
  <c r="T31" i="5"/>
  <c r="T30" i="5"/>
  <c r="T29" i="5"/>
  <c r="T28" i="5"/>
  <c r="T27" i="5"/>
  <c r="T26" i="5"/>
  <c r="T25" i="5"/>
  <c r="T24" i="5"/>
  <c r="T23" i="5"/>
  <c r="T22" i="5"/>
  <c r="T21" i="5"/>
  <c r="T20" i="5"/>
  <c r="T19" i="5"/>
  <c r="T18" i="5"/>
  <c r="T17" i="5"/>
  <c r="T16" i="5"/>
  <c r="T15" i="5"/>
  <c r="T14" i="5"/>
  <c r="T13" i="5"/>
  <c r="T12" i="5"/>
  <c r="T11" i="5"/>
  <c r="S318" i="5"/>
  <c r="S317" i="5"/>
  <c r="S316" i="5"/>
  <c r="S315" i="5"/>
  <c r="S314" i="5"/>
  <c r="S313" i="5"/>
  <c r="S312" i="5"/>
  <c r="S311" i="5"/>
  <c r="S310" i="5"/>
  <c r="S309" i="5"/>
  <c r="S308" i="5"/>
  <c r="S307" i="5"/>
  <c r="S306" i="5"/>
  <c r="S305" i="5"/>
  <c r="S304" i="5"/>
  <c r="S303" i="5"/>
  <c r="S302" i="5"/>
  <c r="S301" i="5"/>
  <c r="S300" i="5"/>
  <c r="S299" i="5"/>
  <c r="S298" i="5"/>
  <c r="S297" i="5"/>
  <c r="S296" i="5"/>
  <c r="S295" i="5"/>
  <c r="S294" i="5"/>
  <c r="S293" i="5"/>
  <c r="S292" i="5"/>
  <c r="S291" i="5"/>
  <c r="S290" i="5"/>
  <c r="S289" i="5"/>
  <c r="S288" i="5"/>
  <c r="S287" i="5"/>
  <c r="S286" i="5"/>
  <c r="S285" i="5"/>
  <c r="S284" i="5"/>
  <c r="S283" i="5"/>
  <c r="S282" i="5"/>
  <c r="S281" i="5"/>
  <c r="S280" i="5"/>
  <c r="S279" i="5"/>
  <c r="S278" i="5"/>
  <c r="S277" i="5"/>
  <c r="S276" i="5"/>
  <c r="S275" i="5"/>
  <c r="S274" i="5"/>
  <c r="S273" i="5"/>
  <c r="S272" i="5"/>
  <c r="S271" i="5"/>
  <c r="S270" i="5"/>
  <c r="S269" i="5"/>
  <c r="S268" i="5"/>
  <c r="S267" i="5"/>
  <c r="S266" i="5"/>
  <c r="S265" i="5"/>
  <c r="S264" i="5"/>
  <c r="S263" i="5"/>
  <c r="S262" i="5"/>
  <c r="S261" i="5"/>
  <c r="S260" i="5"/>
  <c r="S259" i="5"/>
  <c r="S258" i="5"/>
  <c r="S257" i="5"/>
  <c r="S256" i="5"/>
  <c r="S255" i="5"/>
  <c r="S254" i="5"/>
  <c r="S253" i="5"/>
  <c r="S252" i="5"/>
  <c r="S251" i="5"/>
  <c r="S250" i="5"/>
  <c r="S249" i="5"/>
  <c r="S248" i="5"/>
  <c r="S247" i="5"/>
  <c r="S246" i="5"/>
  <c r="S245" i="5"/>
  <c r="S244" i="5"/>
  <c r="S243" i="5"/>
  <c r="S242" i="5"/>
  <c r="S241" i="5"/>
  <c r="S240" i="5"/>
  <c r="S239" i="5"/>
  <c r="S238" i="5"/>
  <c r="S237" i="5"/>
  <c r="S236" i="5"/>
  <c r="S235" i="5"/>
  <c r="S234" i="5"/>
  <c r="S233" i="5"/>
  <c r="S232" i="5"/>
  <c r="S231" i="5"/>
  <c r="S230" i="5"/>
  <c r="S229" i="5"/>
  <c r="S228" i="5"/>
  <c r="S227" i="5"/>
  <c r="S226" i="5"/>
  <c r="S225" i="5"/>
  <c r="S224" i="5"/>
  <c r="S223" i="5"/>
  <c r="S222" i="5"/>
  <c r="S221" i="5"/>
  <c r="S220" i="5"/>
  <c r="S219" i="5"/>
  <c r="S218" i="5"/>
  <c r="S217" i="5"/>
  <c r="S216" i="5"/>
  <c r="S215" i="5"/>
  <c r="S214" i="5"/>
  <c r="S213" i="5"/>
  <c r="S212" i="5"/>
  <c r="S211" i="5"/>
  <c r="S210" i="5"/>
  <c r="S209" i="5"/>
  <c r="S208" i="5"/>
  <c r="S207" i="5"/>
  <c r="S206" i="5"/>
  <c r="S205" i="5"/>
  <c r="S204" i="5"/>
  <c r="S203" i="5"/>
  <c r="S202" i="5"/>
  <c r="S201" i="5"/>
  <c r="S200" i="5"/>
  <c r="S199" i="5"/>
  <c r="S198" i="5"/>
  <c r="S197" i="5"/>
  <c r="S196" i="5"/>
  <c r="S195" i="5"/>
  <c r="S194" i="5"/>
  <c r="S193" i="5"/>
  <c r="S192" i="5"/>
  <c r="S191" i="5"/>
  <c r="S190" i="5"/>
  <c r="S189" i="5"/>
  <c r="S188" i="5"/>
  <c r="S187" i="5"/>
  <c r="S186" i="5"/>
  <c r="S185" i="5"/>
  <c r="S184" i="5"/>
  <c r="S183" i="5"/>
  <c r="S182" i="5"/>
  <c r="S181" i="5"/>
  <c r="S180" i="5"/>
  <c r="S179" i="5"/>
  <c r="S178" i="5"/>
  <c r="S177" i="5"/>
  <c r="S176" i="5"/>
  <c r="S175" i="5"/>
  <c r="S174" i="5"/>
  <c r="S173" i="5"/>
  <c r="S172" i="5"/>
  <c r="S171" i="5"/>
  <c r="S170" i="5"/>
  <c r="S169" i="5"/>
  <c r="S168" i="5"/>
  <c r="S167" i="5"/>
  <c r="S166" i="5"/>
  <c r="S165" i="5"/>
  <c r="S164" i="5"/>
  <c r="S163" i="5"/>
  <c r="S162" i="5"/>
  <c r="S161" i="5"/>
  <c r="S160" i="5"/>
  <c r="S159" i="5"/>
  <c r="S158" i="5"/>
  <c r="S157" i="5"/>
  <c r="S156" i="5"/>
  <c r="S155" i="5"/>
  <c r="S154" i="5"/>
  <c r="S153" i="5"/>
  <c r="S152" i="5"/>
  <c r="S151" i="5"/>
  <c r="S150" i="5"/>
  <c r="S149" i="5"/>
  <c r="S148" i="5"/>
  <c r="S147" i="5"/>
  <c r="S146" i="5"/>
  <c r="S145" i="5"/>
  <c r="S144" i="5"/>
  <c r="S143" i="5"/>
  <c r="S142" i="5"/>
  <c r="S141" i="5"/>
  <c r="S140" i="5"/>
  <c r="S139" i="5"/>
  <c r="S138" i="5"/>
  <c r="S137" i="5"/>
  <c r="S136" i="5"/>
  <c r="S135" i="5"/>
  <c r="S134" i="5"/>
  <c r="S133" i="5"/>
  <c r="S132" i="5"/>
  <c r="S131" i="5"/>
  <c r="S130" i="5"/>
  <c r="S129" i="5"/>
  <c r="S128" i="5"/>
  <c r="S127" i="5"/>
  <c r="S126" i="5"/>
  <c r="S125" i="5"/>
  <c r="S124" i="5"/>
  <c r="S123" i="5"/>
  <c r="S122" i="5"/>
  <c r="S121" i="5"/>
  <c r="S120" i="5"/>
  <c r="S119" i="5"/>
  <c r="S118" i="5"/>
  <c r="S117" i="5"/>
  <c r="S116" i="5"/>
  <c r="S115" i="5"/>
  <c r="S114" i="5"/>
  <c r="S113" i="5"/>
  <c r="S112" i="5"/>
  <c r="S111" i="5"/>
  <c r="S110" i="5"/>
  <c r="S109" i="5"/>
  <c r="S108" i="5"/>
  <c r="S107" i="5"/>
  <c r="S106" i="5"/>
  <c r="S105" i="5"/>
  <c r="S104" i="5"/>
  <c r="S103" i="5"/>
  <c r="S102" i="5"/>
  <c r="S101" i="5"/>
  <c r="S100" i="5"/>
  <c r="S99" i="5"/>
  <c r="S98" i="5"/>
  <c r="S97" i="5"/>
  <c r="S96" i="5"/>
  <c r="S95" i="5"/>
  <c r="S94" i="5"/>
  <c r="S93" i="5"/>
  <c r="S92" i="5"/>
  <c r="S91" i="5"/>
  <c r="S90" i="5"/>
  <c r="S89" i="5"/>
  <c r="S88" i="5"/>
  <c r="S87" i="5"/>
  <c r="S86" i="5"/>
  <c r="S85" i="5"/>
  <c r="S84" i="5"/>
  <c r="S83" i="5"/>
  <c r="S82" i="5"/>
  <c r="S81" i="5"/>
  <c r="S80" i="5"/>
  <c r="S79" i="5"/>
  <c r="S78" i="5"/>
  <c r="S77" i="5"/>
  <c r="S76" i="5"/>
  <c r="S75" i="5"/>
  <c r="S74" i="5"/>
  <c r="S73" i="5"/>
  <c r="S72" i="5"/>
  <c r="S71" i="5"/>
  <c r="S70" i="5"/>
  <c r="S69" i="5"/>
  <c r="S68" i="5"/>
  <c r="S67" i="5"/>
  <c r="S66" i="5"/>
  <c r="S65" i="5"/>
  <c r="S64" i="5"/>
  <c r="S63" i="5"/>
  <c r="S62" i="5"/>
  <c r="S61" i="5"/>
  <c r="S60" i="5"/>
  <c r="S59" i="5"/>
  <c r="S58" i="5"/>
  <c r="S57" i="5"/>
  <c r="S56" i="5"/>
  <c r="S55" i="5"/>
  <c r="S54" i="5"/>
  <c r="S53" i="5"/>
  <c r="S52" i="5"/>
  <c r="S51" i="5"/>
  <c r="S50" i="5"/>
  <c r="S49" i="5"/>
  <c r="S48" i="5"/>
  <c r="S47" i="5"/>
  <c r="S46" i="5"/>
  <c r="S45" i="5"/>
  <c r="S44" i="5"/>
  <c r="S43" i="5"/>
  <c r="S42" i="5"/>
  <c r="S41" i="5"/>
  <c r="S40" i="5"/>
  <c r="S39" i="5"/>
  <c r="S38" i="5"/>
  <c r="S37" i="5"/>
  <c r="S36" i="5"/>
  <c r="S35" i="5"/>
  <c r="S34" i="5"/>
  <c r="S33" i="5"/>
  <c r="S32" i="5"/>
  <c r="S31" i="5"/>
  <c r="S30" i="5"/>
  <c r="S29" i="5"/>
  <c r="S28" i="5"/>
  <c r="S27" i="5"/>
  <c r="S26" i="5"/>
  <c r="S25" i="5"/>
  <c r="S24" i="5"/>
  <c r="S23" i="5"/>
  <c r="S22" i="5"/>
  <c r="S21" i="5"/>
  <c r="S20" i="5"/>
  <c r="S19" i="5"/>
  <c r="S18" i="5"/>
  <c r="S17" i="5"/>
  <c r="S16" i="5"/>
  <c r="S15" i="5"/>
  <c r="S14" i="5"/>
  <c r="S13" i="5"/>
  <c r="S12" i="5"/>
  <c r="S11" i="5"/>
  <c r="R318" i="5"/>
  <c r="R317" i="5"/>
  <c r="R316" i="5"/>
  <c r="R315" i="5"/>
  <c r="R314" i="5"/>
  <c r="R313" i="5"/>
  <c r="R312" i="5"/>
  <c r="R311" i="5"/>
  <c r="R310" i="5"/>
  <c r="R309" i="5"/>
  <c r="R308" i="5"/>
  <c r="R307" i="5"/>
  <c r="R306" i="5"/>
  <c r="R305" i="5"/>
  <c r="R304" i="5"/>
  <c r="R303" i="5"/>
  <c r="R302" i="5"/>
  <c r="R301" i="5"/>
  <c r="R300" i="5"/>
  <c r="R299" i="5"/>
  <c r="R298" i="5"/>
  <c r="R297" i="5"/>
  <c r="R296" i="5"/>
  <c r="R295" i="5"/>
  <c r="R294" i="5"/>
  <c r="R293" i="5"/>
  <c r="R292" i="5"/>
  <c r="R291" i="5"/>
  <c r="R290" i="5"/>
  <c r="R289" i="5"/>
  <c r="R288" i="5"/>
  <c r="R287" i="5"/>
  <c r="R286" i="5"/>
  <c r="R285" i="5"/>
  <c r="R284" i="5"/>
  <c r="R283" i="5"/>
  <c r="R282" i="5"/>
  <c r="R281" i="5"/>
  <c r="R280" i="5"/>
  <c r="R279" i="5"/>
  <c r="R278" i="5"/>
  <c r="R277" i="5"/>
  <c r="R276" i="5"/>
  <c r="R275" i="5"/>
  <c r="R274" i="5"/>
  <c r="R273" i="5"/>
  <c r="R272" i="5"/>
  <c r="R271" i="5"/>
  <c r="R270" i="5"/>
  <c r="R269" i="5"/>
  <c r="R268" i="5"/>
  <c r="R267" i="5"/>
  <c r="R266" i="5"/>
  <c r="R265" i="5"/>
  <c r="R264" i="5"/>
  <c r="R263" i="5"/>
  <c r="R262" i="5"/>
  <c r="R261" i="5"/>
  <c r="R260" i="5"/>
  <c r="R259" i="5"/>
  <c r="R258" i="5"/>
  <c r="R257" i="5"/>
  <c r="R256" i="5"/>
  <c r="R255" i="5"/>
  <c r="R254" i="5"/>
  <c r="R253" i="5"/>
  <c r="R252" i="5"/>
  <c r="R251" i="5"/>
  <c r="R250" i="5"/>
  <c r="R249" i="5"/>
  <c r="R248" i="5"/>
  <c r="R247" i="5"/>
  <c r="R246" i="5"/>
  <c r="R245" i="5"/>
  <c r="R244" i="5"/>
  <c r="R243" i="5"/>
  <c r="R242" i="5"/>
  <c r="R241" i="5"/>
  <c r="R240" i="5"/>
  <c r="R239" i="5"/>
  <c r="R238" i="5"/>
  <c r="R237" i="5"/>
  <c r="R236" i="5"/>
  <c r="R235" i="5"/>
  <c r="R234" i="5"/>
  <c r="R233" i="5"/>
  <c r="R232" i="5"/>
  <c r="R231" i="5"/>
  <c r="R230" i="5"/>
  <c r="R229" i="5"/>
  <c r="R228" i="5"/>
  <c r="R227" i="5"/>
  <c r="R226" i="5"/>
  <c r="R225" i="5"/>
  <c r="R224" i="5"/>
  <c r="R223" i="5"/>
  <c r="R222" i="5"/>
  <c r="R221" i="5"/>
  <c r="R220" i="5"/>
  <c r="R219" i="5"/>
  <c r="R218" i="5"/>
  <c r="R217" i="5"/>
  <c r="R216" i="5"/>
  <c r="R215" i="5"/>
  <c r="R214" i="5"/>
  <c r="R213" i="5"/>
  <c r="R212" i="5"/>
  <c r="R211" i="5"/>
  <c r="R210" i="5"/>
  <c r="R209" i="5"/>
  <c r="R208" i="5"/>
  <c r="R207" i="5"/>
  <c r="R206" i="5"/>
  <c r="R205" i="5"/>
  <c r="R204" i="5"/>
  <c r="R203" i="5"/>
  <c r="R202" i="5"/>
  <c r="R201" i="5"/>
  <c r="R200" i="5"/>
  <c r="R199" i="5"/>
  <c r="R198" i="5"/>
  <c r="R197" i="5"/>
  <c r="R196" i="5"/>
  <c r="R195" i="5"/>
  <c r="R194" i="5"/>
  <c r="R193" i="5"/>
  <c r="R192" i="5"/>
  <c r="R191" i="5"/>
  <c r="R190" i="5"/>
  <c r="R189" i="5"/>
  <c r="R188" i="5"/>
  <c r="R187" i="5"/>
  <c r="R186" i="5"/>
  <c r="R185" i="5"/>
  <c r="R184" i="5"/>
  <c r="R183" i="5"/>
  <c r="R182" i="5"/>
  <c r="R181" i="5"/>
  <c r="R180" i="5"/>
  <c r="R179" i="5"/>
  <c r="R178" i="5"/>
  <c r="R177" i="5"/>
  <c r="R176" i="5"/>
  <c r="R175" i="5"/>
  <c r="R174" i="5"/>
  <c r="R173" i="5"/>
  <c r="R172" i="5"/>
  <c r="R171" i="5"/>
  <c r="R170" i="5"/>
  <c r="R169" i="5"/>
  <c r="R168" i="5"/>
  <c r="R167" i="5"/>
  <c r="R166" i="5"/>
  <c r="R165" i="5"/>
  <c r="R164" i="5"/>
  <c r="R163" i="5"/>
  <c r="R162" i="5"/>
  <c r="R161" i="5"/>
  <c r="R160" i="5"/>
  <c r="R159" i="5"/>
  <c r="R158" i="5"/>
  <c r="R157" i="5"/>
  <c r="R156" i="5"/>
  <c r="R155" i="5"/>
  <c r="R154" i="5"/>
  <c r="R153" i="5"/>
  <c r="R152" i="5"/>
  <c r="R151" i="5"/>
  <c r="R150" i="5"/>
  <c r="R149" i="5"/>
  <c r="R148" i="5"/>
  <c r="R147" i="5"/>
  <c r="R146" i="5"/>
  <c r="R145" i="5"/>
  <c r="R144" i="5"/>
  <c r="R143" i="5"/>
  <c r="R142" i="5"/>
  <c r="R141" i="5"/>
  <c r="R140" i="5"/>
  <c r="R139" i="5"/>
  <c r="R138" i="5"/>
  <c r="R137" i="5"/>
  <c r="R136" i="5"/>
  <c r="R135" i="5"/>
  <c r="R134" i="5"/>
  <c r="R133" i="5"/>
  <c r="R132" i="5"/>
  <c r="R131" i="5"/>
  <c r="R130" i="5"/>
  <c r="R129" i="5"/>
  <c r="R128" i="5"/>
  <c r="R127" i="5"/>
  <c r="R126" i="5"/>
  <c r="R125" i="5"/>
  <c r="R124" i="5"/>
  <c r="R123" i="5"/>
  <c r="R122" i="5"/>
  <c r="R121" i="5"/>
  <c r="R120" i="5"/>
  <c r="R119" i="5"/>
  <c r="R118" i="5"/>
  <c r="R117" i="5"/>
  <c r="R116" i="5"/>
  <c r="R115" i="5"/>
  <c r="R114" i="5"/>
  <c r="R113" i="5"/>
  <c r="R112" i="5"/>
  <c r="R111" i="5"/>
  <c r="R110" i="5"/>
  <c r="R109" i="5"/>
  <c r="R108" i="5"/>
  <c r="R107" i="5"/>
  <c r="R106" i="5"/>
  <c r="R105" i="5"/>
  <c r="R104" i="5"/>
  <c r="R103" i="5"/>
  <c r="R102" i="5"/>
  <c r="R101" i="5"/>
  <c r="R100" i="5"/>
  <c r="R99" i="5"/>
  <c r="R98" i="5"/>
  <c r="R97" i="5"/>
  <c r="R96" i="5"/>
  <c r="R95" i="5"/>
  <c r="R94" i="5"/>
  <c r="R93" i="5"/>
  <c r="R92" i="5"/>
  <c r="R91" i="5"/>
  <c r="R90" i="5"/>
  <c r="R89" i="5"/>
  <c r="R88" i="5"/>
  <c r="R87" i="5"/>
  <c r="R86" i="5"/>
  <c r="R85" i="5"/>
  <c r="R84" i="5"/>
  <c r="R83" i="5"/>
  <c r="R82" i="5"/>
  <c r="R81" i="5"/>
  <c r="R80" i="5"/>
  <c r="R79" i="5"/>
  <c r="R78" i="5"/>
  <c r="R77" i="5"/>
  <c r="R76" i="5"/>
  <c r="R75" i="5"/>
  <c r="R74" i="5"/>
  <c r="R73" i="5"/>
  <c r="R72" i="5"/>
  <c r="R71" i="5"/>
  <c r="R70" i="5"/>
  <c r="R69" i="5"/>
  <c r="R68" i="5"/>
  <c r="R67" i="5"/>
  <c r="R66" i="5"/>
  <c r="R65" i="5"/>
  <c r="R64" i="5"/>
  <c r="R63" i="5"/>
  <c r="R62" i="5"/>
  <c r="R61" i="5"/>
  <c r="R60" i="5"/>
  <c r="R59" i="5"/>
  <c r="R58" i="5"/>
  <c r="R57" i="5"/>
  <c r="R56" i="5"/>
  <c r="R55" i="5"/>
  <c r="R54" i="5"/>
  <c r="R53" i="5"/>
  <c r="R52" i="5"/>
  <c r="R51" i="5"/>
  <c r="R50" i="5"/>
  <c r="R49" i="5"/>
  <c r="R48" i="5"/>
  <c r="R47" i="5"/>
  <c r="R46" i="5"/>
  <c r="R45" i="5"/>
  <c r="R44" i="5"/>
  <c r="R43" i="5"/>
  <c r="R42" i="5"/>
  <c r="R41" i="5"/>
  <c r="R40" i="5"/>
  <c r="R39" i="5"/>
  <c r="R38" i="5"/>
  <c r="R37" i="5"/>
  <c r="R36" i="5"/>
  <c r="R35" i="5"/>
  <c r="R34" i="5"/>
  <c r="R33" i="5"/>
  <c r="R32" i="5"/>
  <c r="R31" i="5"/>
  <c r="R30" i="5"/>
  <c r="R29" i="5"/>
  <c r="R28" i="5"/>
  <c r="R27" i="5"/>
  <c r="R26" i="5"/>
  <c r="R25" i="5"/>
  <c r="R24" i="5"/>
  <c r="R23" i="5"/>
  <c r="R22" i="5"/>
  <c r="R21" i="5"/>
  <c r="R20" i="5"/>
  <c r="R19" i="5"/>
  <c r="R18" i="5"/>
  <c r="R17" i="5"/>
  <c r="R16" i="5"/>
  <c r="R15" i="5"/>
  <c r="R14" i="5"/>
  <c r="R13" i="5"/>
  <c r="R12" i="5"/>
  <c r="R11" i="5"/>
  <c r="Q318" i="5"/>
  <c r="Q317" i="5"/>
  <c r="Q316" i="5"/>
  <c r="Q315" i="5"/>
  <c r="Q314" i="5"/>
  <c r="Q313" i="5"/>
  <c r="Q312" i="5"/>
  <c r="Q311" i="5"/>
  <c r="Q310" i="5"/>
  <c r="Q309" i="5"/>
  <c r="Q308" i="5"/>
  <c r="Q307" i="5"/>
  <c r="Q306" i="5"/>
  <c r="Q305" i="5"/>
  <c r="Q304" i="5"/>
  <c r="Q303" i="5"/>
  <c r="Q302" i="5"/>
  <c r="Q301" i="5"/>
  <c r="Q300" i="5"/>
  <c r="Q299" i="5"/>
  <c r="Q298" i="5"/>
  <c r="Q297" i="5"/>
  <c r="Q296" i="5"/>
  <c r="Q295" i="5"/>
  <c r="Q294" i="5"/>
  <c r="Q293" i="5"/>
  <c r="Q292" i="5"/>
  <c r="Q291" i="5"/>
  <c r="Q290" i="5"/>
  <c r="Q289" i="5"/>
  <c r="Q288" i="5"/>
  <c r="Q287" i="5"/>
  <c r="Q286" i="5"/>
  <c r="Q285" i="5"/>
  <c r="Q284" i="5"/>
  <c r="Q283" i="5"/>
  <c r="Q282" i="5"/>
  <c r="Q281" i="5"/>
  <c r="Q280" i="5"/>
  <c r="Q279" i="5"/>
  <c r="Q278" i="5"/>
  <c r="Q277" i="5"/>
  <c r="Q276" i="5"/>
  <c r="Q275" i="5"/>
  <c r="Q274" i="5"/>
  <c r="Q273" i="5"/>
  <c r="Q272" i="5"/>
  <c r="Q271" i="5"/>
  <c r="Q270" i="5"/>
  <c r="Q269" i="5"/>
  <c r="Q268" i="5"/>
  <c r="Q267" i="5"/>
  <c r="Q266" i="5"/>
  <c r="Q265" i="5"/>
  <c r="Q264" i="5"/>
  <c r="Q263" i="5"/>
  <c r="Q262" i="5"/>
  <c r="Q261" i="5"/>
  <c r="Q260" i="5"/>
  <c r="Q259" i="5"/>
  <c r="Q258" i="5"/>
  <c r="Q257" i="5"/>
  <c r="Q256" i="5"/>
  <c r="Q255" i="5"/>
  <c r="Q254" i="5"/>
  <c r="Q253" i="5"/>
  <c r="Q252" i="5"/>
  <c r="Q251" i="5"/>
  <c r="Q250" i="5"/>
  <c r="Q249" i="5"/>
  <c r="Q248" i="5"/>
  <c r="Q247" i="5"/>
  <c r="Q246" i="5"/>
  <c r="Q245" i="5"/>
  <c r="Q244" i="5"/>
  <c r="Q243" i="5"/>
  <c r="Q242" i="5"/>
  <c r="Q241" i="5"/>
  <c r="Q240" i="5"/>
  <c r="Q239" i="5"/>
  <c r="Q238" i="5"/>
  <c r="Q237" i="5"/>
  <c r="Q236" i="5"/>
  <c r="Q235" i="5"/>
  <c r="Q234" i="5"/>
  <c r="Q233" i="5"/>
  <c r="Q232" i="5"/>
  <c r="Q231" i="5"/>
  <c r="Q230" i="5"/>
  <c r="Q229" i="5"/>
  <c r="Q228" i="5"/>
  <c r="Q227" i="5"/>
  <c r="Q226" i="5"/>
  <c r="Q225" i="5"/>
  <c r="Q224" i="5"/>
  <c r="Q223" i="5"/>
  <c r="Q222" i="5"/>
  <c r="Q221" i="5"/>
  <c r="Q220" i="5"/>
  <c r="Q219" i="5"/>
  <c r="Q218" i="5"/>
  <c r="Q217" i="5"/>
  <c r="Q216" i="5"/>
  <c r="Q215" i="5"/>
  <c r="Q214" i="5"/>
  <c r="Q213" i="5"/>
  <c r="Q212" i="5"/>
  <c r="Q211" i="5"/>
  <c r="Q210" i="5"/>
  <c r="Q209" i="5"/>
  <c r="Q208" i="5"/>
  <c r="Q207" i="5"/>
  <c r="Q206" i="5"/>
  <c r="Q205" i="5"/>
  <c r="Q204" i="5"/>
  <c r="Q203" i="5"/>
  <c r="Q202" i="5"/>
  <c r="Q201" i="5"/>
  <c r="Q200" i="5"/>
  <c r="Q199" i="5"/>
  <c r="Q198" i="5"/>
  <c r="Q197" i="5"/>
  <c r="Q196" i="5"/>
  <c r="Q195" i="5"/>
  <c r="Q194" i="5"/>
  <c r="Q193" i="5"/>
  <c r="Q192" i="5"/>
  <c r="Q191" i="5"/>
  <c r="Q190" i="5"/>
  <c r="Q189" i="5"/>
  <c r="Q188" i="5"/>
  <c r="Q187" i="5"/>
  <c r="Q186" i="5"/>
  <c r="Q185" i="5"/>
  <c r="Q184" i="5"/>
  <c r="Q183" i="5"/>
  <c r="Q182" i="5"/>
  <c r="Q181" i="5"/>
  <c r="Q180" i="5"/>
  <c r="Q179" i="5"/>
  <c r="Q178" i="5"/>
  <c r="Q177" i="5"/>
  <c r="Q176" i="5"/>
  <c r="Q175" i="5"/>
  <c r="Q174" i="5"/>
  <c r="Q173" i="5"/>
  <c r="Q172" i="5"/>
  <c r="Q171" i="5"/>
  <c r="Q170" i="5"/>
  <c r="Q169" i="5"/>
  <c r="Q168" i="5"/>
  <c r="Q167" i="5"/>
  <c r="Q166" i="5"/>
  <c r="Q165" i="5"/>
  <c r="Q164" i="5"/>
  <c r="Q163" i="5"/>
  <c r="Q162" i="5"/>
  <c r="Q161" i="5"/>
  <c r="Q160" i="5"/>
  <c r="Q159" i="5"/>
  <c r="Q158" i="5"/>
  <c r="Q157" i="5"/>
  <c r="Q156" i="5"/>
  <c r="Q155" i="5"/>
  <c r="Q154" i="5"/>
  <c r="Q153" i="5"/>
  <c r="Q152" i="5"/>
  <c r="Q151" i="5"/>
  <c r="Q150" i="5"/>
  <c r="Q149" i="5"/>
  <c r="Q148" i="5"/>
  <c r="Q147" i="5"/>
  <c r="Q146" i="5"/>
  <c r="Q145" i="5"/>
  <c r="Q144" i="5"/>
  <c r="Q143" i="5"/>
  <c r="Q142" i="5"/>
  <c r="Q141" i="5"/>
  <c r="Q140" i="5"/>
  <c r="Q139" i="5"/>
  <c r="Q138" i="5"/>
  <c r="Q137" i="5"/>
  <c r="Q136" i="5"/>
  <c r="Q135" i="5"/>
  <c r="Q134" i="5"/>
  <c r="Q133" i="5"/>
  <c r="Q132" i="5"/>
  <c r="Q131" i="5"/>
  <c r="Q130" i="5"/>
  <c r="Q129" i="5"/>
  <c r="Q128" i="5"/>
  <c r="Q127" i="5"/>
  <c r="Q126" i="5"/>
  <c r="Q125" i="5"/>
  <c r="Q124" i="5"/>
  <c r="Q123" i="5"/>
  <c r="Q122" i="5"/>
  <c r="Q121" i="5"/>
  <c r="Q120" i="5"/>
  <c r="Q119" i="5"/>
  <c r="Q118" i="5"/>
  <c r="Q117" i="5"/>
  <c r="Q116" i="5"/>
  <c r="Q115" i="5"/>
  <c r="Q114" i="5"/>
  <c r="Q113" i="5"/>
  <c r="Q112" i="5"/>
  <c r="Q111" i="5"/>
  <c r="Q110" i="5"/>
  <c r="Q109" i="5"/>
  <c r="Q108" i="5"/>
  <c r="Q107" i="5"/>
  <c r="Q106" i="5"/>
  <c r="Q105" i="5"/>
  <c r="Q104" i="5"/>
  <c r="Q103" i="5"/>
  <c r="Q102" i="5"/>
  <c r="Q101" i="5"/>
  <c r="Q100" i="5"/>
  <c r="Q99" i="5"/>
  <c r="Q98" i="5"/>
  <c r="Q97" i="5"/>
  <c r="Q96" i="5"/>
  <c r="Q95" i="5"/>
  <c r="Q94" i="5"/>
  <c r="Q93" i="5"/>
  <c r="Q92" i="5"/>
  <c r="Q91" i="5"/>
  <c r="Q90" i="5"/>
  <c r="Q89" i="5"/>
  <c r="Q88" i="5"/>
  <c r="Q87" i="5"/>
  <c r="Q86" i="5"/>
  <c r="Q85" i="5"/>
  <c r="Q84" i="5"/>
  <c r="Q83" i="5"/>
  <c r="Q82" i="5"/>
  <c r="Q81" i="5"/>
  <c r="Q80" i="5"/>
  <c r="Q79" i="5"/>
  <c r="Q78" i="5"/>
  <c r="Q77" i="5"/>
  <c r="Q76" i="5"/>
  <c r="Q75" i="5"/>
  <c r="Q74" i="5"/>
  <c r="Q73" i="5"/>
  <c r="Q72" i="5"/>
  <c r="Q71" i="5"/>
  <c r="Q70" i="5"/>
  <c r="Q69" i="5"/>
  <c r="Q68" i="5"/>
  <c r="Q67" i="5"/>
  <c r="Q66" i="5"/>
  <c r="Q65" i="5"/>
  <c r="Q64" i="5"/>
  <c r="Q63" i="5"/>
  <c r="Q62" i="5"/>
  <c r="Q61" i="5"/>
  <c r="Q60" i="5"/>
  <c r="Q59" i="5"/>
  <c r="Q58" i="5"/>
  <c r="Q57" i="5"/>
  <c r="Q56" i="5"/>
  <c r="Q55" i="5"/>
  <c r="Q54" i="5"/>
  <c r="Q53" i="5"/>
  <c r="Q52" i="5"/>
  <c r="Q51" i="5"/>
  <c r="Q50" i="5"/>
  <c r="Q49" i="5"/>
  <c r="Q48" i="5"/>
  <c r="Q47" i="5"/>
  <c r="Q46" i="5"/>
  <c r="Q45" i="5"/>
  <c r="Q44" i="5"/>
  <c r="Q43" i="5"/>
  <c r="Q42" i="5"/>
  <c r="Q41" i="5"/>
  <c r="Q40" i="5"/>
  <c r="Q39" i="5"/>
  <c r="Q38" i="5"/>
  <c r="Q37" i="5"/>
  <c r="Q36" i="5"/>
  <c r="Q35" i="5"/>
  <c r="Q34" i="5"/>
  <c r="Q33" i="5"/>
  <c r="Q32" i="5"/>
  <c r="Q31" i="5"/>
  <c r="Q30" i="5"/>
  <c r="Q29" i="5"/>
  <c r="Q28" i="5"/>
  <c r="Q27" i="5"/>
  <c r="Q26" i="5"/>
  <c r="Q25" i="5"/>
  <c r="Q24" i="5"/>
  <c r="Q23" i="5"/>
  <c r="Q22" i="5"/>
  <c r="Q21" i="5"/>
  <c r="Q20" i="5"/>
  <c r="Q19" i="5"/>
  <c r="Q18" i="5"/>
  <c r="Q17" i="5"/>
  <c r="Q16" i="5"/>
  <c r="Q15" i="5"/>
  <c r="Q14" i="5"/>
  <c r="Q13" i="5"/>
  <c r="Q12" i="5"/>
  <c r="Q11" i="5"/>
  <c r="P318" i="5"/>
  <c r="P317" i="5"/>
  <c r="P316" i="5"/>
  <c r="P315" i="5"/>
  <c r="P314" i="5"/>
  <c r="P313" i="5"/>
  <c r="P312" i="5"/>
  <c r="P311" i="5"/>
  <c r="P310" i="5"/>
  <c r="P309" i="5"/>
  <c r="P308" i="5"/>
  <c r="P307" i="5"/>
  <c r="P306" i="5"/>
  <c r="P305" i="5"/>
  <c r="P304" i="5"/>
  <c r="P303" i="5"/>
  <c r="P302" i="5"/>
  <c r="P301" i="5"/>
  <c r="P300" i="5"/>
  <c r="P299" i="5"/>
  <c r="P298" i="5"/>
  <c r="P297" i="5"/>
  <c r="P296" i="5"/>
  <c r="P295" i="5"/>
  <c r="P294" i="5"/>
  <c r="P293" i="5"/>
  <c r="P292" i="5"/>
  <c r="P291" i="5"/>
  <c r="P290" i="5"/>
  <c r="P289" i="5"/>
  <c r="P288" i="5"/>
  <c r="P287" i="5"/>
  <c r="P286" i="5"/>
  <c r="P285" i="5"/>
  <c r="P284" i="5"/>
  <c r="P283" i="5"/>
  <c r="P282" i="5"/>
  <c r="P281" i="5"/>
  <c r="P280" i="5"/>
  <c r="P279" i="5"/>
  <c r="P278" i="5"/>
  <c r="P277" i="5"/>
  <c r="P276" i="5"/>
  <c r="P275" i="5"/>
  <c r="P274" i="5"/>
  <c r="P273" i="5"/>
  <c r="P272" i="5"/>
  <c r="P271" i="5"/>
  <c r="P270" i="5"/>
  <c r="P269" i="5"/>
  <c r="P268" i="5"/>
  <c r="P267" i="5"/>
  <c r="P266" i="5"/>
  <c r="P265" i="5"/>
  <c r="P264" i="5"/>
  <c r="P263" i="5"/>
  <c r="P262" i="5"/>
  <c r="P261" i="5"/>
  <c r="P260" i="5"/>
  <c r="P259" i="5"/>
  <c r="P258" i="5"/>
  <c r="P257" i="5"/>
  <c r="P256" i="5"/>
  <c r="P255" i="5"/>
  <c r="P254" i="5"/>
  <c r="P253" i="5"/>
  <c r="P252" i="5"/>
  <c r="P251" i="5"/>
  <c r="P250" i="5"/>
  <c r="P249" i="5"/>
  <c r="P248" i="5"/>
  <c r="P247" i="5"/>
  <c r="P246" i="5"/>
  <c r="P245" i="5"/>
  <c r="P244" i="5"/>
  <c r="P243" i="5"/>
  <c r="P242" i="5"/>
  <c r="P241" i="5"/>
  <c r="P240" i="5"/>
  <c r="P239" i="5"/>
  <c r="P238" i="5"/>
  <c r="P237" i="5"/>
  <c r="P236" i="5"/>
  <c r="P235" i="5"/>
  <c r="P234" i="5"/>
  <c r="P233" i="5"/>
  <c r="P232" i="5"/>
  <c r="P231" i="5"/>
  <c r="P230" i="5"/>
  <c r="P229" i="5"/>
  <c r="P228" i="5"/>
  <c r="P227" i="5"/>
  <c r="P226" i="5"/>
  <c r="P225" i="5"/>
  <c r="P224" i="5"/>
  <c r="P223" i="5"/>
  <c r="P222" i="5"/>
  <c r="P221" i="5"/>
  <c r="P220" i="5"/>
  <c r="P219" i="5"/>
  <c r="P218" i="5"/>
  <c r="P217" i="5"/>
  <c r="P216" i="5"/>
  <c r="P215" i="5"/>
  <c r="P214" i="5"/>
  <c r="P213" i="5"/>
  <c r="P212" i="5"/>
  <c r="P211" i="5"/>
  <c r="P210" i="5"/>
  <c r="P209" i="5"/>
  <c r="P208" i="5"/>
  <c r="P207" i="5"/>
  <c r="P206" i="5"/>
  <c r="P205" i="5"/>
  <c r="P204" i="5"/>
  <c r="P203" i="5"/>
  <c r="P202" i="5"/>
  <c r="P201" i="5"/>
  <c r="P200" i="5"/>
  <c r="P199" i="5"/>
  <c r="P198" i="5"/>
  <c r="P197" i="5"/>
  <c r="P196" i="5"/>
  <c r="P195" i="5"/>
  <c r="P194" i="5"/>
  <c r="P193" i="5"/>
  <c r="P192" i="5"/>
  <c r="P191" i="5"/>
  <c r="P190" i="5"/>
  <c r="P189" i="5"/>
  <c r="P188" i="5"/>
  <c r="P187" i="5"/>
  <c r="P186" i="5"/>
  <c r="P185" i="5"/>
  <c r="P184" i="5"/>
  <c r="P183" i="5"/>
  <c r="P182" i="5"/>
  <c r="P181" i="5"/>
  <c r="P180" i="5"/>
  <c r="P179" i="5"/>
  <c r="P178" i="5"/>
  <c r="P177" i="5"/>
  <c r="P176" i="5"/>
  <c r="P175" i="5"/>
  <c r="P174" i="5"/>
  <c r="P173" i="5"/>
  <c r="P172" i="5"/>
  <c r="P171" i="5"/>
  <c r="P170" i="5"/>
  <c r="P169" i="5"/>
  <c r="P168" i="5"/>
  <c r="P167" i="5"/>
  <c r="P166" i="5"/>
  <c r="P165" i="5"/>
  <c r="P164" i="5"/>
  <c r="P163" i="5"/>
  <c r="P162" i="5"/>
  <c r="P161" i="5"/>
  <c r="P160" i="5"/>
  <c r="P159" i="5"/>
  <c r="P158" i="5"/>
  <c r="P157" i="5"/>
  <c r="P156" i="5"/>
  <c r="P155" i="5"/>
  <c r="P154" i="5"/>
  <c r="P153" i="5"/>
  <c r="P152" i="5"/>
  <c r="P151" i="5"/>
  <c r="P150" i="5"/>
  <c r="P149" i="5"/>
  <c r="P148" i="5"/>
  <c r="P147" i="5"/>
  <c r="P146" i="5"/>
  <c r="P145" i="5"/>
  <c r="P144" i="5"/>
  <c r="P143" i="5"/>
  <c r="P142" i="5"/>
  <c r="P141" i="5"/>
  <c r="P140" i="5"/>
  <c r="P139" i="5"/>
  <c r="P138" i="5"/>
  <c r="P137" i="5"/>
  <c r="P136" i="5"/>
  <c r="P135" i="5"/>
  <c r="P134" i="5"/>
  <c r="P133" i="5"/>
  <c r="P132" i="5"/>
  <c r="P131" i="5"/>
  <c r="P130" i="5"/>
  <c r="P129" i="5"/>
  <c r="P128" i="5"/>
  <c r="P127" i="5"/>
  <c r="P126" i="5"/>
  <c r="P125" i="5"/>
  <c r="P124" i="5"/>
  <c r="P123" i="5"/>
  <c r="P122" i="5"/>
  <c r="P121" i="5"/>
  <c r="P120" i="5"/>
  <c r="P119" i="5"/>
  <c r="P118" i="5"/>
  <c r="P117" i="5"/>
  <c r="P116" i="5"/>
  <c r="P115" i="5"/>
  <c r="P114" i="5"/>
  <c r="P113" i="5"/>
  <c r="P112" i="5"/>
  <c r="P111" i="5"/>
  <c r="P110" i="5"/>
  <c r="P109" i="5"/>
  <c r="P108" i="5"/>
  <c r="P107" i="5"/>
  <c r="P106" i="5"/>
  <c r="P105" i="5"/>
  <c r="P104" i="5"/>
  <c r="P103" i="5"/>
  <c r="P102" i="5"/>
  <c r="P101" i="5"/>
  <c r="P100" i="5"/>
  <c r="P99" i="5"/>
  <c r="P98" i="5"/>
  <c r="P97" i="5"/>
  <c r="P96" i="5"/>
  <c r="P95" i="5"/>
  <c r="P94" i="5"/>
  <c r="P93" i="5"/>
  <c r="P92" i="5"/>
  <c r="P91" i="5"/>
  <c r="P90" i="5"/>
  <c r="P89" i="5"/>
  <c r="P88" i="5"/>
  <c r="P87" i="5"/>
  <c r="P86" i="5"/>
  <c r="P85" i="5"/>
  <c r="P84" i="5"/>
  <c r="P83" i="5"/>
  <c r="P82" i="5"/>
  <c r="P81" i="5"/>
  <c r="P80" i="5"/>
  <c r="P79" i="5"/>
  <c r="P78" i="5"/>
  <c r="P77" i="5"/>
  <c r="P76" i="5"/>
  <c r="P75" i="5"/>
  <c r="P74" i="5"/>
  <c r="P73" i="5"/>
  <c r="P72" i="5"/>
  <c r="P71" i="5"/>
  <c r="P70" i="5"/>
  <c r="P69" i="5"/>
  <c r="P68" i="5"/>
  <c r="P67" i="5"/>
  <c r="P66" i="5"/>
  <c r="P65" i="5"/>
  <c r="P64" i="5"/>
  <c r="P63" i="5"/>
  <c r="P62" i="5"/>
  <c r="P61" i="5"/>
  <c r="P60" i="5"/>
  <c r="P59" i="5"/>
  <c r="P58" i="5"/>
  <c r="P57" i="5"/>
  <c r="P56" i="5"/>
  <c r="P55" i="5"/>
  <c r="P54" i="5"/>
  <c r="P53" i="5"/>
  <c r="P52" i="5"/>
  <c r="P51" i="5"/>
  <c r="P50" i="5"/>
  <c r="P49" i="5"/>
  <c r="P48" i="5"/>
  <c r="P47" i="5"/>
  <c r="P46" i="5"/>
  <c r="P45" i="5"/>
  <c r="P44" i="5"/>
  <c r="P43" i="5"/>
  <c r="P42" i="5"/>
  <c r="P41" i="5"/>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O318" i="5"/>
  <c r="O317" i="5"/>
  <c r="O316" i="5"/>
  <c r="O315" i="5"/>
  <c r="O314" i="5"/>
  <c r="O313" i="5"/>
  <c r="O312" i="5"/>
  <c r="O311" i="5"/>
  <c r="O310" i="5"/>
  <c r="O309" i="5"/>
  <c r="O308" i="5"/>
  <c r="O307" i="5"/>
  <c r="O306" i="5"/>
  <c r="O305" i="5"/>
  <c r="O304" i="5"/>
  <c r="O303" i="5"/>
  <c r="O302" i="5"/>
  <c r="O301" i="5"/>
  <c r="O300" i="5"/>
  <c r="O299" i="5"/>
  <c r="O298" i="5"/>
  <c r="O297" i="5"/>
  <c r="O296" i="5"/>
  <c r="O295" i="5"/>
  <c r="O294" i="5"/>
  <c r="O293" i="5"/>
  <c r="O292" i="5"/>
  <c r="O291" i="5"/>
  <c r="O290" i="5"/>
  <c r="O289" i="5"/>
  <c r="O288" i="5"/>
  <c r="O287" i="5"/>
  <c r="O286" i="5"/>
  <c r="O285" i="5"/>
  <c r="O284" i="5"/>
  <c r="O283" i="5"/>
  <c r="O282" i="5"/>
  <c r="O281" i="5"/>
  <c r="O280" i="5"/>
  <c r="O279" i="5"/>
  <c r="O278" i="5"/>
  <c r="O277" i="5"/>
  <c r="O276" i="5"/>
  <c r="O275" i="5"/>
  <c r="O274" i="5"/>
  <c r="O273" i="5"/>
  <c r="O272" i="5"/>
  <c r="O271" i="5"/>
  <c r="O270" i="5"/>
  <c r="O269" i="5"/>
  <c r="O268" i="5"/>
  <c r="O267" i="5"/>
  <c r="O266" i="5"/>
  <c r="O265" i="5"/>
  <c r="O264" i="5"/>
  <c r="O263" i="5"/>
  <c r="O262" i="5"/>
  <c r="O261" i="5"/>
  <c r="O260" i="5"/>
  <c r="O259" i="5"/>
  <c r="O258" i="5"/>
  <c r="O257" i="5"/>
  <c r="O256" i="5"/>
  <c r="O255" i="5"/>
  <c r="O254" i="5"/>
  <c r="O253" i="5"/>
  <c r="O252" i="5"/>
  <c r="O251" i="5"/>
  <c r="O250" i="5"/>
  <c r="O249" i="5"/>
  <c r="O248" i="5"/>
  <c r="O247" i="5"/>
  <c r="O246" i="5"/>
  <c r="O245" i="5"/>
  <c r="O244" i="5"/>
  <c r="O243" i="5"/>
  <c r="O242" i="5"/>
  <c r="O241" i="5"/>
  <c r="O240" i="5"/>
  <c r="O239" i="5"/>
  <c r="O238" i="5"/>
  <c r="O237" i="5"/>
  <c r="O236" i="5"/>
  <c r="O235" i="5"/>
  <c r="O234" i="5"/>
  <c r="O233" i="5"/>
  <c r="O232" i="5"/>
  <c r="O231" i="5"/>
  <c r="O230" i="5"/>
  <c r="O229" i="5"/>
  <c r="O228" i="5"/>
  <c r="O227" i="5"/>
  <c r="O226" i="5"/>
  <c r="O225" i="5"/>
  <c r="O224" i="5"/>
  <c r="O223" i="5"/>
  <c r="O222" i="5"/>
  <c r="O221" i="5"/>
  <c r="O220" i="5"/>
  <c r="O219" i="5"/>
  <c r="O218" i="5"/>
  <c r="O217" i="5"/>
  <c r="O216" i="5"/>
  <c r="O215" i="5"/>
  <c r="O214" i="5"/>
  <c r="O213" i="5"/>
  <c r="O212" i="5"/>
  <c r="O211" i="5"/>
  <c r="O210" i="5"/>
  <c r="O209" i="5"/>
  <c r="O208" i="5"/>
  <c r="O207" i="5"/>
  <c r="O206" i="5"/>
  <c r="O205" i="5"/>
  <c r="O204" i="5"/>
  <c r="O203" i="5"/>
  <c r="O202" i="5"/>
  <c r="O201" i="5"/>
  <c r="O200" i="5"/>
  <c r="O199" i="5"/>
  <c r="O198" i="5"/>
  <c r="O197" i="5"/>
  <c r="O196" i="5"/>
  <c r="O195" i="5"/>
  <c r="O194" i="5"/>
  <c r="O193" i="5"/>
  <c r="O192" i="5"/>
  <c r="O191" i="5"/>
  <c r="O190" i="5"/>
  <c r="O189" i="5"/>
  <c r="O188" i="5"/>
  <c r="O187" i="5"/>
  <c r="O186" i="5"/>
  <c r="O185" i="5"/>
  <c r="O184" i="5"/>
  <c r="O183" i="5"/>
  <c r="O182" i="5"/>
  <c r="O181" i="5"/>
  <c r="O180" i="5"/>
  <c r="O179" i="5"/>
  <c r="O178" i="5"/>
  <c r="O177" i="5"/>
  <c r="O176" i="5"/>
  <c r="O175" i="5"/>
  <c r="O174" i="5"/>
  <c r="O173" i="5"/>
  <c r="O172" i="5"/>
  <c r="O171" i="5"/>
  <c r="O170" i="5"/>
  <c r="O169" i="5"/>
  <c r="O168" i="5"/>
  <c r="O167" i="5"/>
  <c r="O166" i="5"/>
  <c r="O165" i="5"/>
  <c r="O164" i="5"/>
  <c r="O163" i="5"/>
  <c r="O162" i="5"/>
  <c r="O161" i="5"/>
  <c r="O160" i="5"/>
  <c r="O159" i="5"/>
  <c r="O158" i="5"/>
  <c r="O157" i="5"/>
  <c r="O156" i="5"/>
  <c r="O155" i="5"/>
  <c r="O154" i="5"/>
  <c r="O153" i="5"/>
  <c r="O152" i="5"/>
  <c r="O151" i="5"/>
  <c r="O150" i="5"/>
  <c r="O149" i="5"/>
  <c r="O148" i="5"/>
  <c r="O147" i="5"/>
  <c r="O146" i="5"/>
  <c r="O145" i="5"/>
  <c r="O144" i="5"/>
  <c r="O143" i="5"/>
  <c r="O142" i="5"/>
  <c r="O141" i="5"/>
  <c r="O140" i="5"/>
  <c r="O139" i="5"/>
  <c r="O138" i="5"/>
  <c r="O137" i="5"/>
  <c r="O136" i="5"/>
  <c r="O135" i="5"/>
  <c r="O134" i="5"/>
  <c r="O133" i="5"/>
  <c r="O132" i="5"/>
  <c r="O131" i="5"/>
  <c r="O130" i="5"/>
  <c r="O129" i="5"/>
  <c r="O128" i="5"/>
  <c r="O127" i="5"/>
  <c r="O126" i="5"/>
  <c r="O125" i="5"/>
  <c r="O124" i="5"/>
  <c r="O123" i="5"/>
  <c r="O122" i="5"/>
  <c r="O121" i="5"/>
  <c r="O120" i="5"/>
  <c r="O119" i="5"/>
  <c r="O118" i="5"/>
  <c r="O117" i="5"/>
  <c r="O116" i="5"/>
  <c r="O115" i="5"/>
  <c r="O114" i="5"/>
  <c r="O113" i="5"/>
  <c r="O112" i="5"/>
  <c r="O111" i="5"/>
  <c r="O110" i="5"/>
  <c r="O109" i="5"/>
  <c r="O108" i="5"/>
  <c r="O107" i="5"/>
  <c r="O106" i="5"/>
  <c r="O105" i="5"/>
  <c r="O104" i="5"/>
  <c r="O103" i="5"/>
  <c r="O102" i="5"/>
  <c r="O101" i="5"/>
  <c r="O100" i="5"/>
  <c r="O99" i="5"/>
  <c r="O98" i="5"/>
  <c r="O97" i="5"/>
  <c r="O96" i="5"/>
  <c r="O95" i="5"/>
  <c r="O94" i="5"/>
  <c r="O93" i="5"/>
  <c r="O92" i="5"/>
  <c r="O91" i="5"/>
  <c r="O90" i="5"/>
  <c r="O89" i="5"/>
  <c r="O88" i="5"/>
  <c r="O87" i="5"/>
  <c r="O86" i="5"/>
  <c r="O85" i="5"/>
  <c r="O84" i="5"/>
  <c r="O83" i="5"/>
  <c r="O82" i="5"/>
  <c r="O81" i="5"/>
  <c r="O80" i="5"/>
  <c r="O79" i="5"/>
  <c r="O78" i="5"/>
  <c r="O77" i="5"/>
  <c r="O76" i="5"/>
  <c r="O75" i="5"/>
  <c r="O74" i="5"/>
  <c r="O73" i="5"/>
  <c r="O72" i="5"/>
  <c r="O71" i="5"/>
  <c r="O70" i="5"/>
  <c r="O69" i="5"/>
  <c r="O68" i="5"/>
  <c r="O67" i="5"/>
  <c r="O66" i="5"/>
  <c r="O65" i="5"/>
  <c r="O64" i="5"/>
  <c r="O63" i="5"/>
  <c r="O62" i="5"/>
  <c r="O61" i="5"/>
  <c r="O60" i="5"/>
  <c r="O59" i="5"/>
  <c r="O58" i="5"/>
  <c r="O57" i="5"/>
  <c r="O56" i="5"/>
  <c r="O55" i="5"/>
  <c r="O54" i="5"/>
  <c r="O53" i="5"/>
  <c r="O52" i="5"/>
  <c r="O51" i="5"/>
  <c r="O50" i="5"/>
  <c r="O49" i="5"/>
  <c r="O48" i="5"/>
  <c r="O47" i="5"/>
  <c r="O46" i="5"/>
  <c r="O45" i="5"/>
  <c r="O44" i="5"/>
  <c r="O43" i="5"/>
  <c r="O42" i="5"/>
  <c r="O41" i="5"/>
  <c r="O40" i="5"/>
  <c r="O39" i="5"/>
  <c r="O38" i="5"/>
  <c r="O37" i="5"/>
  <c r="O36" i="5"/>
  <c r="O35" i="5"/>
  <c r="O34" i="5"/>
  <c r="O33" i="5"/>
  <c r="O32" i="5"/>
  <c r="O31" i="5"/>
  <c r="O30" i="5"/>
  <c r="O29" i="5"/>
  <c r="O28" i="5"/>
  <c r="O27" i="5"/>
  <c r="O26" i="5"/>
  <c r="O25" i="5"/>
  <c r="O24" i="5"/>
  <c r="O23" i="5"/>
  <c r="O22" i="5"/>
  <c r="O21" i="5"/>
  <c r="O20" i="5"/>
  <c r="O19" i="5"/>
  <c r="O18" i="5"/>
  <c r="O17" i="5"/>
  <c r="O16" i="5"/>
  <c r="O15" i="5"/>
  <c r="O14" i="5"/>
  <c r="O13" i="5"/>
  <c r="O12" i="5"/>
  <c r="O11" i="5"/>
  <c r="N318" i="5"/>
  <c r="N317" i="5"/>
  <c r="N316" i="5"/>
  <c r="N315" i="5"/>
  <c r="N314" i="5"/>
  <c r="N313" i="5"/>
  <c r="N312" i="5"/>
  <c r="N311" i="5"/>
  <c r="N310" i="5"/>
  <c r="N309" i="5"/>
  <c r="N308" i="5"/>
  <c r="N307" i="5"/>
  <c r="N306" i="5"/>
  <c r="N305" i="5"/>
  <c r="N304" i="5"/>
  <c r="N303" i="5"/>
  <c r="N302" i="5"/>
  <c r="N301" i="5"/>
  <c r="N300" i="5"/>
  <c r="N299" i="5"/>
  <c r="N298" i="5"/>
  <c r="N297" i="5"/>
  <c r="N296" i="5"/>
  <c r="N295" i="5"/>
  <c r="N294" i="5"/>
  <c r="N293" i="5"/>
  <c r="N292" i="5"/>
  <c r="N291" i="5"/>
  <c r="N290" i="5"/>
  <c r="N289" i="5"/>
  <c r="N288" i="5"/>
  <c r="N287" i="5"/>
  <c r="N286" i="5"/>
  <c r="N285" i="5"/>
  <c r="N284" i="5"/>
  <c r="N283" i="5"/>
  <c r="N282" i="5"/>
  <c r="N281" i="5"/>
  <c r="N280" i="5"/>
  <c r="N279" i="5"/>
  <c r="N278" i="5"/>
  <c r="N277" i="5"/>
  <c r="N276" i="5"/>
  <c r="N275" i="5"/>
  <c r="N274" i="5"/>
  <c r="N273" i="5"/>
  <c r="N272" i="5"/>
  <c r="N271" i="5"/>
  <c r="N270" i="5"/>
  <c r="N269" i="5"/>
  <c r="N268" i="5"/>
  <c r="N267" i="5"/>
  <c r="N266" i="5"/>
  <c r="N265" i="5"/>
  <c r="N264" i="5"/>
  <c r="N263" i="5"/>
  <c r="N262" i="5"/>
  <c r="N261" i="5"/>
  <c r="N260" i="5"/>
  <c r="N259" i="5"/>
  <c r="N258" i="5"/>
  <c r="N257" i="5"/>
  <c r="N256" i="5"/>
  <c r="N255" i="5"/>
  <c r="N254" i="5"/>
  <c r="N253" i="5"/>
  <c r="N252" i="5"/>
  <c r="N251" i="5"/>
  <c r="N250" i="5"/>
  <c r="N249" i="5"/>
  <c r="N248" i="5"/>
  <c r="N247" i="5"/>
  <c r="N246" i="5"/>
  <c r="N245" i="5"/>
  <c r="N244" i="5"/>
  <c r="N243" i="5"/>
  <c r="N242" i="5"/>
  <c r="N241" i="5"/>
  <c r="N240" i="5"/>
  <c r="N239" i="5"/>
  <c r="N238" i="5"/>
  <c r="N237" i="5"/>
  <c r="N236" i="5"/>
  <c r="N235" i="5"/>
  <c r="N234" i="5"/>
  <c r="N233" i="5"/>
  <c r="N232" i="5"/>
  <c r="N231" i="5"/>
  <c r="N230" i="5"/>
  <c r="N229" i="5"/>
  <c r="N228" i="5"/>
  <c r="N227" i="5"/>
  <c r="N226" i="5"/>
  <c r="N225" i="5"/>
  <c r="N224" i="5"/>
  <c r="N223" i="5"/>
  <c r="N222" i="5"/>
  <c r="N221" i="5"/>
  <c r="N220" i="5"/>
  <c r="N219" i="5"/>
  <c r="N218" i="5"/>
  <c r="N217" i="5"/>
  <c r="N216" i="5"/>
  <c r="N215" i="5"/>
  <c r="N214" i="5"/>
  <c r="N213" i="5"/>
  <c r="N212" i="5"/>
  <c r="N211" i="5"/>
  <c r="N210" i="5"/>
  <c r="N209" i="5"/>
  <c r="N208" i="5"/>
  <c r="N207" i="5"/>
  <c r="N206" i="5"/>
  <c r="N205" i="5"/>
  <c r="N204" i="5"/>
  <c r="N203" i="5"/>
  <c r="N202" i="5"/>
  <c r="N201" i="5"/>
  <c r="N200" i="5"/>
  <c r="N199" i="5"/>
  <c r="N198" i="5"/>
  <c r="N197" i="5"/>
  <c r="N196" i="5"/>
  <c r="N195" i="5"/>
  <c r="N194" i="5"/>
  <c r="N193" i="5"/>
  <c r="N192" i="5"/>
  <c r="N191" i="5"/>
  <c r="N190" i="5"/>
  <c r="N189" i="5"/>
  <c r="N188" i="5"/>
  <c r="N187" i="5"/>
  <c r="N186" i="5"/>
  <c r="N185" i="5"/>
  <c r="N184" i="5"/>
  <c r="N183" i="5"/>
  <c r="N182" i="5"/>
  <c r="N181" i="5"/>
  <c r="N180" i="5"/>
  <c r="N179" i="5"/>
  <c r="N178" i="5"/>
  <c r="N177" i="5"/>
  <c r="N176" i="5"/>
  <c r="N175" i="5"/>
  <c r="N174" i="5"/>
  <c r="N173" i="5"/>
  <c r="N172" i="5"/>
  <c r="N171" i="5"/>
  <c r="N170" i="5"/>
  <c r="N169" i="5"/>
  <c r="N168" i="5"/>
  <c r="N167" i="5"/>
  <c r="N166" i="5"/>
  <c r="N165" i="5"/>
  <c r="N164" i="5"/>
  <c r="N163" i="5"/>
  <c r="N162" i="5"/>
  <c r="N161" i="5"/>
  <c r="N160" i="5"/>
  <c r="N159" i="5"/>
  <c r="N158" i="5"/>
  <c r="N157" i="5"/>
  <c r="N156" i="5"/>
  <c r="N155" i="5"/>
  <c r="N154" i="5"/>
  <c r="N153" i="5"/>
  <c r="N152" i="5"/>
  <c r="N151" i="5"/>
  <c r="N150" i="5"/>
  <c r="N149" i="5"/>
  <c r="N148" i="5"/>
  <c r="N147" i="5"/>
  <c r="N146" i="5"/>
  <c r="N145" i="5"/>
  <c r="N144" i="5"/>
  <c r="N143" i="5"/>
  <c r="N142" i="5"/>
  <c r="N141" i="5"/>
  <c r="N140" i="5"/>
  <c r="N139" i="5"/>
  <c r="N138" i="5"/>
  <c r="N137" i="5"/>
  <c r="N136" i="5"/>
  <c r="N135" i="5"/>
  <c r="N134" i="5"/>
  <c r="N133" i="5"/>
  <c r="N132" i="5"/>
  <c r="N131" i="5"/>
  <c r="N130" i="5"/>
  <c r="N129" i="5"/>
  <c r="N128" i="5"/>
  <c r="N127" i="5"/>
  <c r="N126" i="5"/>
  <c r="N125" i="5"/>
  <c r="N124" i="5"/>
  <c r="N123" i="5"/>
  <c r="N122" i="5"/>
  <c r="N121" i="5"/>
  <c r="N120" i="5"/>
  <c r="N119" i="5"/>
  <c r="N118" i="5"/>
  <c r="N117" i="5"/>
  <c r="N116" i="5"/>
  <c r="N115" i="5"/>
  <c r="N114" i="5"/>
  <c r="N113" i="5"/>
  <c r="N112" i="5"/>
  <c r="N111" i="5"/>
  <c r="N110" i="5"/>
  <c r="N109" i="5"/>
  <c r="N108" i="5"/>
  <c r="N107" i="5"/>
  <c r="N106" i="5"/>
  <c r="N105" i="5"/>
  <c r="N104" i="5"/>
  <c r="N103" i="5"/>
  <c r="N102" i="5"/>
  <c r="N101" i="5"/>
  <c r="N100" i="5"/>
  <c r="N99" i="5"/>
  <c r="N98" i="5"/>
  <c r="N97" i="5"/>
  <c r="N96" i="5"/>
  <c r="N95" i="5"/>
  <c r="N94" i="5"/>
  <c r="N93" i="5"/>
  <c r="N92" i="5"/>
  <c r="N91" i="5"/>
  <c r="N90" i="5"/>
  <c r="N89" i="5"/>
  <c r="N88" i="5"/>
  <c r="N87" i="5"/>
  <c r="N86" i="5"/>
  <c r="N85" i="5"/>
  <c r="N84" i="5"/>
  <c r="N83" i="5"/>
  <c r="N82" i="5"/>
  <c r="N81" i="5"/>
  <c r="N80" i="5"/>
  <c r="N79" i="5"/>
  <c r="N78" i="5"/>
  <c r="N77" i="5"/>
  <c r="N76" i="5"/>
  <c r="N75" i="5"/>
  <c r="N74" i="5"/>
  <c r="N73" i="5"/>
  <c r="N72" i="5"/>
  <c r="N71" i="5"/>
  <c r="N70" i="5"/>
  <c r="N69" i="5"/>
  <c r="N68" i="5"/>
  <c r="N67" i="5"/>
  <c r="N66" i="5"/>
  <c r="N65" i="5"/>
  <c r="N64" i="5"/>
  <c r="N63" i="5"/>
  <c r="N62" i="5"/>
  <c r="N61" i="5"/>
  <c r="N60" i="5"/>
  <c r="N59" i="5"/>
  <c r="N58" i="5"/>
  <c r="N57" i="5"/>
  <c r="N56" i="5"/>
  <c r="N55" i="5"/>
  <c r="N54" i="5"/>
  <c r="N53" i="5"/>
  <c r="N52" i="5"/>
  <c r="N51" i="5"/>
  <c r="N50" i="5"/>
  <c r="N49" i="5"/>
  <c r="N48" i="5"/>
  <c r="N47" i="5"/>
  <c r="N46" i="5"/>
  <c r="N45" i="5"/>
  <c r="N44" i="5"/>
  <c r="N43" i="5"/>
  <c r="N42" i="5"/>
  <c r="N41" i="5"/>
  <c r="N40" i="5"/>
  <c r="N39" i="5"/>
  <c r="N38" i="5"/>
  <c r="N37" i="5"/>
  <c r="N36" i="5"/>
  <c r="N35" i="5"/>
  <c r="N34" i="5"/>
  <c r="N33" i="5"/>
  <c r="N32" i="5"/>
  <c r="N31" i="5"/>
  <c r="N30" i="5"/>
  <c r="N29" i="5"/>
  <c r="N28" i="5"/>
  <c r="N27" i="5"/>
  <c r="N26" i="5"/>
  <c r="N25" i="5"/>
  <c r="N24" i="5"/>
  <c r="N23" i="5"/>
  <c r="N22" i="5"/>
  <c r="N21" i="5"/>
  <c r="N20" i="5"/>
  <c r="N19" i="5"/>
  <c r="N18" i="5"/>
  <c r="N17" i="5"/>
  <c r="N16" i="5"/>
  <c r="N15" i="5"/>
  <c r="N14" i="5"/>
  <c r="N13" i="5"/>
  <c r="N12" i="5"/>
  <c r="N11" i="5"/>
  <c r="M318" i="5"/>
  <c r="M317" i="5"/>
  <c r="M316" i="5"/>
  <c r="M315" i="5"/>
  <c r="M314" i="5"/>
  <c r="M313" i="5"/>
  <c r="M312" i="5"/>
  <c r="M311" i="5"/>
  <c r="M310" i="5"/>
  <c r="M309" i="5"/>
  <c r="M308" i="5"/>
  <c r="M307" i="5"/>
  <c r="M306" i="5"/>
  <c r="M305" i="5"/>
  <c r="M304" i="5"/>
  <c r="M303" i="5"/>
  <c r="M302" i="5"/>
  <c r="M301" i="5"/>
  <c r="M300" i="5"/>
  <c r="M299" i="5"/>
  <c r="M298" i="5"/>
  <c r="M297" i="5"/>
  <c r="M296" i="5"/>
  <c r="M295" i="5"/>
  <c r="M294" i="5"/>
  <c r="M293" i="5"/>
  <c r="M292" i="5"/>
  <c r="M291" i="5"/>
  <c r="M290" i="5"/>
  <c r="M289" i="5"/>
  <c r="M288" i="5"/>
  <c r="M287" i="5"/>
  <c r="M286" i="5"/>
  <c r="M285" i="5"/>
  <c r="M284" i="5"/>
  <c r="M283" i="5"/>
  <c r="M282" i="5"/>
  <c r="M281" i="5"/>
  <c r="M280" i="5"/>
  <c r="M279" i="5"/>
  <c r="M278" i="5"/>
  <c r="M277" i="5"/>
  <c r="M276" i="5"/>
  <c r="M275" i="5"/>
  <c r="M274" i="5"/>
  <c r="M273" i="5"/>
  <c r="M272" i="5"/>
  <c r="M271" i="5"/>
  <c r="M270" i="5"/>
  <c r="M269" i="5"/>
  <c r="M268" i="5"/>
  <c r="M267" i="5"/>
  <c r="M266" i="5"/>
  <c r="M265" i="5"/>
  <c r="M264" i="5"/>
  <c r="M263" i="5"/>
  <c r="M262" i="5"/>
  <c r="M261" i="5"/>
  <c r="M260" i="5"/>
  <c r="M259" i="5"/>
  <c r="M258" i="5"/>
  <c r="M257" i="5"/>
  <c r="M256" i="5"/>
  <c r="M255" i="5"/>
  <c r="M254" i="5"/>
  <c r="M253" i="5"/>
  <c r="M252" i="5"/>
  <c r="M251" i="5"/>
  <c r="M250" i="5"/>
  <c r="M249" i="5"/>
  <c r="M248" i="5"/>
  <c r="M247" i="5"/>
  <c r="M246" i="5"/>
  <c r="M245" i="5"/>
  <c r="M244" i="5"/>
  <c r="M243" i="5"/>
  <c r="M242" i="5"/>
  <c r="M241" i="5"/>
  <c r="M240" i="5"/>
  <c r="M239" i="5"/>
  <c r="M238" i="5"/>
  <c r="M237" i="5"/>
  <c r="M236" i="5"/>
  <c r="M235" i="5"/>
  <c r="M234" i="5"/>
  <c r="M233" i="5"/>
  <c r="M232" i="5"/>
  <c r="M231" i="5"/>
  <c r="M230" i="5"/>
  <c r="M229" i="5"/>
  <c r="M228" i="5"/>
  <c r="M227" i="5"/>
  <c r="M226" i="5"/>
  <c r="M225" i="5"/>
  <c r="M224" i="5"/>
  <c r="M223" i="5"/>
  <c r="M222" i="5"/>
  <c r="M221" i="5"/>
  <c r="M220" i="5"/>
  <c r="M219" i="5"/>
  <c r="M218" i="5"/>
  <c r="M217" i="5"/>
  <c r="M216" i="5"/>
  <c r="M215" i="5"/>
  <c r="M214" i="5"/>
  <c r="M213" i="5"/>
  <c r="M212" i="5"/>
  <c r="M211" i="5"/>
  <c r="M210" i="5"/>
  <c r="M209" i="5"/>
  <c r="M208" i="5"/>
  <c r="M207" i="5"/>
  <c r="M206" i="5"/>
  <c r="M205" i="5"/>
  <c r="M204" i="5"/>
  <c r="M203" i="5"/>
  <c r="M202" i="5"/>
  <c r="M201" i="5"/>
  <c r="M200" i="5"/>
  <c r="M199" i="5"/>
  <c r="M198" i="5"/>
  <c r="M197" i="5"/>
  <c r="M196" i="5"/>
  <c r="M195" i="5"/>
  <c r="M194" i="5"/>
  <c r="M193" i="5"/>
  <c r="M192" i="5"/>
  <c r="M191" i="5"/>
  <c r="M190" i="5"/>
  <c r="M189" i="5"/>
  <c r="M188" i="5"/>
  <c r="M187" i="5"/>
  <c r="M186" i="5"/>
  <c r="M185" i="5"/>
  <c r="M184" i="5"/>
  <c r="M183" i="5"/>
  <c r="M182" i="5"/>
  <c r="M181" i="5"/>
  <c r="M180" i="5"/>
  <c r="M179" i="5"/>
  <c r="M178" i="5"/>
  <c r="M177" i="5"/>
  <c r="M176" i="5"/>
  <c r="M175" i="5"/>
  <c r="M174" i="5"/>
  <c r="M173" i="5"/>
  <c r="M172" i="5"/>
  <c r="M171" i="5"/>
  <c r="M170" i="5"/>
  <c r="M169" i="5"/>
  <c r="M168" i="5"/>
  <c r="M167" i="5"/>
  <c r="M166" i="5"/>
  <c r="M165" i="5"/>
  <c r="M164" i="5"/>
  <c r="M163" i="5"/>
  <c r="M162" i="5"/>
  <c r="M161" i="5"/>
  <c r="M160" i="5"/>
  <c r="M159" i="5"/>
  <c r="M158" i="5"/>
  <c r="M157" i="5"/>
  <c r="M156" i="5"/>
  <c r="M155" i="5"/>
  <c r="M154" i="5"/>
  <c r="M153" i="5"/>
  <c r="M152" i="5"/>
  <c r="M151" i="5"/>
  <c r="M150" i="5"/>
  <c r="M149" i="5"/>
  <c r="M148" i="5"/>
  <c r="M147" i="5"/>
  <c r="M146" i="5"/>
  <c r="M145" i="5"/>
  <c r="M144" i="5"/>
  <c r="M143" i="5"/>
  <c r="M142" i="5"/>
  <c r="M141" i="5"/>
  <c r="M140" i="5"/>
  <c r="M139" i="5"/>
  <c r="M138" i="5"/>
  <c r="M137" i="5"/>
  <c r="M136" i="5"/>
  <c r="M135" i="5"/>
  <c r="M134" i="5"/>
  <c r="M133" i="5"/>
  <c r="M132" i="5"/>
  <c r="M131" i="5"/>
  <c r="M130" i="5"/>
  <c r="M129" i="5"/>
  <c r="M128" i="5"/>
  <c r="M127" i="5"/>
  <c r="M126" i="5"/>
  <c r="M125" i="5"/>
  <c r="M124" i="5"/>
  <c r="M123" i="5"/>
  <c r="M122" i="5"/>
  <c r="M121" i="5"/>
  <c r="M120" i="5"/>
  <c r="M119" i="5"/>
  <c r="M118" i="5"/>
  <c r="M117" i="5"/>
  <c r="M116" i="5"/>
  <c r="M115" i="5"/>
  <c r="M114" i="5"/>
  <c r="M113" i="5"/>
  <c r="M112" i="5"/>
  <c r="M111" i="5"/>
  <c r="M110" i="5"/>
  <c r="M109" i="5"/>
  <c r="M108" i="5"/>
  <c r="M107" i="5"/>
  <c r="M106" i="5"/>
  <c r="M105" i="5"/>
  <c r="M104" i="5"/>
  <c r="M103" i="5"/>
  <c r="M102" i="5"/>
  <c r="M101" i="5"/>
  <c r="M100" i="5"/>
  <c r="M99" i="5"/>
  <c r="M98" i="5"/>
  <c r="M97" i="5"/>
  <c r="M96" i="5"/>
  <c r="M95" i="5"/>
  <c r="M94" i="5"/>
  <c r="M93" i="5"/>
  <c r="M92" i="5"/>
  <c r="M91" i="5"/>
  <c r="M90" i="5"/>
  <c r="M89" i="5"/>
  <c r="M88" i="5"/>
  <c r="M87" i="5"/>
  <c r="M86" i="5"/>
  <c r="M85" i="5"/>
  <c r="M84" i="5"/>
  <c r="M83" i="5"/>
  <c r="M82" i="5"/>
  <c r="M81" i="5"/>
  <c r="M80" i="5"/>
  <c r="M79" i="5"/>
  <c r="M78" i="5"/>
  <c r="M77" i="5"/>
  <c r="M76" i="5"/>
  <c r="M75" i="5"/>
  <c r="M74" i="5"/>
  <c r="M73" i="5"/>
  <c r="M72" i="5"/>
  <c r="M71" i="5"/>
  <c r="M70" i="5"/>
  <c r="M69" i="5"/>
  <c r="M68" i="5"/>
  <c r="M67" i="5"/>
  <c r="M66" i="5"/>
  <c r="M65" i="5"/>
  <c r="M64" i="5"/>
  <c r="M63" i="5"/>
  <c r="M62" i="5"/>
  <c r="M61" i="5"/>
  <c r="M60" i="5"/>
  <c r="M59" i="5"/>
  <c r="M58" i="5"/>
  <c r="M57" i="5"/>
  <c r="M56" i="5"/>
  <c r="M55" i="5"/>
  <c r="M54" i="5"/>
  <c r="M53" i="5"/>
  <c r="M52" i="5"/>
  <c r="M51" i="5"/>
  <c r="M50" i="5"/>
  <c r="M49" i="5"/>
  <c r="M48" i="5"/>
  <c r="M47" i="5"/>
  <c r="M46" i="5"/>
  <c r="M45" i="5"/>
  <c r="M44" i="5"/>
  <c r="M43" i="5"/>
  <c r="M42" i="5"/>
  <c r="M41" i="5"/>
  <c r="M40" i="5"/>
  <c r="M39" i="5"/>
  <c r="M38" i="5"/>
  <c r="M37" i="5"/>
  <c r="M36" i="5"/>
  <c r="M35" i="5"/>
  <c r="M34" i="5"/>
  <c r="M33" i="5"/>
  <c r="M32" i="5"/>
  <c r="M31" i="5"/>
  <c r="M30" i="5"/>
  <c r="M29" i="5"/>
  <c r="M28" i="5"/>
  <c r="M27" i="5"/>
  <c r="M26" i="5"/>
  <c r="M25" i="5"/>
  <c r="M24" i="5"/>
  <c r="M23" i="5"/>
  <c r="M22" i="5"/>
  <c r="M21" i="5"/>
  <c r="M20" i="5"/>
  <c r="M19" i="5"/>
  <c r="M18" i="5"/>
  <c r="M17" i="5"/>
  <c r="M16" i="5"/>
  <c r="M15" i="5"/>
  <c r="M14" i="5"/>
  <c r="M13" i="5"/>
  <c r="M12" i="5"/>
  <c r="M11" i="5"/>
  <c r="K318" i="5"/>
  <c r="K317" i="5"/>
  <c r="K316" i="5"/>
  <c r="K315" i="5"/>
  <c r="K314" i="5"/>
  <c r="K313" i="5"/>
  <c r="K312" i="5"/>
  <c r="K311" i="5"/>
  <c r="K310" i="5"/>
  <c r="K309" i="5"/>
  <c r="K308" i="5"/>
  <c r="K307" i="5"/>
  <c r="K306" i="5"/>
  <c r="K305" i="5"/>
  <c r="K304" i="5"/>
  <c r="K303" i="5"/>
  <c r="K302" i="5"/>
  <c r="K301" i="5"/>
  <c r="K300" i="5"/>
  <c r="K299" i="5"/>
  <c r="K298" i="5"/>
  <c r="K297" i="5"/>
  <c r="K296" i="5"/>
  <c r="K295" i="5"/>
  <c r="K294" i="5"/>
  <c r="K293" i="5"/>
  <c r="K292" i="5"/>
  <c r="K291" i="5"/>
  <c r="K290" i="5"/>
  <c r="K289" i="5"/>
  <c r="K288" i="5"/>
  <c r="K287" i="5"/>
  <c r="K286" i="5"/>
  <c r="K285" i="5"/>
  <c r="K284" i="5"/>
  <c r="K283" i="5"/>
  <c r="K282" i="5"/>
  <c r="K281" i="5"/>
  <c r="K280" i="5"/>
  <c r="K279" i="5"/>
  <c r="K278" i="5"/>
  <c r="K277" i="5"/>
  <c r="K276" i="5"/>
  <c r="K275" i="5"/>
  <c r="K274" i="5"/>
  <c r="K273" i="5"/>
  <c r="K272" i="5"/>
  <c r="K271" i="5"/>
  <c r="K270" i="5"/>
  <c r="K269" i="5"/>
  <c r="K268" i="5"/>
  <c r="K267" i="5"/>
  <c r="K266" i="5"/>
  <c r="K265" i="5"/>
  <c r="K264" i="5"/>
  <c r="K263" i="5"/>
  <c r="K262" i="5"/>
  <c r="K261" i="5"/>
  <c r="K260" i="5"/>
  <c r="K259" i="5"/>
  <c r="K258" i="5"/>
  <c r="K257" i="5"/>
  <c r="K256" i="5"/>
  <c r="K255" i="5"/>
  <c r="K254" i="5"/>
  <c r="K253" i="5"/>
  <c r="K252" i="5"/>
  <c r="K251" i="5"/>
  <c r="K250" i="5"/>
  <c r="K249" i="5"/>
  <c r="K248" i="5"/>
  <c r="K247" i="5"/>
  <c r="K246" i="5"/>
  <c r="K245" i="5"/>
  <c r="K244" i="5"/>
  <c r="K243" i="5"/>
  <c r="K242" i="5"/>
  <c r="K241" i="5"/>
  <c r="K240" i="5"/>
  <c r="K239" i="5"/>
  <c r="K238" i="5"/>
  <c r="K237" i="5"/>
  <c r="K236" i="5"/>
  <c r="K235" i="5"/>
  <c r="K234" i="5"/>
  <c r="K233" i="5"/>
  <c r="K232" i="5"/>
  <c r="K231" i="5"/>
  <c r="K230" i="5"/>
  <c r="K229" i="5"/>
  <c r="K228" i="5"/>
  <c r="K227" i="5"/>
  <c r="K226" i="5"/>
  <c r="K225" i="5"/>
  <c r="K224" i="5"/>
  <c r="K223" i="5"/>
  <c r="K222" i="5"/>
  <c r="K221" i="5"/>
  <c r="K220" i="5"/>
  <c r="K219" i="5"/>
  <c r="K218" i="5"/>
  <c r="K217" i="5"/>
  <c r="K216" i="5"/>
  <c r="K215" i="5"/>
  <c r="K214" i="5"/>
  <c r="K213" i="5"/>
  <c r="K212" i="5"/>
  <c r="K211" i="5"/>
  <c r="K210" i="5"/>
  <c r="K209" i="5"/>
  <c r="K208" i="5"/>
  <c r="K207" i="5"/>
  <c r="K206" i="5"/>
  <c r="K205" i="5"/>
  <c r="K204" i="5"/>
  <c r="K203" i="5"/>
  <c r="K202" i="5"/>
  <c r="K201" i="5"/>
  <c r="K200" i="5"/>
  <c r="K199" i="5"/>
  <c r="K198" i="5"/>
  <c r="K197" i="5"/>
  <c r="K196" i="5"/>
  <c r="K195" i="5"/>
  <c r="K194" i="5"/>
  <c r="K193" i="5"/>
  <c r="K192" i="5"/>
  <c r="K191" i="5"/>
  <c r="K190" i="5"/>
  <c r="K189" i="5"/>
  <c r="K188" i="5"/>
  <c r="K187" i="5"/>
  <c r="K186" i="5"/>
  <c r="K185" i="5"/>
  <c r="K184" i="5"/>
  <c r="K183" i="5"/>
  <c r="K182" i="5"/>
  <c r="K181" i="5"/>
  <c r="K180" i="5"/>
  <c r="K179" i="5"/>
  <c r="K178" i="5"/>
  <c r="K177" i="5"/>
  <c r="K176" i="5"/>
  <c r="K175" i="5"/>
  <c r="K174" i="5"/>
  <c r="K173" i="5"/>
  <c r="K172" i="5"/>
  <c r="K171" i="5"/>
  <c r="K170" i="5"/>
  <c r="K169" i="5"/>
  <c r="K168" i="5"/>
  <c r="K167" i="5"/>
  <c r="K166" i="5"/>
  <c r="K165" i="5"/>
  <c r="K164" i="5"/>
  <c r="K163" i="5"/>
  <c r="K162" i="5"/>
  <c r="K161" i="5"/>
  <c r="K160" i="5"/>
  <c r="K159" i="5"/>
  <c r="K158" i="5"/>
  <c r="K157" i="5"/>
  <c r="K156" i="5"/>
  <c r="K155" i="5"/>
  <c r="K154" i="5"/>
  <c r="K153" i="5"/>
  <c r="K152" i="5"/>
  <c r="K151" i="5"/>
  <c r="K150" i="5"/>
  <c r="K149" i="5"/>
  <c r="K148" i="5"/>
  <c r="K147" i="5"/>
  <c r="K146" i="5"/>
  <c r="K145" i="5"/>
  <c r="K144" i="5"/>
  <c r="K143" i="5"/>
  <c r="K142" i="5"/>
  <c r="K141" i="5"/>
  <c r="K140" i="5"/>
  <c r="K139" i="5"/>
  <c r="K138" i="5"/>
  <c r="K137" i="5"/>
  <c r="K136" i="5"/>
  <c r="K135" i="5"/>
  <c r="K134" i="5"/>
  <c r="K133" i="5"/>
  <c r="K132" i="5"/>
  <c r="K131" i="5"/>
  <c r="K130" i="5"/>
  <c r="K129" i="5"/>
  <c r="K128" i="5"/>
  <c r="K127" i="5"/>
  <c r="K126" i="5"/>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G318" i="5"/>
  <c r="G317" i="5"/>
  <c r="G316" i="5"/>
  <c r="G315" i="5"/>
  <c r="G314" i="5"/>
  <c r="G313" i="5"/>
  <c r="G312" i="5"/>
  <c r="G311" i="5"/>
  <c r="G310" i="5"/>
  <c r="G309" i="5"/>
  <c r="G308" i="5"/>
  <c r="G307" i="5"/>
  <c r="G306" i="5"/>
  <c r="G305" i="5"/>
  <c r="G304" i="5"/>
  <c r="G303" i="5"/>
  <c r="G302" i="5"/>
  <c r="G301" i="5"/>
  <c r="G300" i="5"/>
  <c r="G299" i="5"/>
  <c r="G298" i="5"/>
  <c r="G297" i="5"/>
  <c r="G296" i="5"/>
  <c r="G295" i="5"/>
  <c r="G294" i="5"/>
  <c r="G293" i="5"/>
  <c r="G292" i="5"/>
  <c r="G291" i="5"/>
  <c r="G290" i="5"/>
  <c r="G289" i="5"/>
  <c r="G288" i="5"/>
  <c r="G287" i="5"/>
  <c r="G286" i="5"/>
  <c r="G285" i="5"/>
  <c r="G284" i="5"/>
  <c r="G283" i="5"/>
  <c r="G282" i="5"/>
  <c r="G281" i="5"/>
  <c r="G280" i="5"/>
  <c r="G279" i="5"/>
  <c r="G278" i="5"/>
  <c r="G277" i="5"/>
  <c r="G276" i="5"/>
  <c r="G275" i="5"/>
  <c r="G274" i="5"/>
  <c r="G273" i="5"/>
  <c r="G272" i="5"/>
  <c r="G271" i="5"/>
  <c r="G270" i="5"/>
  <c r="G269" i="5"/>
  <c r="G268" i="5"/>
  <c r="G267" i="5"/>
  <c r="G266" i="5"/>
  <c r="G265" i="5"/>
  <c r="G264" i="5"/>
  <c r="G263" i="5"/>
  <c r="G262" i="5"/>
  <c r="G261" i="5"/>
  <c r="G260" i="5"/>
  <c r="G259" i="5"/>
  <c r="G258" i="5"/>
  <c r="G257" i="5"/>
  <c r="G256" i="5"/>
  <c r="G255" i="5"/>
  <c r="G254" i="5"/>
  <c r="G253" i="5"/>
  <c r="G252" i="5"/>
  <c r="G251" i="5"/>
  <c r="G250" i="5"/>
  <c r="G249" i="5"/>
  <c r="G248" i="5"/>
  <c r="G247" i="5"/>
  <c r="G246" i="5"/>
  <c r="G245" i="5"/>
  <c r="G244" i="5"/>
  <c r="G243" i="5"/>
  <c r="G242" i="5"/>
  <c r="G241" i="5"/>
  <c r="G240" i="5"/>
  <c r="G239" i="5"/>
  <c r="G238" i="5"/>
  <c r="G237" i="5"/>
  <c r="G236" i="5"/>
  <c r="G235" i="5"/>
  <c r="G234" i="5"/>
  <c r="G233" i="5"/>
  <c r="G232" i="5"/>
  <c r="G231" i="5"/>
  <c r="G230" i="5"/>
  <c r="G229" i="5"/>
  <c r="G228" i="5"/>
  <c r="G227" i="5"/>
  <c r="G226" i="5"/>
  <c r="G225" i="5"/>
  <c r="G224" i="5"/>
  <c r="G223" i="5"/>
  <c r="G222" i="5"/>
  <c r="G221" i="5"/>
  <c r="G220" i="5"/>
  <c r="G219" i="5"/>
  <c r="G218" i="5"/>
  <c r="G217" i="5"/>
  <c r="G216" i="5"/>
  <c r="G215" i="5"/>
  <c r="G214" i="5"/>
  <c r="G213" i="5"/>
  <c r="G212" i="5"/>
  <c r="G211" i="5"/>
  <c r="G210" i="5"/>
  <c r="G209" i="5"/>
  <c r="G208" i="5"/>
  <c r="G207" i="5"/>
  <c r="G206" i="5"/>
  <c r="G205" i="5"/>
  <c r="G204" i="5"/>
  <c r="G203" i="5"/>
  <c r="G202" i="5"/>
  <c r="G201" i="5"/>
  <c r="G200" i="5"/>
  <c r="G199" i="5"/>
  <c r="G198" i="5"/>
  <c r="G197" i="5"/>
  <c r="G196" i="5"/>
  <c r="G195" i="5"/>
  <c r="G194" i="5"/>
  <c r="G193" i="5"/>
  <c r="G192" i="5"/>
  <c r="G191" i="5"/>
  <c r="G190" i="5"/>
  <c r="G189" i="5"/>
  <c r="G188" i="5"/>
  <c r="G187" i="5"/>
  <c r="G186" i="5"/>
  <c r="G185" i="5"/>
  <c r="G184" i="5"/>
  <c r="G183" i="5"/>
  <c r="G182" i="5"/>
  <c r="G181" i="5"/>
  <c r="G180" i="5"/>
  <c r="G179" i="5"/>
  <c r="G178" i="5"/>
  <c r="G177" i="5"/>
  <c r="G176" i="5"/>
  <c r="G175" i="5"/>
  <c r="G174" i="5"/>
  <c r="G173" i="5"/>
  <c r="G172" i="5"/>
  <c r="G171" i="5"/>
  <c r="G170" i="5"/>
  <c r="G169" i="5"/>
  <c r="G168" i="5"/>
  <c r="G167" i="5"/>
  <c r="G166" i="5"/>
  <c r="G165" i="5"/>
  <c r="G164" i="5"/>
  <c r="G163" i="5"/>
  <c r="G162" i="5"/>
  <c r="G161" i="5"/>
  <c r="G160" i="5"/>
  <c r="G159" i="5"/>
  <c r="G158" i="5"/>
  <c r="G157" i="5"/>
  <c r="G156" i="5"/>
  <c r="G155" i="5"/>
  <c r="G154" i="5"/>
  <c r="G153" i="5"/>
  <c r="G152" i="5"/>
  <c r="G151" i="5"/>
  <c r="G150" i="5"/>
  <c r="G149" i="5"/>
  <c r="G148" i="5"/>
  <c r="G147" i="5"/>
  <c r="G146" i="5"/>
  <c r="G145" i="5"/>
  <c r="G144" i="5"/>
  <c r="G143" i="5"/>
  <c r="G142" i="5"/>
  <c r="G141" i="5"/>
  <c r="G140" i="5"/>
  <c r="G139" i="5"/>
  <c r="G138" i="5"/>
  <c r="G137" i="5"/>
  <c r="G136" i="5"/>
  <c r="G135" i="5"/>
  <c r="G134" i="5"/>
  <c r="G133" i="5"/>
  <c r="G132" i="5"/>
  <c r="G131" i="5"/>
  <c r="G130" i="5"/>
  <c r="G129" i="5"/>
  <c r="G128" i="5"/>
  <c r="G127" i="5"/>
  <c r="G126" i="5"/>
  <c r="G125" i="5"/>
  <c r="G124" i="5"/>
  <c r="G123" i="5"/>
  <c r="G122" i="5"/>
  <c r="G121" i="5"/>
  <c r="G120" i="5"/>
  <c r="G119" i="5"/>
  <c r="G118" i="5"/>
  <c r="G117" i="5"/>
  <c r="G116" i="5"/>
  <c r="G115" i="5"/>
  <c r="G114" i="5"/>
  <c r="G113" i="5"/>
  <c r="G112" i="5"/>
  <c r="G111" i="5"/>
  <c r="G110" i="5"/>
  <c r="G109" i="5"/>
  <c r="G108" i="5"/>
  <c r="G107" i="5"/>
  <c r="G106" i="5"/>
  <c r="G105" i="5"/>
  <c r="G104" i="5"/>
  <c r="G103" i="5"/>
  <c r="G102" i="5"/>
  <c r="G101" i="5"/>
  <c r="G100" i="5"/>
  <c r="G99" i="5"/>
  <c r="G98" i="5"/>
  <c r="G97" i="5"/>
  <c r="G96" i="5"/>
  <c r="G95" i="5"/>
  <c r="G94" i="5"/>
  <c r="G93" i="5"/>
  <c r="G92" i="5"/>
  <c r="G91" i="5"/>
  <c r="G90" i="5"/>
  <c r="G89" i="5"/>
  <c r="G88" i="5"/>
  <c r="G87" i="5"/>
  <c r="G86" i="5"/>
  <c r="G85" i="5"/>
  <c r="G84" i="5"/>
  <c r="G83" i="5"/>
  <c r="G82" i="5"/>
  <c r="G81" i="5"/>
  <c r="G80" i="5"/>
  <c r="G79" i="5"/>
  <c r="G78" i="5"/>
  <c r="G77" i="5"/>
  <c r="G76" i="5"/>
  <c r="G75" i="5"/>
  <c r="G74" i="5"/>
  <c r="G73" i="5"/>
  <c r="G72" i="5"/>
  <c r="G71" i="5"/>
  <c r="G70" i="5"/>
  <c r="G69" i="5"/>
  <c r="G68" i="5"/>
  <c r="G67" i="5"/>
  <c r="G66" i="5"/>
  <c r="G65" i="5"/>
  <c r="G64" i="5"/>
  <c r="G63" i="5"/>
  <c r="G62" i="5"/>
  <c r="G61" i="5"/>
  <c r="G60" i="5"/>
  <c r="G59" i="5"/>
  <c r="G58" i="5"/>
  <c r="G57" i="5"/>
  <c r="G56" i="5"/>
  <c r="G55" i="5"/>
  <c r="G54" i="5"/>
  <c r="G53" i="5"/>
  <c r="G52" i="5"/>
  <c r="G51" i="5"/>
  <c r="G50" i="5"/>
  <c r="G49" i="5"/>
  <c r="G48" i="5"/>
  <c r="G47" i="5"/>
  <c r="G46" i="5"/>
  <c r="G45" i="5"/>
  <c r="G44" i="5"/>
  <c r="G43" i="5"/>
  <c r="G42" i="5"/>
  <c r="G41" i="5"/>
  <c r="G40" i="5"/>
  <c r="G39" i="5"/>
  <c r="G38" i="5"/>
  <c r="G37" i="5"/>
  <c r="G36" i="5"/>
  <c r="G35" i="5"/>
  <c r="G34" i="5"/>
  <c r="G33" i="5"/>
  <c r="G32" i="5"/>
  <c r="G31" i="5"/>
  <c r="G30" i="5"/>
  <c r="G29" i="5"/>
  <c r="G28" i="5"/>
  <c r="G27" i="5"/>
  <c r="G26" i="5"/>
  <c r="G25" i="5"/>
  <c r="G24" i="5"/>
  <c r="G23" i="5"/>
  <c r="G22" i="5"/>
  <c r="G21" i="5"/>
  <c r="G20" i="5"/>
  <c r="G19" i="5"/>
  <c r="G18" i="5"/>
  <c r="G17" i="5"/>
  <c r="G16" i="5"/>
  <c r="G15" i="5"/>
  <c r="G14" i="5"/>
  <c r="G13" i="5"/>
  <c r="G12" i="5"/>
  <c r="G11"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1" i="5"/>
  <c r="F260" i="5"/>
  <c r="F259" i="5"/>
  <c r="F258" i="5"/>
  <c r="F257" i="5"/>
  <c r="F256" i="5"/>
  <c r="F255" i="5"/>
  <c r="F254" i="5"/>
  <c r="F253" i="5"/>
  <c r="F252" i="5"/>
  <c r="F251" i="5"/>
  <c r="F250" i="5"/>
  <c r="F249" i="5"/>
  <c r="F248" i="5"/>
  <c r="F247" i="5"/>
  <c r="F246" i="5"/>
  <c r="F245" i="5"/>
  <c r="F244" i="5"/>
  <c r="F243" i="5"/>
  <c r="F242" i="5"/>
  <c r="F241" i="5"/>
  <c r="F240" i="5"/>
  <c r="F239" i="5"/>
  <c r="F238" i="5"/>
  <c r="F237"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5" i="5"/>
  <c r="F174"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E12" i="5"/>
  <c r="E11"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<sst xmlns="http://schemas.openxmlformats.org/spreadsheetml/2006/main" count="5968" uniqueCount="1768">
  <si>
    <t>MATRIZ  GESTIÓN DE RIESGOS DE SEGURIDAD DIGITAL</t>
  </si>
  <si>
    <t>DEFINICION DE AMANAZAS</t>
  </si>
  <si>
    <t>ACTIVOS</t>
  </si>
  <si>
    <t>CUMPLIMIENTO</t>
  </si>
  <si>
    <t>TRATAMIENTO</t>
  </si>
  <si>
    <t>No.</t>
  </si>
  <si>
    <t>Código del riesgo</t>
  </si>
  <si>
    <t>Amenazas</t>
  </si>
  <si>
    <t>Definición y Descripción de la amenaza</t>
  </si>
  <si>
    <t>Riesgo</t>
  </si>
  <si>
    <t>Origen</t>
  </si>
  <si>
    <t>ID</t>
  </si>
  <si>
    <t>Activos de Información
Asociados</t>
  </si>
  <si>
    <t>Criticidad
Activo</t>
  </si>
  <si>
    <t>Tipo de activo vinculado</t>
  </si>
  <si>
    <t>Dueño Activo</t>
  </si>
  <si>
    <t>Proceso</t>
  </si>
  <si>
    <t>Ley 1712 de 2014</t>
  </si>
  <si>
    <t>Ley 1581 de 2012</t>
  </si>
  <si>
    <t>Valoración</t>
  </si>
  <si>
    <t>Dimensión
Impactada</t>
  </si>
  <si>
    <t>Dueño o propietario del riesgo</t>
  </si>
  <si>
    <t>Rol del dueño o propietario del riesgo</t>
  </si>
  <si>
    <t>Frecuencia
de la
Actividad</t>
  </si>
  <si>
    <t>Estimación del Riesgo Actual (Inherente)</t>
  </si>
  <si>
    <t>¿SE ACEPTA?</t>
  </si>
  <si>
    <t>Opción de tratamiento
del riesgo</t>
  </si>
  <si>
    <t>Tipo de
control
(calificación)</t>
  </si>
  <si>
    <t>Control</t>
  </si>
  <si>
    <t>Descripción</t>
  </si>
  <si>
    <t>Estrategia</t>
  </si>
  <si>
    <t>Frecuencia
del Control</t>
  </si>
  <si>
    <t>Tiempo estimado de implementación</t>
  </si>
  <si>
    <t>Seguimiento a los controles implementados</t>
  </si>
  <si>
    <t>Implementación
Manual/Automático</t>
  </si>
  <si>
    <t>Existen manuales, instructivos o 
procedimientos para el manejo del control</t>
  </si>
  <si>
    <t>En el tiempo que lleva el control ha demostrado ser efectivo</t>
  </si>
  <si>
    <t>Están definidos los responsables para la ejecución del control y del seguimiento.</t>
  </si>
  <si>
    <t>Calificación del control</t>
  </si>
  <si>
    <t>Cuadrantes
a disminuir probabilidad</t>
  </si>
  <si>
    <t>Cuadrantes
a disminuir impacto</t>
  </si>
  <si>
    <t>Responsable
de control</t>
  </si>
  <si>
    <t>Monitoreo y seguimiento :DD/MM/AAAA
Evaluación del riesgo Residual</t>
  </si>
  <si>
    <t>Confidencialidad</t>
  </si>
  <si>
    <t>Integridad</t>
  </si>
  <si>
    <t>Disponibilidad</t>
  </si>
  <si>
    <t>Probabilidad</t>
  </si>
  <si>
    <t>Impacto</t>
  </si>
  <si>
    <t>Zona de riesgo</t>
  </si>
  <si>
    <t>Trimestral</t>
  </si>
  <si>
    <t>Semestral</t>
  </si>
  <si>
    <t>Anual</t>
  </si>
  <si>
    <t>R01</t>
  </si>
  <si>
    <t>Errores de los usuarios</t>
  </si>
  <si>
    <t>001</t>
  </si>
  <si>
    <t>Construcciones</t>
  </si>
  <si>
    <t>SW</t>
  </si>
  <si>
    <t>Lider
Tecnico</t>
  </si>
  <si>
    <t>IMPROBABLE</t>
  </si>
  <si>
    <t>MODERADO</t>
  </si>
  <si>
    <t>A5.1.1</t>
  </si>
  <si>
    <t>Automático</t>
  </si>
  <si>
    <t>120 días</t>
  </si>
  <si>
    <t>X</t>
  </si>
  <si>
    <t>Manual</t>
  </si>
  <si>
    <t>Si</t>
  </si>
  <si>
    <t>R02</t>
  </si>
  <si>
    <t>Manipulación de los registros 
de actividad (log)</t>
  </si>
  <si>
    <t>INSIGNIFICANTE</t>
  </si>
  <si>
    <t>A9.4.1</t>
  </si>
  <si>
    <t>60 días</t>
  </si>
  <si>
    <t>R03</t>
  </si>
  <si>
    <t>Manipulación de la 
configuración</t>
  </si>
  <si>
    <t>MENOR</t>
  </si>
  <si>
    <t>A9.2.2</t>
  </si>
  <si>
    <t>R04</t>
  </si>
  <si>
    <t>Suplantación de la identidad 
del usuario</t>
  </si>
  <si>
    <t>A7.2.2</t>
  </si>
  <si>
    <t>R05</t>
  </si>
  <si>
    <t>Denegación de servicio</t>
  </si>
  <si>
    <t>A6.1.1</t>
  </si>
  <si>
    <t>R06</t>
  </si>
  <si>
    <t>002</t>
  </si>
  <si>
    <t>Alertas</t>
  </si>
  <si>
    <t>RARO</t>
  </si>
  <si>
    <t>R07</t>
  </si>
  <si>
    <t>R08</t>
  </si>
  <si>
    <t>R09</t>
  </si>
  <si>
    <t>R10</t>
  </si>
  <si>
    <t>R11</t>
  </si>
  <si>
    <t>003</t>
  </si>
  <si>
    <t>Sistema de Inventarios
SAE SAI - NVC</t>
  </si>
  <si>
    <t>R12</t>
  </si>
  <si>
    <t>R13</t>
  </si>
  <si>
    <t>R14</t>
  </si>
  <si>
    <t>R15</t>
  </si>
  <si>
    <t>R16</t>
  </si>
  <si>
    <t>004</t>
  </si>
  <si>
    <t>Sistema de Apoyo Escolar</t>
  </si>
  <si>
    <t>POSIBLE</t>
  </si>
  <si>
    <t>R17</t>
  </si>
  <si>
    <t>R18</t>
  </si>
  <si>
    <t>R19</t>
  </si>
  <si>
    <t>R20</t>
  </si>
  <si>
    <t>R21</t>
  </si>
  <si>
    <t>005</t>
  </si>
  <si>
    <t>IFindIt</t>
  </si>
  <si>
    <t>R22</t>
  </si>
  <si>
    <t>R23</t>
  </si>
  <si>
    <t>R24</t>
  </si>
  <si>
    <t>R25</t>
  </si>
  <si>
    <t>R26</t>
  </si>
  <si>
    <t>006</t>
  </si>
  <si>
    <t>Sistema Seguimiento
a Egresados</t>
  </si>
  <si>
    <t>R27</t>
  </si>
  <si>
    <t>R28</t>
  </si>
  <si>
    <t>R29</t>
  </si>
  <si>
    <t>R30</t>
  </si>
  <si>
    <t>Errores del administrador</t>
  </si>
  <si>
    <t>R31</t>
  </si>
  <si>
    <t>007</t>
  </si>
  <si>
    <t>Gestión de Contratos</t>
  </si>
  <si>
    <t>R32</t>
  </si>
  <si>
    <t>R33</t>
  </si>
  <si>
    <t>R34</t>
  </si>
  <si>
    <t>A11.1.3</t>
  </si>
  <si>
    <t>R35</t>
  </si>
  <si>
    <t>Avería de origen 
físico o lógico</t>
  </si>
  <si>
    <t>R36</t>
  </si>
  <si>
    <t>008</t>
  </si>
  <si>
    <t>Suma de Sueños</t>
  </si>
  <si>
    <t>R37</t>
  </si>
  <si>
    <t>R38</t>
  </si>
  <si>
    <t>R39</t>
  </si>
  <si>
    <t>R40</t>
  </si>
  <si>
    <t>R41</t>
  </si>
  <si>
    <t>009</t>
  </si>
  <si>
    <t>Si me conoces
Primera Infancia</t>
  </si>
  <si>
    <t>R42</t>
  </si>
  <si>
    <t>R43</t>
  </si>
  <si>
    <t>R44</t>
  </si>
  <si>
    <t>R45</t>
  </si>
  <si>
    <t>R46</t>
  </si>
  <si>
    <t>010</t>
  </si>
  <si>
    <t>SVDI
Sistema Integral de Valoración Infantil</t>
  </si>
  <si>
    <t>R47</t>
  </si>
  <si>
    <t>R48</t>
  </si>
  <si>
    <t>R49</t>
  </si>
  <si>
    <t>R50</t>
  </si>
  <si>
    <t>R51</t>
  </si>
  <si>
    <t>011</t>
  </si>
  <si>
    <t>Construcciones Project Online</t>
  </si>
  <si>
    <t>R52</t>
  </si>
  <si>
    <t>R53</t>
  </si>
  <si>
    <t>R54</t>
  </si>
  <si>
    <t>R55</t>
  </si>
  <si>
    <t>R56</t>
  </si>
  <si>
    <t>012</t>
  </si>
  <si>
    <t>Instituciones</t>
  </si>
  <si>
    <t>R57</t>
  </si>
  <si>
    <t>R58</t>
  </si>
  <si>
    <t>R59</t>
  </si>
  <si>
    <t>R60</t>
  </si>
  <si>
    <t>R61</t>
  </si>
  <si>
    <t>013</t>
  </si>
  <si>
    <t>Si me conoces - Monitoreo</t>
  </si>
  <si>
    <t>A12.1.1</t>
  </si>
  <si>
    <t>R62</t>
  </si>
  <si>
    <t>R63</t>
  </si>
  <si>
    <t xml:space="preserve">A.14.1.3   </t>
  </si>
  <si>
    <t>R64</t>
  </si>
  <si>
    <t>R65</t>
  </si>
  <si>
    <t>Condiciones inadecuadas 
de temperatura o humedad</t>
  </si>
  <si>
    <t>R66</t>
  </si>
  <si>
    <t>014</t>
  </si>
  <si>
    <t>PS Documents</t>
  </si>
  <si>
    <t>R67</t>
  </si>
  <si>
    <t>R68</t>
  </si>
  <si>
    <t>R69</t>
  </si>
  <si>
    <t>R70</t>
  </si>
  <si>
    <t>R71</t>
  </si>
  <si>
    <t>015</t>
  </si>
  <si>
    <t>Servicios públicos</t>
  </si>
  <si>
    <t>R72</t>
  </si>
  <si>
    <t>R73</t>
  </si>
  <si>
    <t>R74</t>
  </si>
  <si>
    <t>R75</t>
  </si>
  <si>
    <t>R76</t>
  </si>
  <si>
    <t>016</t>
  </si>
  <si>
    <t>Si me conoces - Jornada Única</t>
  </si>
  <si>
    <t>R77</t>
  </si>
  <si>
    <t>R78</t>
  </si>
  <si>
    <t>R79</t>
  </si>
  <si>
    <t>R80</t>
  </si>
  <si>
    <t>R81</t>
  </si>
  <si>
    <t>017</t>
  </si>
  <si>
    <t>Arrendamientos</t>
  </si>
  <si>
    <t>R82</t>
  </si>
  <si>
    <t>R83</t>
  </si>
  <si>
    <t>R84</t>
  </si>
  <si>
    <t>R85</t>
  </si>
  <si>
    <t>R86</t>
  </si>
  <si>
    <t>018</t>
  </si>
  <si>
    <t>Humano</t>
  </si>
  <si>
    <t>R87</t>
  </si>
  <si>
    <t>R88</t>
  </si>
  <si>
    <t>R89</t>
  </si>
  <si>
    <t>R90</t>
  </si>
  <si>
    <t>R91</t>
  </si>
  <si>
    <t>019</t>
  </si>
  <si>
    <t>Gestión de Cobertura - APEX</t>
  </si>
  <si>
    <t>R92</t>
  </si>
  <si>
    <t>R93</t>
  </si>
  <si>
    <t>R94</t>
  </si>
  <si>
    <t>R95</t>
  </si>
  <si>
    <t>Ataque destructivo</t>
  </si>
  <si>
    <t>A9.3.1</t>
  </si>
  <si>
    <t>R96</t>
  </si>
  <si>
    <t>020</t>
  </si>
  <si>
    <t>Apoteosys</t>
  </si>
  <si>
    <t>R97</t>
  </si>
  <si>
    <t>R98</t>
  </si>
  <si>
    <t>R99</t>
  </si>
  <si>
    <t>R100</t>
  </si>
  <si>
    <t>Errores de configuración</t>
  </si>
  <si>
    <t>R101</t>
  </si>
  <si>
    <t>021</t>
  </si>
  <si>
    <t>Matriz CHIP (Contable)</t>
  </si>
  <si>
    <t>R102</t>
  </si>
  <si>
    <t>R103</t>
  </si>
  <si>
    <t>R104</t>
  </si>
  <si>
    <t>R105</t>
  </si>
  <si>
    <t>R106</t>
  </si>
  <si>
    <t>022</t>
  </si>
  <si>
    <t>SI CAPITAL FSE</t>
  </si>
  <si>
    <t>R107</t>
  </si>
  <si>
    <t>R108</t>
  </si>
  <si>
    <t>R109</t>
  </si>
  <si>
    <t>R110</t>
  </si>
  <si>
    <t>Acceso no autorizado</t>
  </si>
  <si>
    <t>R111</t>
  </si>
  <si>
    <t>023</t>
  </si>
  <si>
    <t>Movilidad Escolar</t>
  </si>
  <si>
    <t>R112</t>
  </si>
  <si>
    <t>R113</t>
  </si>
  <si>
    <t>R114</t>
  </si>
  <si>
    <t>R115</t>
  </si>
  <si>
    <t>Deficiencias en la 
organización</t>
  </si>
  <si>
    <t>R116</t>
  </si>
  <si>
    <t>024</t>
  </si>
  <si>
    <t>Evaluación Docente</t>
  </si>
  <si>
    <t>R117</t>
  </si>
  <si>
    <t>R118</t>
  </si>
  <si>
    <t>A13.1.2</t>
  </si>
  <si>
    <t>61 días</t>
  </si>
  <si>
    <t>R119</t>
  </si>
  <si>
    <t>62 días</t>
  </si>
  <si>
    <t>R120</t>
  </si>
  <si>
    <t>63 días</t>
  </si>
  <si>
    <t>R121</t>
  </si>
  <si>
    <t>025</t>
  </si>
  <si>
    <t>SIARA
Sistema de Investigaciones Administrativas y Recursos de Apelación</t>
  </si>
  <si>
    <t>64 días</t>
  </si>
  <si>
    <t>R122</t>
  </si>
  <si>
    <t>65 días</t>
  </si>
  <si>
    <t>R123</t>
  </si>
  <si>
    <t>66 días</t>
  </si>
  <si>
    <t>R124</t>
  </si>
  <si>
    <t>67 días</t>
  </si>
  <si>
    <t>R125</t>
  </si>
  <si>
    <t>68 días</t>
  </si>
  <si>
    <t>R126</t>
  </si>
  <si>
    <t>026</t>
  </si>
  <si>
    <t>Recobro de incapacidades
docentes</t>
  </si>
  <si>
    <t>69 días</t>
  </si>
  <si>
    <t>R127</t>
  </si>
  <si>
    <t>70 días</t>
  </si>
  <si>
    <t>R128</t>
  </si>
  <si>
    <t>71 días</t>
  </si>
  <si>
    <t>R129</t>
  </si>
  <si>
    <t>72 días</t>
  </si>
  <si>
    <t>R130</t>
  </si>
  <si>
    <t>73 días</t>
  </si>
  <si>
    <t>R131</t>
  </si>
  <si>
    <t>027</t>
  </si>
  <si>
    <t>POA
Plan Operativo Anual</t>
  </si>
  <si>
    <t>74 días</t>
  </si>
  <si>
    <t>R132</t>
  </si>
  <si>
    <t>75 días</t>
  </si>
  <si>
    <t>R133</t>
  </si>
  <si>
    <t>76 días</t>
  </si>
  <si>
    <t>R134</t>
  </si>
  <si>
    <t>77 días</t>
  </si>
  <si>
    <t>R135</t>
  </si>
  <si>
    <t>78 días</t>
  </si>
  <si>
    <t>R136</t>
  </si>
  <si>
    <t>028</t>
  </si>
  <si>
    <t>SAETA</t>
  </si>
  <si>
    <t>79 días</t>
  </si>
  <si>
    <t>R137</t>
  </si>
  <si>
    <t>80 días</t>
  </si>
  <si>
    <t>R138</t>
  </si>
  <si>
    <t>81 días</t>
  </si>
  <si>
    <t>R139</t>
  </si>
  <si>
    <t>82 días</t>
  </si>
  <si>
    <t>R140</t>
  </si>
  <si>
    <t>83 días</t>
  </si>
  <si>
    <t>R141</t>
  </si>
  <si>
    <t>029</t>
  </si>
  <si>
    <t>DUEB
Directorio Único de Establecimientos Educativos de Bogotá</t>
  </si>
  <si>
    <t>84 días</t>
  </si>
  <si>
    <t>R142</t>
  </si>
  <si>
    <t>85 días</t>
  </si>
  <si>
    <t>R143</t>
  </si>
  <si>
    <t>86 días</t>
  </si>
  <si>
    <t>R144</t>
  </si>
  <si>
    <t>87 días</t>
  </si>
  <si>
    <t>R145</t>
  </si>
  <si>
    <t>88 días</t>
  </si>
  <si>
    <t>R146</t>
  </si>
  <si>
    <t>030</t>
  </si>
  <si>
    <t>Dexon</t>
  </si>
  <si>
    <t>89 días</t>
  </si>
  <si>
    <t>R147</t>
  </si>
  <si>
    <t>90 días</t>
  </si>
  <si>
    <t>R148</t>
  </si>
  <si>
    <t>91 días</t>
  </si>
  <si>
    <t>R149</t>
  </si>
  <si>
    <t>92 días</t>
  </si>
  <si>
    <t>R150</t>
  </si>
  <si>
    <t>93 días</t>
  </si>
  <si>
    <t>R151</t>
  </si>
  <si>
    <t>031</t>
  </si>
  <si>
    <t>SIAI
Sistema Integrado de Acceso e Ingreso</t>
  </si>
  <si>
    <t>94 días</t>
  </si>
  <si>
    <t>R152</t>
  </si>
  <si>
    <t>95 días</t>
  </si>
  <si>
    <t>R153</t>
  </si>
  <si>
    <t>96 días</t>
  </si>
  <si>
    <t>R154</t>
  </si>
  <si>
    <t>97 días</t>
  </si>
  <si>
    <t>R155</t>
  </si>
  <si>
    <t>98 días</t>
  </si>
  <si>
    <t>R156</t>
  </si>
  <si>
    <t>032</t>
  </si>
  <si>
    <t>Documentos Seguros</t>
  </si>
  <si>
    <t>99 días</t>
  </si>
  <si>
    <t>R157</t>
  </si>
  <si>
    <t>100 días</t>
  </si>
  <si>
    <t>R158</t>
  </si>
  <si>
    <t>101 días</t>
  </si>
  <si>
    <t>R159</t>
  </si>
  <si>
    <t>102 días</t>
  </si>
  <si>
    <t>R160</t>
  </si>
  <si>
    <t>103 días</t>
  </si>
  <si>
    <t>R161</t>
  </si>
  <si>
    <t>033</t>
  </si>
  <si>
    <t>Escalafón</t>
  </si>
  <si>
    <t>104 días</t>
  </si>
  <si>
    <t>R162</t>
  </si>
  <si>
    <t>105 días</t>
  </si>
  <si>
    <t>R163</t>
  </si>
  <si>
    <t>106 días</t>
  </si>
  <si>
    <t>R164</t>
  </si>
  <si>
    <t>107 días</t>
  </si>
  <si>
    <t>R165</t>
  </si>
  <si>
    <t>108 días</t>
  </si>
  <si>
    <t>R166</t>
  </si>
  <si>
    <t>034</t>
  </si>
  <si>
    <t>Tiempo de Servicios Docentes Privados</t>
  </si>
  <si>
    <t>109 días</t>
  </si>
  <si>
    <t>R167</t>
  </si>
  <si>
    <t>A6.1.5</t>
  </si>
  <si>
    <t>110 días</t>
  </si>
  <si>
    <t>R168</t>
  </si>
  <si>
    <t>A17.2.1</t>
  </si>
  <si>
    <t>111 días</t>
  </si>
  <si>
    <t>R169</t>
  </si>
  <si>
    <t>A7.1.1</t>
  </si>
  <si>
    <t>112 días</t>
  </si>
  <si>
    <t>R170</t>
  </si>
  <si>
    <t>113 días</t>
  </si>
  <si>
    <t>R171</t>
  </si>
  <si>
    <t>035</t>
  </si>
  <si>
    <t>KOMBO</t>
  </si>
  <si>
    <t>114 días</t>
  </si>
  <si>
    <t>R172</t>
  </si>
  <si>
    <t>115 días</t>
  </si>
  <si>
    <t>R173</t>
  </si>
  <si>
    <t>116 días</t>
  </si>
  <si>
    <t>R174</t>
  </si>
  <si>
    <t>117 días</t>
  </si>
  <si>
    <t>R175</t>
  </si>
  <si>
    <t>118 días</t>
  </si>
  <si>
    <t>R176</t>
  </si>
  <si>
    <t>036</t>
  </si>
  <si>
    <t>Audiencia Docente</t>
  </si>
  <si>
    <t>119 días</t>
  </si>
  <si>
    <t>R177</t>
  </si>
  <si>
    <t>R178</t>
  </si>
  <si>
    <t>121 días</t>
  </si>
  <si>
    <t>R179</t>
  </si>
  <si>
    <t>122 días</t>
  </si>
  <si>
    <t>R180</t>
  </si>
  <si>
    <t>123 días</t>
  </si>
  <si>
    <t>R181</t>
  </si>
  <si>
    <t>037</t>
  </si>
  <si>
    <t>Traslados docentes</t>
  </si>
  <si>
    <t>124 días</t>
  </si>
  <si>
    <t>R182</t>
  </si>
  <si>
    <t>125 días</t>
  </si>
  <si>
    <t>R183</t>
  </si>
  <si>
    <t>126 días</t>
  </si>
  <si>
    <t>R184</t>
  </si>
  <si>
    <t>127 días</t>
  </si>
  <si>
    <t>R185</t>
  </si>
  <si>
    <t>128 días</t>
  </si>
  <si>
    <t>R186</t>
  </si>
  <si>
    <t>038</t>
  </si>
  <si>
    <t>Planta</t>
  </si>
  <si>
    <t>129 días</t>
  </si>
  <si>
    <t>R187</t>
  </si>
  <si>
    <t>130 días</t>
  </si>
  <si>
    <t>R188</t>
  </si>
  <si>
    <t>131 días</t>
  </si>
  <si>
    <t>R189</t>
  </si>
  <si>
    <t>132 días</t>
  </si>
  <si>
    <t>R190</t>
  </si>
  <si>
    <t>133 días</t>
  </si>
  <si>
    <t>R191</t>
  </si>
  <si>
    <t>039</t>
  </si>
  <si>
    <t>Certificados Historia Laboral</t>
  </si>
  <si>
    <t>134 días</t>
  </si>
  <si>
    <t>R192</t>
  </si>
  <si>
    <t>135 días</t>
  </si>
  <si>
    <t>R193</t>
  </si>
  <si>
    <t>136 días</t>
  </si>
  <si>
    <t>R194</t>
  </si>
  <si>
    <t>A13.2.4</t>
  </si>
  <si>
    <t>137 días</t>
  </si>
  <si>
    <t>R195</t>
  </si>
  <si>
    <t>138 días</t>
  </si>
  <si>
    <t>R196</t>
  </si>
  <si>
    <t>040</t>
  </si>
  <si>
    <t>IMAG
Información del Magisterio de la SED</t>
  </si>
  <si>
    <t>139 días</t>
  </si>
  <si>
    <t>R197</t>
  </si>
  <si>
    <t>140 días</t>
  </si>
  <si>
    <t>R198</t>
  </si>
  <si>
    <t>141 días</t>
  </si>
  <si>
    <t>R199</t>
  </si>
  <si>
    <t>142 días</t>
  </si>
  <si>
    <t>R200</t>
  </si>
  <si>
    <t>143 días</t>
  </si>
  <si>
    <t>R201</t>
  </si>
  <si>
    <t>041</t>
  </si>
  <si>
    <t>Reubicaciones administrativas</t>
  </si>
  <si>
    <t>144 días</t>
  </si>
  <si>
    <t>R202</t>
  </si>
  <si>
    <t>145 días</t>
  </si>
  <si>
    <t>R203</t>
  </si>
  <si>
    <t>146 días</t>
  </si>
  <si>
    <t>R204</t>
  </si>
  <si>
    <t>147 días</t>
  </si>
  <si>
    <t>R205</t>
  </si>
  <si>
    <t>148 días</t>
  </si>
  <si>
    <t>R206</t>
  </si>
  <si>
    <t>042</t>
  </si>
  <si>
    <t>Selección de docentes provisionales</t>
  </si>
  <si>
    <t>149 días</t>
  </si>
  <si>
    <t>R207</t>
  </si>
  <si>
    <t>150 días</t>
  </si>
  <si>
    <t>R208</t>
  </si>
  <si>
    <t>151 días</t>
  </si>
  <si>
    <t>R209</t>
  </si>
  <si>
    <t>152 días</t>
  </si>
  <si>
    <t>R210</t>
  </si>
  <si>
    <t>153 días</t>
  </si>
  <si>
    <t>R211</t>
  </si>
  <si>
    <t>043</t>
  </si>
  <si>
    <t>INFOMAG
Fondo Prestacional del Magisterio</t>
  </si>
  <si>
    <t>154 días</t>
  </si>
  <si>
    <t>R212</t>
  </si>
  <si>
    <t>155 días</t>
  </si>
  <si>
    <t>R213</t>
  </si>
  <si>
    <t>156 días</t>
  </si>
  <si>
    <t>R214</t>
  </si>
  <si>
    <t>157 días</t>
  </si>
  <si>
    <t>R215</t>
  </si>
  <si>
    <t>158 días</t>
  </si>
  <si>
    <t>R216</t>
  </si>
  <si>
    <t>044</t>
  </si>
  <si>
    <t>Encargos Directivos Docentes</t>
  </si>
  <si>
    <t>159 días</t>
  </si>
  <si>
    <t>R217</t>
  </si>
  <si>
    <t>160 días</t>
  </si>
  <si>
    <t>R218</t>
  </si>
  <si>
    <t>161 días</t>
  </si>
  <si>
    <t>R219</t>
  </si>
  <si>
    <t>A8.1.3</t>
  </si>
  <si>
    <t>162 días</t>
  </si>
  <si>
    <t>R220</t>
  </si>
  <si>
    <t>163 días</t>
  </si>
  <si>
    <t>R221</t>
  </si>
  <si>
    <t>045</t>
  </si>
  <si>
    <t>Servicio al ciudadano</t>
  </si>
  <si>
    <t>164 días</t>
  </si>
  <si>
    <t>R222</t>
  </si>
  <si>
    <t>165 días</t>
  </si>
  <si>
    <t>R223</t>
  </si>
  <si>
    <t>166 días</t>
  </si>
  <si>
    <t>R224</t>
  </si>
  <si>
    <t>167 días</t>
  </si>
  <si>
    <t>R225</t>
  </si>
  <si>
    <t>168 días</t>
  </si>
  <si>
    <t>R226</t>
  </si>
  <si>
    <t>046</t>
  </si>
  <si>
    <t>Fondo de Ahorro y Vivienda Distrital</t>
  </si>
  <si>
    <t>169 días</t>
  </si>
  <si>
    <t>R227</t>
  </si>
  <si>
    <t>170 días</t>
  </si>
  <si>
    <t>R228</t>
  </si>
  <si>
    <t>171 días</t>
  </si>
  <si>
    <t>R229</t>
  </si>
  <si>
    <t>172 días</t>
  </si>
  <si>
    <t>R230</t>
  </si>
  <si>
    <t>173 días</t>
  </si>
  <si>
    <t>R231</t>
  </si>
  <si>
    <t>047</t>
  </si>
  <si>
    <t>Matriz CHIP (Presupuestal)</t>
  </si>
  <si>
    <t>174 días</t>
  </si>
  <si>
    <t>R232</t>
  </si>
  <si>
    <t>175 días</t>
  </si>
  <si>
    <t>R233</t>
  </si>
  <si>
    <t>176 días</t>
  </si>
  <si>
    <t>R234</t>
  </si>
  <si>
    <t>177 días</t>
  </si>
  <si>
    <t>R235</t>
  </si>
  <si>
    <t>178 días</t>
  </si>
  <si>
    <t>R236</t>
  </si>
  <si>
    <t>048</t>
  </si>
  <si>
    <t>SIGA</t>
  </si>
  <si>
    <t>179 días</t>
  </si>
  <si>
    <t>R237</t>
  </si>
  <si>
    <t>180 días</t>
  </si>
  <si>
    <t>R238</t>
  </si>
  <si>
    <t>181 días</t>
  </si>
  <si>
    <t>R239</t>
  </si>
  <si>
    <t>182 días</t>
  </si>
  <si>
    <t>R240</t>
  </si>
  <si>
    <t>183 días</t>
  </si>
  <si>
    <t>R241</t>
  </si>
  <si>
    <t>049</t>
  </si>
  <si>
    <t>Digiturno</t>
  </si>
  <si>
    <t>184 días</t>
  </si>
  <si>
    <t>R242</t>
  </si>
  <si>
    <t>185 días</t>
  </si>
  <si>
    <t>R243</t>
  </si>
  <si>
    <t>186 días</t>
  </si>
  <si>
    <t>R244</t>
  </si>
  <si>
    <t>187 días</t>
  </si>
  <si>
    <t>R245</t>
  </si>
  <si>
    <t>188 días</t>
  </si>
  <si>
    <t>R246</t>
  </si>
  <si>
    <t>050</t>
  </si>
  <si>
    <t>FUT - Formulario Único de Trámites</t>
  </si>
  <si>
    <t>189 días</t>
  </si>
  <si>
    <t>R247</t>
  </si>
  <si>
    <t>190 días</t>
  </si>
  <si>
    <t>R248</t>
  </si>
  <si>
    <t>191 días</t>
  </si>
  <si>
    <t>R249</t>
  </si>
  <si>
    <t>192 días</t>
  </si>
  <si>
    <t>R250</t>
  </si>
  <si>
    <t>193 días</t>
  </si>
  <si>
    <t>R251</t>
  </si>
  <si>
    <t>051</t>
  </si>
  <si>
    <t>Consulta Diplomas</t>
  </si>
  <si>
    <t>194 días</t>
  </si>
  <si>
    <t>R252</t>
  </si>
  <si>
    <t>195 días</t>
  </si>
  <si>
    <t>R253</t>
  </si>
  <si>
    <t>196 días</t>
  </si>
  <si>
    <t>R254</t>
  </si>
  <si>
    <t>197 días</t>
  </si>
  <si>
    <t>R255</t>
  </si>
  <si>
    <t>198 días</t>
  </si>
  <si>
    <t>R256</t>
  </si>
  <si>
    <t>052</t>
  </si>
  <si>
    <t>Isolucion</t>
  </si>
  <si>
    <t>199 días</t>
  </si>
  <si>
    <t>R257</t>
  </si>
  <si>
    <t>200 días</t>
  </si>
  <si>
    <t>R258</t>
  </si>
  <si>
    <t>201 días</t>
  </si>
  <si>
    <t>R259</t>
  </si>
  <si>
    <t>202 días</t>
  </si>
  <si>
    <t>R260</t>
  </si>
  <si>
    <t>203 días</t>
  </si>
  <si>
    <t>Elaboro:</t>
  </si>
  <si>
    <t>Equipo de seguridad Digital</t>
  </si>
  <si>
    <t>Fecha: 1/01/2022</t>
  </si>
  <si>
    <t>MAPA DE RIESGOS - RIESGO INHERENTE</t>
  </si>
  <si>
    <t>Muy Alta
100%</t>
  </si>
  <si>
    <t>Alta
80%</t>
  </si>
  <si>
    <t>Media
60%</t>
  </si>
  <si>
    <t>R01-R06-R21-R78
R133-R178-R183
R188-R193-R198
R128-R163-R203
R208-R213-R218
R168-R228-R254
R23-R26-R38-R43
R48-R53-R63-R73</t>
  </si>
  <si>
    <t>R04-R05-R07-R99
R08-R58-R86-R68
R11-R12-R13-R259
R83-R93-R103
R118-R123-R143
R158-R234-R244
R249</t>
  </si>
  <si>
    <t>Baja
40%</t>
  </si>
  <si>
    <t>R61-R71-R79-R80
R22-R24-R126
R134-R102-R25
R135-R130-R226
R157-R161-R169
R170-R129-R75
R131-R179-R180
R181-R184-R164
R165-R185-R186
R189-R190-R166
R176-R191-R194
R195-R196-R199
R200-R201-R204
R205-R206-R209
R210-R211-R214
R215-R216-R219
R220-R229-R230
R251-R252-R255
R28-R29-R30-R36
R39-R40-R41-R44
R45-R46-R49-R50
R51-R54-R55-R64
R65-R74-R76</t>
  </si>
  <si>
    <t>R03-R09-R10-R260
R14-R15-R56-R247
R59-R101-R241
R60-R66-R69-R121
R81-R84-R85-R91
R94-R95-R104
R116-R119-R120
R124-R125-R141
R144-R70-R160
R145-R156-R159
R231-R232-R235
R242-R245-R246
R250-R256-R257
R105</t>
  </si>
  <si>
    <t>Muy Baja
20%</t>
  </si>
  <si>
    <t>R27-R37-R42-R47
R52-R62-R72-R77
R127-R132-R162-R167
R177-R182-R187-R207
R253-R192-R197-R202-
R212-R217-R227-</t>
  </si>
  <si>
    <t>R67-R57-R142
R82-R92-R117
R233-R243-R122
R248-R258-R02</t>
  </si>
  <si>
    <t>R19
R32
R147
R222
R238</t>
  </si>
  <si>
    <t>Leve
20%</t>
  </si>
  <si>
    <t>Menor
40%</t>
  </si>
  <si>
    <t>Moderado
60%</t>
  </si>
  <si>
    <t>Mayor
80%</t>
  </si>
  <si>
    <t>Catastrófico
100%</t>
  </si>
  <si>
    <t>Definición de Controles</t>
  </si>
  <si>
    <t>Nombre</t>
  </si>
  <si>
    <t>Tipo</t>
  </si>
  <si>
    <t>Políticas para la seguridad de la información</t>
  </si>
  <si>
    <t>Control: Se debe definir un conjunto de políticas para la seguridad de la información, aprobada por la dirección, publicada y comunicada a los empleados y a las partes externas pertinentes.</t>
  </si>
  <si>
    <t>Defina políticas de seguridad de la información claras y alineadas con los objetivos corporativos y cuyo alcance garantice el cumplimiento legal.</t>
  </si>
  <si>
    <t>PR</t>
  </si>
  <si>
    <t>A5.1.2</t>
  </si>
  <si>
    <t>Revisión de las políticas para la seguridad de la información.</t>
  </si>
  <si>
    <t>Control: Las políticas para la seguridad de la información se deben revisar a intervalos planificados o si ocurren cambios  significativos, para para asegurar su conveniencia, adecuación y eficacia continuas.</t>
  </si>
  <si>
    <t>La política de seguridad de la información se debe revisar y actualizar si es requerido como máximo cada año o antes si un evento así lo requiere.</t>
  </si>
  <si>
    <t>Roles y responsabilidades para la seguridad de la información</t>
  </si>
  <si>
    <t>Control: Se deben definir y asignar todas las responsabilidades de la seguridad de la información.</t>
  </si>
  <si>
    <t>Los roles y responsabilidades deben estar claramente definidos
y deben hacer parte de cada contrato de los funcionarios activos en la SED.</t>
  </si>
  <si>
    <t>Mantener un inventario de información confidencial: mantener un inventario de toda la información confidencial almacenada, procesada o transmitida por los sistemas de tecnología de la organización, incluidos los que se encuentran en el sitio o en un proveedor de servicios remoto.</t>
  </si>
  <si>
    <t>A6.1.2</t>
  </si>
  <si>
    <t>Separación de deberes</t>
  </si>
  <si>
    <t>Control: Los deberes y áreas de responsabilidad en conflicto se deben separar para reducir las posibilidades de modificación no autorizada o no intencional, o el uso indebido de los activos de la organización</t>
  </si>
  <si>
    <t>Mantener inventario de cuentas administrativas: Utilice herramientas automatizadas para hacer un inventario de todas las cuentas administrativas, incluidas las cuentas de dominio y locales, para asegurarse de que solo las personas autorizadas tengan privilegios elevados.</t>
  </si>
  <si>
    <t>DT</t>
  </si>
  <si>
    <t>A6.1.3</t>
  </si>
  <si>
    <t>Contacto con las autoridades</t>
  </si>
  <si>
    <t>Control: Se deben mantener contactos apropiados con las autoridades pertinentes.</t>
  </si>
  <si>
    <t>Los profesionales en seguridad deberán mantener contacto con los grupos de seguridad de la policía y respuesta a incidentes del gobierno nacional.</t>
  </si>
  <si>
    <t>A6.1.4</t>
  </si>
  <si>
    <t>Contacto con grupos de interés especial</t>
  </si>
  <si>
    <t>Control: Se deben mantener contactos apropiados con grupos de interés especial u otros foros y asociaciones profesionales especializadas en seguridad</t>
  </si>
  <si>
    <t>La entidad a través del oficial de seguridad designado en el cargo deberá estar registrado y mantenerse informado a través del colCERT, CSIRT gobierno y demás grupos definidos por el estado Colombiano en materia de atención y respuesta a incidentes cibernéticos. La información relevante (advertencias tempranas de las alertas, avisos y parches acerca de ataques y 
vulnerabilidades, etc.) recibida mediante estos grupos deberá ser divulgada a la comunidad de colaboradores de la entidad o grupos de interés corporativo de acuerdo a la clasificación de la información recibida.</t>
  </si>
  <si>
    <t>Seguridad de la información en la gestión de proyectos.</t>
  </si>
  <si>
    <t>Control: La seguridad de la información se debe tratar en la gestión de proyectos, independientemente del tipo de proyecto.</t>
  </si>
  <si>
    <t>*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t>
  </si>
  <si>
    <t>A6.2.1</t>
  </si>
  <si>
    <t>Política para dispositivos móviles</t>
  </si>
  <si>
    <t>Control: Se deben adoptar una política y unas medidas de seguridad de soporte, para gestionar los riesgos introducidos por el uso de dispositivos móviles.</t>
  </si>
  <si>
    <t>La entidad deberá definir y aplicar una política de uso de dispositivos móviles, que garantice la protección de la información, en ella se deberá tener en cuenta el uso de dispositivos como teléfonos inteligentes, USB, Discos duros externos, discos de almacenamiento flexible (CD, DVD, etc.), restricción de instalación de software, los dispositivos ingresados a la red LAN deberán cumplir como mínimo los siguientes criterios:
* registro de los dispositivos móviles en la políticas de seguridad de la entidad.
* deberán estar actualizados y aplicados los últimos parches de seguridad liberados por el fabricante.
* restringir la conexión del dispositivo a la LAN de acuerdo a las necesidades de la conexión de este a la misma.
* control de acceso.
* copias de respaldo.
* des habilitación de permisos de conexión remota externa.
* y todas aquellas que la entidad considere necesarias para salvaguardar la integridad, confidencialidad y disponibilidad de la información.</t>
  </si>
  <si>
    <t>A6.2.2</t>
  </si>
  <si>
    <t>Teletrabajo</t>
  </si>
  <si>
    <t>Control: Se deben implementar una política y unas medidas de seguridad de soporte,  para proteger la información a la que se tiene acceso, que es procesada o almacenada en los lugares en los que se realiza teletrabajo.</t>
  </si>
  <si>
    <t>La entidad deberá definir y aplicar una política que garantice la
protección de la información empleada mediante modalidades de trabajo en casa o tele trabajo, esta política deberá definir métodos que restrinjan:
* Fuga de información (DLP, restricción de descarga fuera de los servicios de office365).
* restricción de envió de información a cuentas de correo personales.
* restricción de uso de cuentas corporativas para registro en servicio personales.
* Establecer canales de comunicación seguros (VPN).
* acuerdos de confidencialidad.
* garantizar que los equipos que se conecten a servicios corporativos se encuentran actualizados y parcheados.
* restricción de uso de servicios diferentes a los proporcionados por la entidad mediante office365 (SharePoint, one drive, Teams, etc.).
* y todas aquellas que la entidad considere necesarias para salvaguardar la integridad, confidencialidad y disponibilidad de la información.</t>
  </si>
  <si>
    <t>Selección</t>
  </si>
  <si>
    <t>Control: Las verificaciones de los antecedentes de todos los candidatos a un empleo se deben llevar a cabo de acuerdo con las leyes, reglamentaciones y ética pertinentes y deben ser proporcionales a los requisitos de negocio, a la clasificación de la información a que se va a tener acceso y a los riesgos percibidos.</t>
  </si>
  <si>
    <t>Defina procedimientos que establezca el cumplimiento
en la consulta de antecedentes disciplinarios para el personal contratado.</t>
  </si>
  <si>
    <t>A7.1.2</t>
  </si>
  <si>
    <t>Términos y condiciones del empleo</t>
  </si>
  <si>
    <t>Control: Los acuerdos contractuales con empleados y contratistas deben establecer sus responsabilidades y las de la organización en cuanto a la seguridad de la información.</t>
  </si>
  <si>
    <t>Se debe definir claramente las responsabilidades, alcance y definición del objeto de contrato y los detalles técnicos y legales requeridos para el cumplimiento del objeto de contrato.</t>
  </si>
  <si>
    <t>A7.2.1</t>
  </si>
  <si>
    <t>Responsabilidades de la dirección</t>
  </si>
  <si>
    <t>Control: La dirección debe exigir a todos los empleados y contratista la aplicación de la seguridad de la información de acuerdo con las políticas y procedimientos establecidos por la organización.</t>
  </si>
  <si>
    <t>* asegurar que empleados y contratistas estén debidamente informados sobre sus roles y responsabilidades de seguridad de la información
* definir campañas de concientización acordes a los roles y responsabilidades
* asegúrese que el cuente con las habilidades y calificaciones apropiadas y reciban capacitación en forma regular
* cuenten con un canal para reporte anónimo de incumplimiento de las políticas o procedimientos de seguridad de la información</t>
  </si>
  <si>
    <t>Toma de conciencia, educación y formación en la seguridad de la información.</t>
  </si>
  <si>
    <t>Control: Todos los empleados de la organización, y en donde sea pertinente, los contratistas, deben recibir la educación y la formación en toma de conciencia apropiada, y actualizaciones regulares sobre las políticas y procedimientos de la organización pertinentes para su cargo.</t>
  </si>
  <si>
    <t>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t>
  </si>
  <si>
    <t>A7.2.3</t>
  </si>
  <si>
    <t>Proceso disciplinario</t>
  </si>
  <si>
    <t xml:space="preserve">Control: Se debe contar con un proceso formal, el cual debe ser comunicado, para emprender acciones contra empleados que hayan cometido una violación a la seguridad de la información. </t>
  </si>
  <si>
    <t xml:space="preserve">Todas aquellas actividades que sean consideradas una violación a las políticas de seguridad de la entidad deberán ser investigadas mediante un procedimientos forenses de recolección de información que constaten la violación de las políticas de seguridad, estos procedimientos comprenden:
* recolección de logs
* registro de activades de cuentas de usuario
* toma de imágenes forenses (volcado de memoria, imágenes de dispositivo fijo o móvil).
* entrevistas
* grabaciones de video
* y todas aquellas que la entidad consideren necesarias que evidencien un incumplimiento en los procedimientos y políticas establecidas.
La evidencias recolectadas deberán ser puestas en conocimiento del área de RRHH y esta deberá definir las sanciones disciplinarias a que den lugar la falta cometida. </t>
  </si>
  <si>
    <t>A7.3.1</t>
  </si>
  <si>
    <t>Terminación o cambio de responsabilidades de empleo</t>
  </si>
  <si>
    <t>Control: Las responsabilidades y los deberes de seguridad de la información que permanecen validos después de la terminación o cambio de empleo de deben definir, comunicar al empleado o contratista y se deben hacer cumplir.</t>
  </si>
  <si>
    <t xml:space="preserve">La entidad deberá definir y entregar a sus colaboradores mediante el contrato laboral definido entre las partes, los siguientes puntos:
* acuerdo de confidencialidad
* el derecho de la entidad a auditar, supervisar y tener acceso a las diferentes cuentas de acceso y equipos informáticos suministrados por la entidad para el cumplimiento de sus funciones, cuando la misma así lo considere necesario.
* el cumplimiento de no divulgación de la información aun cuando su contrato laborar allá finalizado por la entidad.
* el derecho de la entidad investigar y poner bajo conocimiento de las autoridades pertinentes las posibles violaciones en protección de la información.
</t>
  </si>
  <si>
    <t>A8.1.1</t>
  </si>
  <si>
    <t>Inventario de activos</t>
  </si>
  <si>
    <t>Control: Se deben identificar los activos asociados con información e instalaciones de procesamiento de información, y se debe elaborar y mantener un inventario de estos activos.</t>
  </si>
  <si>
    <t>La entidad deberá levantar el inventario de activos de información, este inventario deberá contemplar activos principales y activos subordinados, el inventario deberá estar en un lugar único, centralizado, exacto y mantenerse actualizado. El inventario deberá indicar el propósito, servicio, importancia y dueño de los activos de información.</t>
  </si>
  <si>
    <t>A8.1.2</t>
  </si>
  <si>
    <t>Propiedad de los activos</t>
  </si>
  <si>
    <t>Control: Los activos mantenidos en el inventario deben tener un propietario.</t>
  </si>
  <si>
    <t>Mantenga un inventario preciso y actualizado de todos los activos tecnológicos con potencial para almacenar o procesar información. Este inventario debe incluir todos los activos, ya sea que estén conectados a la red de la organización o no.</t>
  </si>
  <si>
    <t>Uso aceptable de los activos</t>
  </si>
  <si>
    <t>Control: Se deben identificar, documentar e implementar reglas para el uso aceptable de información y de activos asociados con información e instalaciones de procesamiento de información.</t>
  </si>
  <si>
    <t>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t>
  </si>
  <si>
    <t>A8.1.4</t>
  </si>
  <si>
    <t>Devolución de activos</t>
  </si>
  <si>
    <t>Control: Todos los empleados y usuarios de partes externas deben devolver todos los activos de la organización que se encuentren a su cargo, al terminar su empleo, contrato o acuerdo.</t>
  </si>
  <si>
    <t>La entidad a través del área de dotaciones escolares deberá,
registrar, entregar, supervisar y mantener actualizado el inventario de activos entregado a cada colaborador para el cumplimiento de sus funciones.
El inventario de dotación contempla la entrega y uso de información, por lo cual la entidad deberá garantizar que no se realicen copia no autorizadas de la información pertinente (por ejemplo, la propiedad intelectual) por parte de los empleados o contratistas y terceros que han finalizado el empleo.</t>
  </si>
  <si>
    <t>A8.2.1</t>
  </si>
  <si>
    <t>Clasificación de la información</t>
  </si>
  <si>
    <t>Control: La información se debe clasificar en función de los requisitos legales, valor, criticidad y susceptibilidad a divulgación o a modificación no autorizada.</t>
  </si>
  <si>
    <t>La entidad debe inventariar la información tratada y clasificarla 
dando cumplimiento a la identificación, clasificación y tratamiento datos personales protegidos bajo las leyes 1581 de 2012 y ley 1266 de 2008.</t>
  </si>
  <si>
    <t>A8.2.2</t>
  </si>
  <si>
    <t>Etiquetado de la información</t>
  </si>
  <si>
    <t>Control: Se debe desarrollar e implementar un conjunto adecuado de procedimientos para el etiquetado de la información, de acuerdo con el esquema de clasificación de información adoptado por la organización.</t>
  </si>
  <si>
    <t xml:space="preserve">La entidad deberá diseñar e implementar un procedimiento que permita identificar y etiquetar la información, para ello se debe sujetar a la Guía para la Gestión y Clasificación de Activos de Información Nª5 entregada por MinTic para las entidades publicas https://www.mintic.gov.co/gestionti/615/articles-5482_G5_Gestion_Clasificacion.pdf </t>
  </si>
  <si>
    <t>A8.2.3</t>
  </si>
  <si>
    <t>Manejo de activos</t>
  </si>
  <si>
    <t>Control: Se deben desarrollar e implementar procedimientos para el manejo de activos, de acuerdo con el esquema de clasificación de información adoptado por la organización.</t>
  </si>
  <si>
    <t>De acuerdo a la clasificación de activos de información e información
, la entidad deberá definir:
* restricciones de acceso, bajo el principio de menor privilegio.
* recolección de registros log
* procedimientos de copias de información temporal o permanente
* etiquetado de copias de información
* definición de procedimientos de intercambio de información, de acuerdo a la clasificación de información.</t>
  </si>
  <si>
    <t>A8.3.1</t>
  </si>
  <si>
    <t>Gestión de medio removibles</t>
  </si>
  <si>
    <t>Control: Se deben implementar procedimientos para la gestión de medio removibles, de acuerdo con el esquema de clasificación adoptado por la organización.</t>
  </si>
  <si>
    <t>Se deberá definir un procedimiento de uso de medios removibles (CD, DVD, USB, DD Externos, cintas de BackUp, etc.), el procedimiento deberá tener presente:
* autorización para el uso del medio en el trasporte de información corporativa.
* procedimiento de cifrado si la confidencialidad o integridad de los datos así lo requieren.
* respaldo de la información.
* registro de los medios extraíbles autorizados y responsable.
*  borrado seguro de la información de los medios extraíbles autorizados.</t>
  </si>
  <si>
    <t>A8.3.2</t>
  </si>
  <si>
    <t>Disposición de los medios</t>
  </si>
  <si>
    <t>Control: Se debe disponer en forma segura de los medios cuando ya no se requieran, utilizando procedimientos formales.</t>
  </si>
  <si>
    <t>la entidad deberá disponer de un procedimiento de borrado seguro de información, sea a través de software, incineración o destrucción, esto de acuerdo a la criticidad de la información alojada en los medios de almacenamiento.</t>
  </si>
  <si>
    <t>A8.3.3</t>
  </si>
  <si>
    <t>Transferencia de medios físicos</t>
  </si>
  <si>
    <t>Control: Los medios que contienen información se deben proteger contra acceso no autorizado, uso indebido o corrupción durante el transporte.</t>
  </si>
  <si>
    <t xml:space="preserve">La entidad deberá definir un procedimiento para transporte de toda aquella información alojada en medios físicos el procedimiento definirá:
* la información deberá ser transportada por una compañía que preste los servicios de mensajería, con experiencia que garantice el embalaje, protección y aseguramiento de la información.
* protección mediante póliza de protección y responsabilidad si la clasificación de la información así lo requiere.
* se deberá llevar un registro de destino, motivo y responsable de la información trasportada. </t>
  </si>
  <si>
    <t>A9.1.1</t>
  </si>
  <si>
    <t>Política de control de acceso</t>
  </si>
  <si>
    <t>Control: Se debe establecer, documentar y revisar una política de control de acceso con base en los requisitos del negocio y de la seguridad de la información.</t>
  </si>
  <si>
    <t>* Defina niveles de acceso a los sistemas
* Defina una política de control de acceso y garantice el
conocimiento y difusión de esta.
* Defina roles y responsabilidades</t>
  </si>
  <si>
    <t>A9.1.2</t>
  </si>
  <si>
    <t>Acceso a redes y a servicios en red</t>
  </si>
  <si>
    <t>Control: Solo se debe permitir acceso de los usuarios a la red y a los servicios de red para los que hayan sido autorizados específicamente.</t>
  </si>
  <si>
    <t>Descifre todo el tráfico de red cifrado en el proxy de borde antes de analizar el contenido.
* Usar listas blancas de sitios permitidos a los que se puede acceder a través del proxy sin descifrar el tráfico.
* Mantenga un inventario de toda la información sensible almacenada, procesada o transmitida por los sistemas de tecnología de la organización, incluidos los ubicados en la organización o en un proveedor de servicios remoto.</t>
  </si>
  <si>
    <t>A9.2.1</t>
  </si>
  <si>
    <t>Registro y cancelación del registro de usuarios</t>
  </si>
  <si>
    <t>Control: Se debe implementar un proceso formal de registro y de cancelación de registro de usuarios, para posibilitar la asignación de los derechos de acceso.</t>
  </si>
  <si>
    <t>Configure los sistemas para que generen una entrada de registro y una alerta cuando se agregue o elimine una cuenta a cualquier grupo que tenga asignados privilegios administrativos:
* Configure los sistemas para generar una entrada de registro y una alerta de inicios de sesión fallidos en una cuenta administrativa.
* Regularmente, revise los registros para identificar anomalías o eventos anormales.</t>
  </si>
  <si>
    <t>Suministro de acceso de usuarios</t>
  </si>
  <si>
    <t>Control: Se debe implementar un proceso de suministro de acceso formal de usuarios para asignar o revocar los derechos de acceso para todo tipo de usuarios para todos los sistemas y servicios.</t>
  </si>
  <si>
    <t>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t>
  </si>
  <si>
    <t>A9.2.3</t>
  </si>
  <si>
    <t>Gestión de derechos de acceso privilegiado</t>
  </si>
  <si>
    <t>Control: Se debe restringir y controlar la asignación y uso de derechos de acceso privilegiado</t>
  </si>
  <si>
    <t xml:space="preserve">Los permisos de control de acceso deben estar acordes a la política de control de acceso y las responsabilidades que desempeña en la compañía (de acuerdo con la política de menor privilegio), se deberá llevar un control de los privilegios asignados que incluyan fecha expiración de estos. </t>
  </si>
  <si>
    <t>A9.2.4</t>
  </si>
  <si>
    <t>Gestión de información de autenticación secreta de usuarios</t>
  </si>
  <si>
    <t>Control: La asignación de información de autenticación secreta se debe controlar por medio de un proceso de gestión formal.</t>
  </si>
  <si>
    <t>La información de autenticación secreta como; información de 
autenticación de usuario, llaves criptográficas, presare key de VPN, tokens, etc. Deberá ser salvaguardada y el propietario de la administración de esta será el responsable por su correcto uso, para ello la entidad deberá garantizar:
* responsabilidades en el uso y administración de información de autenticación secreta.
* garantizar que una vez proporcionada la clave de autenticación esta es cambiada.
* garantizar la identidad del usuario mediante preguntas de identidad, CAPTCHA
* no autorizar o permitir el uso de software que trasmitan información de autenticación en texto claro.
* modificación de claves por defecto.</t>
  </si>
  <si>
    <t>A9.2.5</t>
  </si>
  <si>
    <t>Revisión de los derechos de acceso de usuarios</t>
  </si>
  <si>
    <t>Control: Los propietarios de los activos deben revisar los derechos  de acceso de los usuarios, a intervalos regulares.</t>
  </si>
  <si>
    <t>Los administradores de la plataforma deberán tener un compromiso de revisar periódicamente los derechos de acceso de los usuarios, para validar que no se hubiera alterado ningún permiso.</t>
  </si>
  <si>
    <t>A9.2.6</t>
  </si>
  <si>
    <t>Retiro o ajuste de los derechos de acceso</t>
  </si>
  <si>
    <t>Control: Los derechos de acceso de todos los empleados y de usuarios externos a la información y a las instalaciones de procesamiento de información se deben retirar al terminar su empleo, contrato o acuerdo, o se deben ajustar cuando se hagan cambios.</t>
  </si>
  <si>
    <t>El área de RRHH o Contratación deberá informar oportunamente
al área interesada, sobre la fecha de terminación de contrato o cambio de rol (responsabilidades), con el propósito de retiro de todos los derechos de acceso sean estos físicos o lógicos mediante el retiro, revocación o reemplazo de llaves, tarjetas de identificación, instalaciones de procesamiento de información o 
suscripciones, reíros de grupos de trabajos, listas de distribución de correo, etc. Si los permisos de acceso empleados se deben mantener por ser de uso común, estas deben ser modificadas antes del retiro del empleado o contratista de la entidad o termino de contrato con un externo.</t>
  </si>
  <si>
    <t>Uso de información de autenticación secreta</t>
  </si>
  <si>
    <t>Control: Se debe exigir a los usuarios que cumplan las prácticas de la organización para el uso de información de autenticación secreta.</t>
  </si>
  <si>
    <t>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t>
  </si>
  <si>
    <t>Restricción de acceso a la información</t>
  </si>
  <si>
    <t>Control: El acceso a la información y a las funciones de los sistemas de las aplicaciones se debe restringir  de acuerdo con la política de control de acceso.</t>
  </si>
  <si>
    <t>Hacer cumplir el registro de auditoría detallado para acceder a datos confidenciales o cambios en datos confidenciales (utilizando herramientas como File Integrity Monitoring o Información de seguridad y monitoreo de eventos).</t>
  </si>
  <si>
    <t>A9.4.2</t>
  </si>
  <si>
    <t>Procedimiento de ingreso seguro</t>
  </si>
  <si>
    <t>Control: Cuando lo requiere la política de control de acceso, el acceso a sistemas y aplicaciones se debe controlar mediante un proceso de ingreso seguro.</t>
  </si>
  <si>
    <t>* Cifre o hash todas las credenciales de autenticación
* todos los accesos administrativos web deberán estar protegidos mediante certificado de confianza (puerto https)
* Todos los accesos deberán ser validados y centralizados por un sistema de control de acceso (LDAP, RADIUS, etc.)
* habilite funcionalidades de segundo factor de autenticación (token, código de seguridad, etc.).</t>
  </si>
  <si>
    <t>A9.4.3</t>
  </si>
  <si>
    <t>Sistema de gestión de contraseñas</t>
  </si>
  <si>
    <t>Control: Los sistemas de gestión de contraseñas deben ser interactivos y deben asegurar la calidad de las contraseñas.</t>
  </si>
  <si>
    <t>La entidad deberá definir una política de gestión de contraseñas,
asegurando la calidad y protección de las mismas, garantizando:
* cambio de contraseñas por defecto,
* uso de una única contraseña, Cuando la autenticación multifactorial no es (como las cuentas de administrador local, root o cuentas de servicio), las cuentas utilizarán contraseñas que son únicas para ese sistema.
* extensión de contraseña no menor a 12 caracteres.
* conformación de la contraseña (mayúsculas, minúsculas, números, caracteres especiales).
* cambio de contraseña. cada 90 días.
* forzar el cambio de contraseña al primer uso.
* trasmisión de contraseña a través de medios seguros (no en texto claro).
* llevar un registro de las contraseñas usadas y no permitir el reusó.</t>
  </si>
  <si>
    <t>A9.4.4</t>
  </si>
  <si>
    <t>Uso de programas utilitarios privilegiados</t>
  </si>
  <si>
    <t>Control: Se debe restringir y controlar estrictamente el usos de programas utilitarios que podrían tener capacidad de anular el sistema y los controles de las aplicaciones.</t>
  </si>
  <si>
    <t>La entidad deberá restringir y controlar el uso de utilitarios que
tengan la capacidad de omitir, evaluar, dañar, vulnerar los controles de seguridad y los activos de información, el uso de estos utilitarios solo estarán autorizados para aquellos empleados cuyas funciones requieran el uso de los mismo y se deberá mantener un inventario de estos utilitarios y su propósito, así como contar con la autorización del jefe inmediato y justificación para su uso, entiéndase por utilitarios de este tipo como:
* herramienta de análisis de vulnerabilidades.
* escaneo de red.
* proxis
* herramientas de pruebas de seguridad
* herramientas de modificación/alteración de contenido, ej. modificación de PDF.
* herramientas de conexión remota (Team viewer, logmain, etc.).
* y todas aquellos que la entidad consideren opuesto a sus políticas y procedimientos de seguridad.</t>
  </si>
  <si>
    <t>A9.4.5</t>
  </si>
  <si>
    <t>Control de acceso a códigos fuente de programas</t>
  </si>
  <si>
    <t>Control: Se debe restringir el acceso a los códigos fuente de los programas.</t>
  </si>
  <si>
    <t>La entidad deberá definir un repositorio centrar de códigos y librerías fuentes
de los programas, el acceso a este repositorio solo estará autorizado para el área de desarrollo y la responsabilidad frente al manejo de los códigos allí almacenados será responsabilidad del jefe o líder de área, se deberá garantizar la protección de los códigos allí almacenados, cumpliendo con los siguientes criterios:
* creación de carpeta por proyecto
* solo tendrá acceso al repositorio central de códigos y librerías fuentes
de los programas, el jefe o líder del área de desarrollo.
*  la entrega de fuentes de programas a los programadores sólo se debería hacer una vez 
que se haya recibido autorización apropiada y asignación del proyecto.
* todo el códigos y librerías fuentes de los programas deberá ser protegido con programas de encriptación.
* registro de auditoría de todos los accesos a la librerías de fuentes de programas, mínimo dos veces al año.
* se deberán hacer copias periódicas de acuerdo con la política de BackUp.
* los cambios en lo códigos y librerías fuentes estará sujeto a procedimientos de control de cambios.</t>
  </si>
  <si>
    <t>A10.1.1</t>
  </si>
  <si>
    <t>Política sobre el uso de controles criptográficos</t>
  </si>
  <si>
    <t>Control: Se debe desarrollar e implementar una política sobre el uso de controles criptográficos para la protección de la información.</t>
  </si>
  <si>
    <t>Cifrar o hashear todas las credenciales de autenticación:  Utilice técnicas de cifrado o hash combinado con salt con todas las credenciales de autenticación cuando se almacenan.
* Cifrar la transmisión de nombres de usuario y credenciales de autenticación.
* Realice validaciones de seguridad sobre los programas de software y hardware a fin de garantizar que los protocolos de cifrado y hash no sean vulnerable o versiones obsoletas.</t>
  </si>
  <si>
    <t>A10.1.2</t>
  </si>
  <si>
    <t>Gestión de llaves</t>
  </si>
  <si>
    <t>Control: Se debe desarrollar e implementar una política sobre el uso, protección y tiempo de vida de las llaves criptográficas, durante todo su ciclo de vida.</t>
  </si>
  <si>
    <t xml:space="preserve">La entidad deberá definir una política de destino de llaves,
la cual deberá contemplar:
* tiempo de vida de las llaves criptográficas (no mayor a 90 días).
* no se aceptaran algoritmos de encriptación diferentes a algoritmos de ultima generación, los cuales se podrán consultar en https://tools.cisco.com/security/center/resources/next_generation_cryptography
* se deberá establecer un repositorio centralizado de almacenamiento de claves criptográficas.
* el repositorio de llaves criptográficas deberá ser respaldado mediante BackUp y protegido contra modificación o perdida.
* cada sistema informático deberá tener diferentes llaves criptográficas.
* generar y obtener llaves publicas.
* definición de como los usuarios autorizados acceden al repositorio de claves criptográficas.
* procedimiento de actualización o revocación de claves, cuando an cumplido su vigencia o han sido vulneradas.
* destrucción de llaves criptográficas
* auditoría las actividades de gestión de claves criptográficas. </t>
  </si>
  <si>
    <t>A11.1.1</t>
  </si>
  <si>
    <t>Perímetro de seguridad física</t>
  </si>
  <si>
    <t>Control: Se deben definir y usar perímetros de seguridad, y usarlos para proteger áreas que contengan información confidencial o critica, e instalaciones de manejo de información.</t>
  </si>
  <si>
    <t>La entidad deberá definir las áreas de alto riesgo como centros de datos, áreas contables, tesorería, cuartos de comunicaciones, etc. Los cuales deberán contar con infra estructura solida (techos y paredes) que restrinjan el acceso de externos, adicional a ello estas áreas deber cumplir con:
* sistemas de control y prevención de incendios.
* las áreas deberán ser evaluadas periódicamente (mínimo una vez al año) por expertos en prevención de incendios.
* los sistemas de prevención de incendio deberán ponerse a prueba (mínimo una vez al año).
* las áreas de alto riesgo deberán contar con sistemas de control de acceso basadas en (tarjetas, lectores de huella, lectores biométricos).
* los sistemas de control de acceso deberán ser monitoreados.
* deberán contar con CCTV
* las áreas de alto riesgo no deberán contar con ventanas, si es así estas deberán contar con sensores de movimiento que detecten los accesos y salidas no autorizados.</t>
  </si>
  <si>
    <t>A11.1.2</t>
  </si>
  <si>
    <t>Controles de acceso físicos</t>
  </si>
  <si>
    <t>Control: Las áreas seguras deben estar protegidas con controles de acceso apropiados para asegurar que sólo se permite el acceso a personal autorizado.</t>
  </si>
  <si>
    <t>Todo acceso a la entidad por parte del personal, sea visitante,
contratista, o de planta deberá estar plenamente identificado mediante escarapelas o tarjetas que permitan identificar fácilmente el tipo de acceso otorgado.
El acceso a las áreas definidas como criticas (contables, tesorería, etc.) deberán cumplir con la política de acceso definida por la entidad.
El acceso a las áreas definidas como criticas (centros de datos y cuartos de comunicaciones), deberán cumplir con la Política de acceso a data center y cuartos de comunicaciones. Estas políticas deberán cumplir con:
* registro de hora y fecha de entrada de visitantes.
* registro de autorización de acceso o acompañamiento por parte del personal de vigilancia.
* limitaciones de uso para acceso a las cuartos de comunicaciones y centros de datos, estas limitaciones deberán estar enfocadas en la protección de integridad, confidencialidad y disponibilidad de la información. Eje. restricciones de uso de dispositivos fotográficos, almacenamiento, definición de horarios de acceso, etc.
* contar con controles de acceso que permitan el acceso mediante tarjetas de proximidad, lectores de huella, lectores biométricos, etc.
* registro de acceso mediante minuta.
* control de acceso restringido y supervisión para personal técnico externo.
* supervisión y seguimiento a los accesos otorgados y revocación de estos cuando no sean requeridos.</t>
  </si>
  <si>
    <t>Seguridad de oficinas, recintos e instalaciones.</t>
  </si>
  <si>
    <t>Control: Se debe diseñar y aplicar la seguridad física para oficinas, recintos e instalaciones..</t>
  </si>
  <si>
    <t>Identifique las áreas u oficinas sensibles y establezca controles de acceso biométricos o mediante tarjetas.</t>
  </si>
  <si>
    <t>A11.1.4</t>
  </si>
  <si>
    <t>Protección contra amenazas externas y ambientales.</t>
  </si>
  <si>
    <t>Control: Se deben diseñar y aplicar protección física contra desastres naturales, ataques maliciosos o accidentes.</t>
  </si>
  <si>
    <t>Se deberá obtener asesoría especializada que oriente a la compañía, en la protección contra incendios, inundaciones, terremotos, explosiones, disturbios civiles y otras formas de desastres naturales</t>
  </si>
  <si>
    <t>A11.1.5</t>
  </si>
  <si>
    <t>Trabajo en áreas seguras.</t>
  </si>
  <si>
    <t>Control: Se deben diseñar y aplicar procedimientos para trabajo en áreas seguras.</t>
  </si>
  <si>
    <t>Se deberá definir un área segura, las actividades a realizar en esta área deberán ser supervisadas, no se permitirá los registros fotográficos, video o audio al menos que la actividad lo requiera y cuente con previa autorización.</t>
  </si>
  <si>
    <t>A11.1.6</t>
  </si>
  <si>
    <t>Áreas de carga, despacho y acceso público</t>
  </si>
  <si>
    <t>Control: Se deben controlar los puntos de acceso tales como las áreas de despacho y carga y otros puntos por donde pueden entrar personas no autorizadas y, si es posible, aislarlos de las instalaciones de procesamiento de información para evitar el acceso no autorizado.</t>
  </si>
  <si>
    <t>La entidad deberá garantizar que los puntos de acceso externos
como parqueaderos, zonas de carga sean monitoreados a través de CCTV y se deberá llevar un registro de acceso con fecha y hora, así como la correspondiente autorización por parte del responsable del personal de la SED a cargo de la actividad.</t>
  </si>
  <si>
    <t>A11.2.1</t>
  </si>
  <si>
    <t>Ubicación y protección de los equipos</t>
  </si>
  <si>
    <t>Control: Los equipos deben de estar ubicados y protegidos para reducir los riesgos de amenazas y peligros del entorno, y las posibilidades de acceso no autorizado.</t>
  </si>
  <si>
    <t>* Las áreas definidas y clasificadas como criticas deberán contar con sistemas de control de acceso que permita identificar el personal y hora de ingreso/salida a estas áreas.
* Diseñar un procedimiento que de los lineamientos a la entidad para permitir el acceso a las áreas identificadas.
* Se deberá contar con sistema que monitorea y controle la temperatura ambiental del lugar donde se encuentren los activos de información
* Se deberá contar con sistemas de aire acondicionado acorde a las necesidades.</t>
  </si>
  <si>
    <t>A11.2.2</t>
  </si>
  <si>
    <t>Servicios de suministro</t>
  </si>
  <si>
    <t>Control: Los equipos se deben proteger contra fallas de energía y otras interrupciones causadas por fallas en los servicios de suministro.</t>
  </si>
  <si>
    <t>Los equipos se deberían proteger contra fallas de energía y otras interrupciones causadas por fallas en los servicios de suministro:
* Implementación de fuentes de energía redundante
* Respaldo de UPS
* Implementación de planta eléctrica
* Implementación de subestación eléctrica</t>
  </si>
  <si>
    <t>A11.2.3</t>
  </si>
  <si>
    <t>Seguridad en el cableado.</t>
  </si>
  <si>
    <t>Control: El cableado de energía eléctrica y de telecomunicaciones que porta datos o brinda soporte a los servicios de información se debe proteger contra interceptación, interferencia o daño.</t>
  </si>
  <si>
    <t>La entidad deberá garantizar que los cables de comunicación
que ingresan a las sedes sean subterráneos en lo posible y separados de las líneas eléctricas con el propósito de aislarlos de interferencias de comunicación.
* deben cumplir con blindaje electromagnético.
* los cuartos a los cuales llegan las líneas de comunicación y servicio eléctrico deben estar aislados y asegurados de accesos no autorizados.
La entidad tomara como guía las recomendaciones entregadas por la UIT-T organismo internacional de normalización del sector de las telecomunicaciones, siguiendo las recomendaciones entregadas en la serieX https://www.itu.int/rec/T-REC-X/e</t>
  </si>
  <si>
    <t>A11.2.4</t>
  </si>
  <si>
    <t>Mantenimiento de los equipos.</t>
  </si>
  <si>
    <t>Control: Los equipos se deben mantener correctamente para asegurar su disponibilidad e integridad continuas.</t>
  </si>
  <si>
    <t>* Realice evaluaciones periódicas de los equipos que contemple capacidad, procesamiento, tiempos de respuesta, vida útil del equipo.
* Programe mantenimientos periódicos a todos los dispositivos de infraestructura.</t>
  </si>
  <si>
    <t>A11.2.5</t>
  </si>
  <si>
    <t>Retiro de activos</t>
  </si>
  <si>
    <t>Control: Los equipos, información o software no se deben retirar de su sitio sin autorización previa</t>
  </si>
  <si>
    <t>La entidad deberá identificar los roles que por las actividades
propias de su cargo deben realizar el retiro de sus equipos a cargo, mantener un listado actualizado de dichos equipos y responsables, programar sobre ellos evaluaciones de seguridad recurrentes (mínimo cada 3 meses), en la cual se realice escaneos completos en búsqueda de virus o cualquier otro software maliciosos, así como definir a través de un documento (acuerdo de confidencialidad, protección y buen uso de los activos) la responsabilidad que los delegados de dichos equipos tienen en la protección de la información.
No se permitirá el retiro de ningún equipo informático por terceros, al no ser que el proyecto o la necesidad así lo exija, en este caso se deberá definir a través de un documento (acuerdo de confidencialidad, protección y buen uso de los activos) la responsabilidad sobre el mismo y sobre la información contenida en el.</t>
  </si>
  <si>
    <t>A11.2.6</t>
  </si>
  <si>
    <t>Seguridad de equipos y activos fuera de las instalaciones</t>
  </si>
  <si>
    <t>Control: Se deben aplicar medidas de seguridad a los activos que se encuentran fuera de las instalaciones de la organización, teniendo en cuenta los diferentes riesgos de trabajar fuera de dichas instalaciones.</t>
  </si>
  <si>
    <t>Todo equipo de propiedad de la entidad o personal que sea empleado para desarrollo de funciones en nombre de la entidad que sea empleado fuera de las instalaciones deberá contar con:
* autorización por parte del director de área
* contar con una valoración de riesgos
* aplicación los controles adecuados según sean apropiados, ejem. activación de BitLocker para equipos o definición de programas de encriptación de disco duro, 
* seguridad contra perdida física de equipos como guaya de seguridad.
* si se trata de un equipo que es transferido entre diferentes individuos, se deberá llevar un registro que defina la cadena de custodia del mismo.
* se deberá definir para los teléfonos inteligentes un programa que permita el borrado remoto de datos, ejem. Prey, Where’s My Droid o cualquier otro software que permita el seguimiento, borrado y restauración del equipo y la información alojada en este.</t>
  </si>
  <si>
    <t>CR</t>
  </si>
  <si>
    <t>A11.2.7</t>
  </si>
  <si>
    <t>Disposición segura o reutilización de equipos</t>
  </si>
  <si>
    <t>Control: Se deben verificar todos los elementos de equipos que contengan medios de almacenamiento para asegurar que cualquier dato confidencial o software licenciado haya sido retirado o sobrescrito en forma segura antes de su disposición o reúso.</t>
  </si>
  <si>
    <t>Todo equipo que almacene o que procese información que se defina
mediante valoración que se debe disponer de el deberá pasar por un proceso de destrucción de información o sobre escritura de manera segura, en este proceso se deberá contemplar:
* destrucción total del equipo y borrado seguro de la información contenida.
* encriptado total de la unidad de disco.
*  el proceso de encriptación sea suficientemente fuerte y abarque todo el disco (incluido 
el espacio perdido, archivos temporales de intercambio, etc.).
* las llaves de encriptación deben ser lo suficientemente largas y resistentes a taque de fuerza bruta.
* las llaves de encriptación se deben mantener protegidas y nunca almacenadas en los mismos discos duros.
* para procesos de sobre escritura segura de información se deberá consultar los procedimientos descritos por cada fabricante, ya que estos son diferentes dependiendo de la tecnología empleada.</t>
  </si>
  <si>
    <t>A11.2.8</t>
  </si>
  <si>
    <t>Equipos de usuario desatendido</t>
  </si>
  <si>
    <t>Control: Los usuarios deben asegurarse de que a los equipos desatendidos se les da protección apropiada.</t>
  </si>
  <si>
    <t>La política de control de acceso definida por la entidad deberá
contemplar la atención de usuarios desatendidos, en la cual se deberá tener en cuenta:
* cierre de sesiones activas cuando se halla finalizado las actividades en las aplicaciones o servicios.
* salgan de las aplicaciones o servicios de red cuando ya no los necesiten.
* bloqueo de pantalla
* cierre de sección automático después de máximo 3 minutos de inactividad.</t>
  </si>
  <si>
    <t>A11.2.9</t>
  </si>
  <si>
    <t>Política de escritorio limpio y pantalla limpia</t>
  </si>
  <si>
    <t>Control: Se debe adoptar una política de escritorio limpio para los papeles y medios de almacenamiento removibles, y una política de pantalla limpia en las instalaciones de procesamiento de información.</t>
  </si>
  <si>
    <t>La entidad deberá definir una política de escritorio limpio, en la cual contemple las siguientes acciones de acuerdo a la criticidad de la información a proteger:
* la información contenida en documentos o medios de almacenamientos se deberá guardar en gabinetes bajo llave o lugares protegidos del acceso.
* política a nivel de dominio de bloqueo de pantalla después de 90 segundos sin actividad en el equipo.
* los documentos con información critica se deberán retirar inmediatamente después de impresas</t>
  </si>
  <si>
    <t>Procedimientos de operación documentados</t>
  </si>
  <si>
    <t>Control: Los procedimientos de operación se deben documentar y poner a disposición de todos los usuarios que los necesitan.</t>
  </si>
  <si>
    <t>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t>
  </si>
  <si>
    <t>A12.1.2</t>
  </si>
  <si>
    <t>Gestión de cambios</t>
  </si>
  <si>
    <t>Control: Se deben controlar los cambios en la organización, en los procesos de negocio, en las instalaciones y en los sistemas de procesamiento de información que afectan la seguridad de la información.</t>
  </si>
  <si>
    <t>Se debe diseñar un procedimiento de control de cambios, en los procesos de negocio, en las instalaciones y en los sistemas de procesamiento de información y este debe estar completamente documentado, contemplándose:
* identificación y registro de cambios significativos
* planificación y puesta a prueba de los cambios
* valoración de los impactos potenciales
* procedimiento de aprobación formal
* verificación de cumplimiento</t>
  </si>
  <si>
    <t>A12.1.3</t>
  </si>
  <si>
    <t>Gestión de capacidad</t>
  </si>
  <si>
    <t>Control: Se debe hacer seguimiento al uso de recursos, hacer los ajustes, y hacer proyecciones de los requisitos de capacidad futura, para asegurar el desempeño requerido del sistema.</t>
  </si>
  <si>
    <t>Se deberá diseñar una hoja de vida por activo de información, en la cual se contemple el desempeño requerido del sistema se debería hacer seguimiento al uso de los recursos, hacer los ajustes, y hacer proyecciones de los requisitos sobre la capacidad futura</t>
  </si>
  <si>
    <t>A12.1.4</t>
  </si>
  <si>
    <t>Separación de los ambientes de desarrollo, pruebas y operación</t>
  </si>
  <si>
    <t>Control: Se deben separar los ambientes de desarrollo, pruebas y operación, para reducir los riesgos de acceso o cambios no autorizados al ambiente de operación.</t>
  </si>
  <si>
    <t xml:space="preserve">Antes de realiza cualquier actividad  se deben hacer pruebas en ambientes diferentes para reducir los riesgos. Se deben establecer controles que garanticen que los cambios sean controlados, sometidos a revisión y prueba para evitar la fuga de información o daños  que pueda comprometer la seguridad del sistema. </t>
  </si>
  <si>
    <t>A12.2.1</t>
  </si>
  <si>
    <t>Controles contra códigos maliciosos</t>
  </si>
  <si>
    <t>Control: Se deben implementar controles de detección, de prevención y de recuperación, combinados con la toma de conciencia apropiada de los usuarios, para proteger contra códigos maliciosos.</t>
  </si>
  <si>
    <t>Se debe asegurar:
* Los dispositivos cuenten con los parches de seguridad al día.
* Los dispositivos reciban las actualizaciones de antivirus y el antivirus de encuentre activo.
* La entidad debe adquirir un software especializado en detección y gestión antimalware.
* Se debe concientizar a los usuarios en el manejo seguro y consciente de la información.
* Se debe definir una política que prohíba el uso de software no autorizado.
* Configure una política para que los dispositivos removibles no se ejecuten automáticamente.
* Habilite el registro de auditoría de la línea de comandos para el comando Shell, como Microsoft PowerShell y Basch.</t>
  </si>
  <si>
    <t>A12.3.1</t>
  </si>
  <si>
    <t>Respaldo de la información</t>
  </si>
  <si>
    <t>Control: Se deben hacer copias de respaldo de la información, software e imágenes de los sistemas, y ponerlas a prueba regularmente de acuerdo con una política de copias de respaldo acordadas.</t>
  </si>
  <si>
    <t>Garantice copias de seguridad automáticas periódicas: asegúrese de que todos los datos del sistema se realicen automáticamente copias de seguridad de forma regular.</t>
  </si>
  <si>
    <t>A12.4.1</t>
  </si>
  <si>
    <t>Registro de eventos</t>
  </si>
  <si>
    <t>Control: Se deben elaborar, conservar y revisar regularmente los registros acerca de actividades del usuario, excepciones, fallas y eventos de seguridad de la información.</t>
  </si>
  <si>
    <t>Se deberá proteger los registro de actividades, garantizando:
  * Se encuentren activos en los SI, dispositivos, servicios  transaccionales, estos deben incluir:
  - Identificación de usuario
  - actividades del sistema
  - fecha, hora y detalles de los eventos clave, eje (entrada, salida)
 - registro de intentos de acceso al sistema (exitosos, rechazados)
 - cambios a la configuración del sistema
 - uso de los privilegios
 - archivos a los que se tuvo acceso y tipo de acceso
 - direcciones y protocolos de red
 - registros de las transacciones ejecutadas por los usuarios en las aplicaciones
 * Definir un procedimiento de revisión regular, esta revisión debe contemplar usuario, excepciones, fallas y eventos
 * Definir un procedimiento y tiempo de retención
* implemente herramientas como File Integrity Monitoring o Security Información and Event Monitoring</t>
  </si>
  <si>
    <t>A12.4.2</t>
  </si>
  <si>
    <t>Protección de la información de registro</t>
  </si>
  <si>
    <t>Control: Las instalaciones y la información de registro se deben proteger contra alteración y acceso no autorizado.</t>
  </si>
  <si>
    <t>Cifre la información sensible en reposo: Cifre toda la información sensible en reposo utilizando una herramienta que requiere un mecanismo de autenticación secundario no integrado en el sistema operativo para acceder a la información.</t>
  </si>
  <si>
    <t>A12.4.3</t>
  </si>
  <si>
    <t>Registros del administrador y del operador</t>
  </si>
  <si>
    <t>Control: Las actividades del administrador y del operador del sistema se deben registrar, y los registros se deben proteger y revisar con regularidad.</t>
  </si>
  <si>
    <t>* Activar el registro de auditoría
* Habilitar registro detallado
* Asegurar un almacenamiento adecuado para los logs
* Gestión centralizada de registros
* Implementar SIEM o herramientas de análisis de registros
* Revise los registros con regularidad
* Sintonice SIEM con regularidad</t>
  </si>
  <si>
    <t>A12.4.4</t>
  </si>
  <si>
    <t>Sincronización de relojes</t>
  </si>
  <si>
    <t>Control: Los relojes de todos los sistemas de procesamiento de información pertinentes dentro de una organización o ámbito de seguridad se deben sincronizar con una única fuente de referencia de tiempo.</t>
  </si>
  <si>
    <t>La entidad deberá disponer de un dispositivo único que sincronice la fecha y hora de todos los dispositivos y servicios mediante el protocolo NTP y este a su vez deberá estar sincronizado a la escala UTC (Universal Time Coordinated). No se permitirá ningún servicio o dispositivo fuera de esta sincronización horaria.</t>
  </si>
  <si>
    <t>A12.5.1</t>
  </si>
  <si>
    <t>Instalación de software en sistemas operativos</t>
  </si>
  <si>
    <t>Control: Se deben implementar procedimientos para controlar la instalación de software en sistemas operativos.</t>
  </si>
  <si>
    <t>Toda proceso de instalación o actualización de software, aplicaciones o bibliotecas deberá 
pasar por un proceso de gestión y evaluación de cambios, el cual deberá contemplar:
* definición de pruebas de compatibilidad, impacto y riesgo.
* las pruebas se deberán desarrollar en ambientes separados a los de producción
* solo podrá ser aplicado por administradores entrenados.
* los SI y SO solo podrán tener códigos ejecutables y aprobados, no en proceso de desarrollo o sin pruebas y aprobación.
* contemplar procesos de roll back
* se deberán mantener en un repositorio las vr. anteriores en caso de contingencia.
* las HV de activos deberán registrar todos los cambios o actualizaciones realizados
* el responsable del proceso de gestión de cambio deberá garantizar la aplicación del proceso y los pasos definidos en este.
* los propietarios de los activos tendrán la responsabilidad sobre cualquier cambio ejecutado y deberán informar al responsable del proceso de gestión de cambio, así como documentar el impacto y riesgo que se pueda presentar sobre dichos cambios.</t>
  </si>
  <si>
    <t>A12.6.1</t>
  </si>
  <si>
    <t xml:space="preserve">Gestión de las vulnerabilidades técnicas </t>
  </si>
  <si>
    <t>Control: Se debe obtener oportunamente información acerca de las vulnerabilidades técnicas de los sistemas de información que se usen; evaluar la exposición de la organización a estas vulnerabilidades, y tomar las medidas apropiadas para tratar el riesgo asociado.</t>
  </si>
  <si>
    <t>Se deberán tomar acciones adecuadas y oportunas tales como:
* defina una HV por activo, que incluya versión, fabricante, capacidad, etc.
* ejecutar herramientas automatizadas de análisis de vulnerabilidades periódicamente.
* establecer los roles y responsabilidades asociados con 
la gestión de la vulnerabilidad técnica, incluido el seguimiento de la vulnerabilidad.
* Se debería definir una línea de tiempo para reaccionar a las notificaciones de vulnerabilidades técnicas pertinentes potencialmente.
* Se deberían definir planes de análisis y tratamiento de riesgos regulares a los procesos críticos de la compañía.
* Se deberá gestionar y hacer seguimiento al proceso de aplicación de parches.
* dependiendo de la urgencia con la que se necesite tratar una vulnerabilidad técnica, la acción tomada se debería llevar a cabo de acuerdo con los controles relacionados con la gestión de cambios o procesos de atención a incidentes.
* los parches se deberían probar y evaluar antes de su instalación.
* se debería llevar un log de auditoría para todos los procedimientos realizados.
* se debería hacer seguimiento y evaluación regulares del proceso de gestión de vulnerabilidad técnica.</t>
  </si>
  <si>
    <t>A12.6.2</t>
  </si>
  <si>
    <t>Restricciones sobre la instalación de software</t>
  </si>
  <si>
    <t>Control: Se deben establecer e implementar las reglas para la instalación de software por parte de los usuarios.</t>
  </si>
  <si>
    <t>La entidad deberá definir una línea base de software permitido
este listado deberá ser divulgado a las áreas de soporte y técnica y deberá ser aplicado rigurosamente. Se permitirá software libre como licenciado y cual quiere software adicional a la línea base deberá pasar por un proceso de aprobación en el cual se evalué el riesgo y nivel de protección que brinda sobre los activos de información.
* Se deberá identificar y mantener un listado actualizado de aquellos usuario que tienen privilegios de instalación de software y se deberán monitorear regularmente (mínimo cada 2 meses) presentando un informe de software instalado.
* No se permitirán instalaciones de software personal, sin previa autorización, evaluación de impacto y justificación de instalación del mismo.</t>
  </si>
  <si>
    <t>A12.7.1</t>
  </si>
  <si>
    <t>Controles de auditorías de sistemas de información</t>
  </si>
  <si>
    <t>Control: Los requisitos y actividades de auditoria que involucran la verificación de los sistemas operativos se deben planificar y acordar cuidadosamente para minimizar las interrupciones en los procesos del negocio.</t>
  </si>
  <si>
    <t>Se deberán realizar auditorias a los SI mínimo 1 al año, en la cual se evalué:
* niveles de privilegios y permisos otorgados por rol.
* recolección de logs transaccionales y operativos.
* definición de pruebas y evaluación de seguridad.
* las pruebas de seguridad o pentesting se deberá realizar en horarios que no generen impacto, con previa autorización, programación y conocimiento de los lideres de servicio.
* definición del alcance de las pruebas de penetración.</t>
  </si>
  <si>
    <t>A13.1.1</t>
  </si>
  <si>
    <t>Controles de redes</t>
  </si>
  <si>
    <t>Control: Las redes se deben gestionar y controlar para  proteger la información en sistemas y aplicaciones.</t>
  </si>
  <si>
    <t>* Cifre toda la información en transito
* Implemente políticas anti DoS
* Implemente políticas de navegación segura (HTTPS)
* Cifre toda la información clasificada como critica
* Use canales de comunicación cifrados
* Defina políticas de conexión de dispositivos móviles
* Realice segmentación de red por servicios y controle los permisos de comunicación entre cada una de ellas
* Se deben definir roles y responsabilidad en la gestión de equipos de red
* se debe habilitar los registros de Login y realizar seguimiento a estos
* monitoree y bloquee el trafico de red no autorizado</t>
  </si>
  <si>
    <t>Seguridad  de los servicios
de red</t>
  </si>
  <si>
    <t>Control: Se deben identificar  los mecanismos  de seguridad,    los niveles  de servicio y los  requisitos   de  gestión de todos los servicios de red,  e incluirlos  en los acuerdos  de   servicio   de   red,   ya  sea   que   los   servicios  se   presten internamente   o se contraten externamente.</t>
  </si>
  <si>
    <t>*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t>
  </si>
  <si>
    <t>A13.1.3</t>
  </si>
  <si>
    <t>Separación en las redes</t>
  </si>
  <si>
    <t>Control: Los grupos de servicios   de información,   usuarios y sistemas   de información se deben separar en las  redes.</t>
  </si>
  <si>
    <t>La red de la entidad deberá ser segmentada por área y los permisos 
de comunicación entre estas áreas solo estarán permitidos a los permisos de comunicación mínimos necesarios para el cumplimiento de las actividades corporativas, además se deberá:
* realizar un seguimiento mediante evaluaciones bimestrales en el cual se deberá identificar servicios activos y no activos.
* asociar Puertos Activos, Servicios y Protocolos a Inventario de activos.
* asegúrese de que sólo los puertos, protocolos y servicios aprobados se encuentran permitidos.
* los permisos de comunicación (puertos, servicios y protocolos) entre segmentos deben estar controlados mediante el firewall perimetral.</t>
  </si>
  <si>
    <t>A13.2.1</t>
  </si>
  <si>
    <t>Políticas  y procedimientos      de         transferencia         de     información</t>
  </si>
  <si>
    <t>Control: Se debe  contar con   políticas,    procedimientos      y controles de transferencia información formales para  proteger la  transferencia   de información  mediante   el  uso de
todo tipo  de instalaciones    de comunicaciones.</t>
  </si>
  <si>
    <t>La entidad deberá garantizar la seguridad de los canales y servicios de transferencia de
comunicación, para ello se deberá:
* acordar con el proveedor de servicio ISP mientras sea posible establecimiento de contraseñas de comunicación en los canales WAN.
* establecimiento de canales de comunicación cifrados como VPN.
* establezca controles de acceso de red bajo listas de acceso.
* uso autorizado solo de herramientas corporativas licenciadas como Teams, One Drive, Shareponint, etc. que garanticen una transferencia de comunicación protegida y confidencial.
* no permitir el envió de información corporativa a cuentas personales.
* implementación de servicios que prevenga la fuga de información como política DLP.
* controle el uso de dispositivos de almacenamiento extraíble.
* controle el trafico y fuga de información en la nube, mediante servicios como CASB.</t>
  </si>
  <si>
    <t>A13.2.2</t>
  </si>
  <si>
    <t>Acuerdos                   sobre    
transferencia                    de     información</t>
  </si>
  <si>
    <t xml:space="preserve">Control: Los   acuerdos  deben   tratar  la   transferencia   segura  de  información    del negocio entre la  organización y las partes externas. </t>
  </si>
  <si>
    <t>La transferencia de información a terceros solo se realizara una vez se halla definido un acuerdo de confidencialidad y se deberá aplicar los siguientes controles según sea el caso y criticidad de la información trasferida:
* la información depositada en documentos físicos deberá ser inventariada y entregada mediante cadena de custodia.
* la información digital no trasmitida a través de canales de comunicación seguros deberá ser encriptada, asignar un responsable de envió y recepción de la misma.
* ninguna información podrá salir de la entidad sin previo conocimiento, aprobación, evaluación de riesgos y aplicación de mecanismos de seguridad por parte del grupo de seguridad digital de la entidad.
* se deberá aplicar anonimizarían de datos en los casos que la información requerida lo permita.</t>
  </si>
  <si>
    <t>A13.2.3</t>
  </si>
  <si>
    <t>Mensajería   Electrónica</t>
  </si>
  <si>
    <t>Control: Se debe  proteger adecuadamente la información incluida en la  mensajería electrónica.</t>
  </si>
  <si>
    <t>Toda información electrónica transferida por la entidad deberá ser controlada
garantizando su protección, siguiendo y aplicando los siguientes controles:
* correo electrónico, deberá contar con la adecuada configuración y parámetros de protección como DKIN y SPF.
* los permisos dados a terceros productos de contratos que requieran el envió de información a través de servicios como correo electrónico será limitado en el tiempo y el tercero deberá firmar un acuerdo de confidencialidad y no divulgación, así como evaluación de riesgos y aplicación de controles a cargo del área de seguridad digital.
* todos los servicios críticos como pagos, deberán contar con firma digital.
* las áreas como prensa deberán tener un control y monitoreo frente a la información divulgada a través de redes sociales como así como capacitación sobre el manejo y divulgación de información.</t>
  </si>
  <si>
    <t xml:space="preserve">Acuerdos                        de    
confidencialidad    o  de  no      divulgación                               </t>
  </si>
  <si>
    <t>Control: Se  deben identificar,   revisar regularmente   y documentar los  requisitos  para  los  acuerdos   de   confidencialidad     o   no  divulgación    que   reflejen   las necesidades  de la  organización  para la  protección  de la  información.</t>
  </si>
  <si>
    <t>Los acuerdos de confidencialidad o de no divulgación teniendo en cuenta:
* definición de la información que se va a proteger
* duración esperada de un acuerdo
* las acciones requeridas cuando termina el acuerdo
* responsabilidades y acciones de los firmantes para evitar la divulgación no autorizada de información
* la propiedad de la información, los secretos comerciales y la propiedad intelectual
* uso permitido de información confidencial y los derechos del firmante para usar la información
* derecho a actividades de auditoría y de seguimiento que involucran información confidencial
* proceso de notificación y reporte de divulgación no autorizada o fuga de información confidencial
* los plazos para que la información sea devuelta o destruida al cesar el acuerdo
* las acciones que se espera tomar en caso de violación del acuerdo</t>
  </si>
  <si>
    <t xml:space="preserve">A.14.1.1     </t>
  </si>
  <si>
    <t>Análisis   y especificación  de requisitos   de seguridad   de la información</t>
  </si>
  <si>
    <t>Control: Los  requisitos relacionados con  seguridad   de la  información  se  deben incluir  en  los requisitos    para  nuevos   sistemas   de   información  o para mejoras   a los  sistemas  de información   existentes.</t>
  </si>
  <si>
    <t>Utilice una herramienta de descubrimiento pasivo para identificar dispositivos conectados a la red de la organización y actualizar automáticamente el inventario de activos.
* Implemente control de acceso a nivel de puertos según el estándar para limitar y controlar qué equipo puede autenticarse en la red. El sistema de autenticación debe estar vinculado a los datos de inventario de activos hardware para asegurar que sólo los equipos autorizados se pueden conectar a la red.
* Utilice certificados clientes para autenticar los activos de hardware que se conectan a la red de confianza de la organización.
* Evaluación de encabezados de respuesta HTTP para identificación de fuga de información que permita identificar la tecnología y versionamiento usado.</t>
  </si>
  <si>
    <t xml:space="preserve">A.14.1.2     </t>
  </si>
  <si>
    <t>Seguridad   de servicios   de las aplicaciones      en    redes públicas</t>
  </si>
  <si>
    <t>Control: La información involucrada    en   los  servicios    de  las aplicaciones  que pasan sobre redes   públicas     se   debe   proteger      de   actividades fraudulentas, disputas  contractuales    y  divulgación     y  modificación      no  autorizadas.</t>
  </si>
  <si>
    <t>Se debe diseñar e implementar un política que prevenga la fuga 
de información por cualquier medio, esta debe considerar:
* Implementación política DLP
* Restricción de uso de dispositivos de almacenamiento móvil
* Implementación de herramienta que controle, administre y supervise el trafico de los servicios y aplicaciones alojados en la nube.</t>
  </si>
  <si>
    <t>Protección    de    transacciones de los     servicios       de las aplicaciones.</t>
  </si>
  <si>
    <t>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t>
  </si>
  <si>
    <t>Implemente herramientas de actualización de software
automatizadas para garantizar que el software de terceros en todos los sistemas esté ejecutando las actualizaciones de seguridad más recientes proporcionadas por el proveedor de software.</t>
  </si>
  <si>
    <t xml:space="preserve">A.14.2.1     </t>
  </si>
  <si>
    <t>Política de desarrollo seguro</t>
  </si>
  <si>
    <t>Control: Se debe establecer y aplicar reglas para el desarrollo de software y de sistemas, a los desarrollos dentro de la organización.</t>
  </si>
  <si>
    <t>Establezca prácticas seguras de codificación apropiadas para el lenguaje de programación y el entorno de desarrollo que se utiliza.
* Utilice únicamente algoritmos de cifrado ampliamente revisados y estandarizados.
* Usar plantillas de configuración de hardening estándar para bases de datos.
* separar los sistemas de producción de los que no lo son.
* evaluación de la criticidad de los datos que la aplicación va a procesar, almacenar y trasmitir.
* aplicar herramientas de análisis de código estático y dinámico.</t>
  </si>
  <si>
    <t xml:space="preserve">A.14.2.2   </t>
  </si>
  <si>
    <t>Procedimientos  de control de cambios en sistemas</t>
  </si>
  <si>
    <t>Control: Los cambios a los sistemas dentro del ciclo de vida de desarrollo se deben controlar mediante el uso de procedimientos formales de control de cambios.</t>
  </si>
  <si>
    <t>El procedimiento de control de cambios adoptado y aprobado por la entidad deberá aplicar en el ciclo de vida de desarrollo del software, lo cual implica garantizar:
* que todo cambio esta soportado sobre una necesidad (corrección de fallos, vulnerabilidades, actualización).
* los cambios deben pasar por el proceso de aprobación del comité de cambios y puesto a conocimiento de los usuarios funcionales y deberá ser aprobados por las partes interesadas.
* se deberá llevar un registro histórico documentado de los cambios y sus correspondientes autorizaciones por el comité de cambios.
* evaluación de riesgos de impacto.
* aseguramiento de que los cambios aplicados no afectan otros productos y servicios en producción.
* pruebas de los cambios aprobados a aplicar en un ambiente separado al de producción.
* se deberá registrar todo cambio en la HV de cada activo de información.
* todo cambio deberá pasar por un proceso de evaluación de seguridad y ser aprobado por el área de seguridad digital.
* identificación de los activos impactados el el proceso de cambios, ejem. BD, Hardware, Software.</t>
  </si>
  <si>
    <t xml:space="preserve">A.14.2.3     </t>
  </si>
  <si>
    <t>Revisión técnica de las aplicaciones después de cambios en la plataforma de operación</t>
  </si>
  <si>
    <t>Control: Cuando se cambian las plataformas de operación, se deben revisar las aplicaciones críticas del negocio,  y someter a prueba para asegurar que no haya impacto adverso en las operaciones o seguridad de la organización.</t>
  </si>
  <si>
    <t xml:space="preserve">Posterior a la aprobación y aplicación del cambio, se deberá llevar acabó pruebas que aseguren que el cambio a sido efectivo y no a impactado otros activos, de igual manera se deberá realizar pruebas de servicio sobre los activos directamente, esto incluye sistemas operativos, bases de datos y plataformas de middleware, impactados por el activo actualizado, las pruebas deberán garantizar la protección de la información (disponibilidad, confidencialidad e integridad) alojada y en transito. </t>
  </si>
  <si>
    <t xml:space="preserve">A.14.2.4     </t>
  </si>
  <si>
    <t>Restricciones en los cambios a los paquetes de software</t>
  </si>
  <si>
    <t>Control: Se deben desalentar las modificaciones a los paquetes de software, los cuales se deben limitar a los cambios necesarios, y todos los cambios se deben controlar estrictamente.</t>
  </si>
  <si>
    <t>Los cambios en los paquetes de software solo estarán permitidos a los estrictamente necesarios acordes a las necesidades de la entidad, justificados y documentados. Se deberá tener en cuenta:
* cambios en software de terceros o entregados por estos mediante un contrato serán realizados solamente por el fabricante, si no se tiene un contrato vigente se deberá buscar la documentación suministrada por el fabricante y el cambio deberá ser evaluado frente a los posibles riesgos e impacto al asumir el cambio por cuenta de la entidad.
* los cambios sobre desarrollo propio deberán seguir el proceso de gestión de cambios aprobado por la entidad.</t>
  </si>
  <si>
    <t xml:space="preserve">A.14.2.5    </t>
  </si>
  <si>
    <t>Principio de Construcción de los Sistemas Seguros.</t>
  </si>
  <si>
    <t>Control: Se    deben   establecer,      documentar   y   mantener   principios    para   la construcción   de  sistemas seguros,   y aplicarlos   a cualquier  actividad  de implementación    de sistemas de información.</t>
  </si>
  <si>
    <t>La entidad deberá definir y adoptar una metodología de desarrollo de software seguro como S-SDLC
, CLASP, SSDF, BSIMM, o cualquier otra que cumpla con las expectativas y necesidades de seguridad de la entidad.</t>
  </si>
  <si>
    <t xml:space="preserve">A.14.2.6     </t>
  </si>
  <si>
    <t>Ambiente de desarrollo seguro</t>
  </si>
  <si>
    <t>Control: Las organizaciones    deben establecer  y proteger adecuadamente los ambientes   de desarrollo    seguros para las actividades    de desarrollo e integración    de  sistemas  que  comprendan  todo  el   ciclo   de  vida   de desarrollo  de sistemas.</t>
  </si>
  <si>
    <t>Dentro del proceso de desarrollo seguro de software la entidad deberá garantizar:
* garantizar que el personal de desarrollo de software esté formado en codificación segura.
* en el caso de los programas informáticos desarrollados internamente, asegúrese de que que se realiza una comprobación de errores explícita y documentado para todas las entradas, incluyendo el tamaño, el tipo de datos de datos y los rangos o formatos aceptables.
* verifique que la versión de todo el software adquirido de fuera de su organización sigue siendo soportada por el desarrollador o se ha reforzado adecuadamente según las en las recomendaciones de seguridad del desarrollador.
* utilice únicamente componentes de terceros actualizados y de confianza.
* establezca un proceso para aceptar y abordar los informes de vulnerabilidad del software.
* Utilizar plantillas de configuración de endurecimiento estándar para las bases de datos.</t>
  </si>
  <si>
    <t xml:space="preserve">A.14.2.7     </t>
  </si>
  <si>
    <t>Desarrollo contratado externamente</t>
  </si>
  <si>
    <t>Control: La organización   debe supervisar  y hacer seguimiento de la  actividad de desarrollo  de sistemas   contratados     externamente.</t>
  </si>
  <si>
    <t xml:space="preserve">La entidad deberá dejar establecido en los contratos de desarrollo con terceros:
* requisitos contractuales para prácticas seguras de diseño, codificación y pruebas.
* los desarrollos de terceros se someterán a pruebas y evaluaciones de seguridad de acuerdo a los procesos internos adquiridos por la entidad.
* pruebas de aceptación para determinar la calidad de los entregables.
* el suministro de evidencia de que se han hecho pruebas suficientes para proteger contra contenido malicioso intencional y no intencional en el momento de la entrega.
* acuerdo de licenciamiento y propiedad de código.
* manuales de implementación.
* certificados de depósito de títulos en garantía; por ejemplo, si el código fuente ya no está disponible.
</t>
  </si>
  <si>
    <t xml:space="preserve">A.14.2.8    </t>
  </si>
  <si>
    <t>Pruebas     de   seguridad    de sistemas</t>
  </si>
  <si>
    <t>Control: Durante el desarrollo se deben  llevar  a cabo pruebas de funcionalidad    de la  seguridad.</t>
  </si>
  <si>
    <t>La entidad deberá definir un programa de pruebas y validaciones de seguridad
durante el fase de desarrollo del software, basado en las buenas practicas, este programa debe ser detallado frente a las pruebas a realizar. Para desarrollos interiores, estas pruebas las debería llevar a cabo inicialmente por el equipo de 
desarrollo.</t>
  </si>
  <si>
    <t xml:space="preserve">A.14.2.9     </t>
  </si>
  <si>
    <t>Prueba    de   aceptación   de sistemas</t>
  </si>
  <si>
    <t>Control: Para  los  sistemas    de  información   nuevos,    actualizaciones   y  nuevas versiones,   se deben establecer programas de prueba   para aceptación    y criterios   de  aceptación   relacionados.</t>
  </si>
  <si>
    <t>La entidad deberá realizar pruebas de aceptación sobre los sistemas, para ello se deberá acoger a lo definido en los numerales 14.1.1 y 14.1.2 y  y la adherencia a prácticas de desarrollo de sistemas seguros, numeral 14.2.1. La organizaciones hará uso de herramientas automatizadas, tales como herramientas de análisis de códigos o escáneres de vulnerabilidad, y deberá verificar que se han corregido los defectos relacionados con la seguridad.</t>
  </si>
  <si>
    <t xml:space="preserve">A.14.3.1     </t>
  </si>
  <si>
    <t xml:space="preserve">Protección     de    datos    de   prueba                                              </t>
  </si>
  <si>
    <t>Control: Los   datos   de   prueba   se   deben    seleccionar,    proteger    y   controlar cuidadosamente.</t>
  </si>
  <si>
    <t>Todo SI debería contar con una copia de los datos operacionales
e formato anonimizado, es decir no deberían tener registrados datos categorizados como críticos o personales, estos se deberían proteger eliminándolos o modificándolos, estos datos se denominaran datos de prueba. Los datos de prueba se emplearan en escenarios de prueba tanto internos como externos (cuando proveedores los requieran con propósitos de prueba). Las siguientes directrices se deberán aplicar cuando sea necesarios los datos operacionales:
* aplicación procedimientos de control de acceso.
* toda copia de los datos operacionales debe pasar por un proceso de aprobación.
* la información operacional se debe borrar del ambiente de pruebas una vez finalizadas estas.
* el copiado y uso de la información operacional se deberían logged para suministrar un 
rastro de auditoría.</t>
  </si>
  <si>
    <t>A15.1.1</t>
  </si>
  <si>
    <t>Política de seguridad de la información para las relaciones con proveedores</t>
  </si>
  <si>
    <t>Control: Los requisitos de seguridad de la información para mitigar los riesgos asociados con el acceso de proveedores a los activos de la organización se deben acordar con estos y se deben documentar.</t>
  </si>
  <si>
    <t>Proteja toda la información almacenada en sistemas con listas de control de acceso específicas para sistema de archivos, uso compartido de redes, aplicaciones o bases de datos. 
* Mantenga entornos separados para sistemas de producción y no producción. Los desarrolladores no deberían tener acceso no supervisado a entornos de producción.
* Bloquee automáticamente las sesiones de la estación de trabajo después de un período estándar de inactividad.</t>
  </si>
  <si>
    <t>A15.1.2</t>
  </si>
  <si>
    <t>Tratamiento de la seguridad dentro de los acuerdos con proveedores</t>
  </si>
  <si>
    <t>Control: Se deben establecer y acordar todos los requisitos de seguridad de la información pertinentes con cada proveedor que pueda tener acceso, procesar, almacenar, comunicar o suministrar componentes de infraestructura de TI para la información de la organización.</t>
  </si>
  <si>
    <t>Todo proyecto de TI que procese, trasmita o tenga acceso a la información deberá
pasar por un proceso de evaluación de riesgos el cual será la base para definir los requisitos de seguridad de la información, documentando y estableciendo acuerdos con los proveedores, donde se definan las obligaciones de ambas partes, en estos acuerdos se deberá considerar:
* descripción de la información que se va suministrar.
* clasificación de la información entregada.
* los requisitos legales y de reglamentación, incluida la protección de datos, los derechos 
de propiedad intelectual y derechos de autor, y una descripción de cómo se asegurará 
que se cumplan.
* obligación contractual de cada parte.
* definición de controles a aplicar, como; control de acceso, seguimiento, auditoria, etc.
* definición de uso aceptable e inaceptable de la información.
* definición del personal del proveedor que tendrá acceso a la información.
* definición de condiciones para el acceso y retiro de permisos de acceso a la información.
* definición de contactos de ambas partes, incluido el contacto del proveedor para temas de seguridad de la información.
* el derecho de auditar los procesos y controles de los proveedores, relacionados con el 
acuerdo.
*  los procesos de solución de defectos y resolución de conflictos.
* obligación del proveedor sobre entrega de informes de evaluación de los controles aplicados.
* las obligaciones de los proveedores relacionadas con seguridad de la información.</t>
  </si>
  <si>
    <t>A15.1.3</t>
  </si>
  <si>
    <t>Cadena de suministro de tecnología de información y comunicación</t>
  </si>
  <si>
    <t>Control: Los acuerdos con proveedores deben incluir requisitos para tratar los riesgos de seguridad de la información asociados con la cadena de suministro de productos y servicios de tecnología de información y comunicación.</t>
  </si>
  <si>
    <t>La entidad deberá asegurar que todo proyecto de cadena de suministro de tecnología y comunicación
incluya los requisitos para el tratamiento de los riesgos de seguridad de la información, definiendo acuerdos y considerando:
*  definir los requisitos de seguridad de la información para aplicar a la adquisición de 
productos o servicios de tecnología de la información y de comunicaciones.
* exigir que los proveedores divulguen los requisitos de seguridad de la organización a lo largo de la 
cadena de suministro, si los proveedores contratan externamente partes del servicio.
* exigir que los proveedores divulguen prácticas de seguridad adecuadas a lo largo de la cadena de 
suministro, si estos productos incluyen componentes comprados a otros proveedores.
* implementación de proceso de seguimiento al cumplimiento de los requisitos de seguridad de la información.
* obtener la seguridad de que los componentes críticos y su origen se pueden rastrear.
* seguimiento a que los productos y suministros tecnológicos están funcionando de la manera adecuada.
* definición de reglas para compartir información.
* implementar procesos específicos para la gestión del ciclo de vida y la disponibilidad.</t>
  </si>
  <si>
    <t>A15.2.1</t>
  </si>
  <si>
    <t>Seguimiento y revisión de los servicios de los proveedores</t>
  </si>
  <si>
    <t>Control: Las organizaciones deben hacer seguimiento, revisar y auditar con regularidad la prestación de servicios de los proveedores.</t>
  </si>
  <si>
    <t>La entidad deberá definir los procesos de auditoria y seguimiento al cumplimiento de seguridad de la información por parte de proveedores.</t>
  </si>
  <si>
    <t>A15.2.2</t>
  </si>
  <si>
    <t>Gestión del cambio en los servicios de los proveedores</t>
  </si>
  <si>
    <t>Control: Se deben gestionar los cambios en el suministro de servicios por parte de los proveedores, incluido el mantenimiento y las mejoras de las políticas, procedimientos y controles de seguridad de la información existentes, teniendo en cuenta la criticidad de la información, sistemas y procesos de negocio involucrados, y la revaluación de los riesgos.</t>
  </si>
  <si>
    <t>Todo proveedor deberá cumplir con los procesos de gestión de cambios definido por la entidad, incluyendo mantenimientos, políticas, procedimientos y controles de seguridad de la información. En este proceso de cambios se deberá tener en cuenta:
* procesos de mejora.
* desarrollo de nuevas aplicaciones y servicios.
* atención a incidentes.
* uso de nuevas tecnologías.
* adopción de nuevos productos y herramientas.</t>
  </si>
  <si>
    <t>A16.1.1</t>
  </si>
  <si>
    <t>Responsabilidades y procedimientos</t>
  </si>
  <si>
    <t>Control: Se deben establecer las responsabilidades y procedimientos de gestión para asegurar una respuesta rápida, eficaz y ordenada a los incidentes de seguridad de la información.</t>
  </si>
  <si>
    <t>La entidad deberá definir las responsabilidades y procedimientos para la gestión y respuesta a incidentes teniendo en cuenta:
* respuesta forense y manejo de evidencia.
* procedimientos para la valoración y toma de decisiones.
* procedimientos de respuesta, incluyendo procesos de comunicación.</t>
  </si>
  <si>
    <t>A16.1.2</t>
  </si>
  <si>
    <t>Reporte de eventos de seguridad de la información</t>
  </si>
  <si>
    <t>Control: Los eventos de seguridad de la información se deben informar a través de los canales de gestión apropiados, tan pronto como sea posible.</t>
  </si>
  <si>
    <t>Utilizar proceso de calificación de riesgo para priorizar la corrección de vulnerabilidades descubiertas:
* Compare regularmente los resultados de escaneos de vulnerabilidades consecutivos para verificar que las vulnerabilidades se hayan remediado de manera oportuna.
* Implemente herramientas de actualización de software automatizadas para garantizar que el software de terceros en todos los sistemas cuente con las actualizaciones de seguridad más recientes provistas por el proveedor del software</t>
  </si>
  <si>
    <t>A16.1.3</t>
  </si>
  <si>
    <t>Reporte de debilidades de seguridad de la información</t>
  </si>
  <si>
    <t>Control: Se debe exigir a todos los empleados y contratistas que usan los servicios y sistemas de información de la organización, que observen y reporten cualquier debilidad de seguridad de la información observada o sospechada en los sistemas o servicios.</t>
  </si>
  <si>
    <t>Cifrar toda la información  sensible en tránsito:
* Cifre toda la información confidencial en tránsito.
* Habilite el filtrado de firewall entre las VLAN para garantizar que solo los sistemas autorizados puedan comunicarse con otros sistemas necesarios para cumplir con sus responsabilidades específicas
* Segmente la red según la etiqueta o el nivel de clasificación de la información almacenada en los servidores
* Configure los sistemas para que  no tengan  permisos de lectura y escritura si no es necesario
* Configure los sistemas de monitoreo para registrar los paquetes de red que pasan a través del límite en cada uno de los bordes de la red de la organización.</t>
  </si>
  <si>
    <t>A16.1.4</t>
  </si>
  <si>
    <t>Evaluación de eventos de seguridad de la información y decisiones sobre ellos</t>
  </si>
  <si>
    <t>Control: Los eventos de seguridad de la información se deben evaluar y se debe decidir si se van a clasificar como incidentes de seguridad de la información.</t>
  </si>
  <si>
    <t>La entidad debe definir los canales de comunicación para reportes de incidentes, buscando garantizar la conciencia y participación en la comunicación por parte de sus colaboradores, así como los procesos de clasificación y valoración de los incidentes de seguridad de la información.</t>
  </si>
  <si>
    <t>A16.1.5</t>
  </si>
  <si>
    <t>Respuesta a incidentes de seguridad de la información</t>
  </si>
  <si>
    <t>Control: Se debe dar respuesta a los incidentes  de seguridad de la información de acuerdo con procedimientos documentados.</t>
  </si>
  <si>
    <t>La entidad debe definir el procedimiento para dar respuesta a los incidentes de seguridad de la información, en el cual se contemple, recolección de evidencia digital, análisis forense, escalamiento a entes externos, registro de actividades de respuesta a incidentes y procedimiento de cierre.</t>
  </si>
  <si>
    <t>A16.1.6</t>
  </si>
  <si>
    <t>Aprendizaje obtenido de los incidentes de seguridad de la información</t>
  </si>
  <si>
    <t>Control: El conocimiento adquirido al analizar y resolver incidentes de seguridad de la información se debe usar para reducir la posibilidad o impacto de incidentes futuros.</t>
  </si>
  <si>
    <t>La entidad deberá realizar una evaluación pos-incidentes, en la
cual se evalué la efectividad de los controles, se dimensiones la impacto causado, efectividad de la respuesta a incidentes y análisis de mejora o inclusión de nuevos controles.</t>
  </si>
  <si>
    <t>A16.1.7</t>
  </si>
  <si>
    <t>Recolección de evidencia</t>
  </si>
  <si>
    <t>Control: La organización debe definir y aplicar procedimientos para la identificación, recolección, adquisición y preservación de información que pueda servir como evidencia.</t>
  </si>
  <si>
    <t>La entidad debe definir el proceso de recolección, tratamiento y preservación de evidencia digital, cadena de custodia, roles y responsabilidades.
Para ello la entidad deberá adquirir elementos tecnológicos que permitan la evaluación y análisis forense digital o contratar los servicios con un externo.</t>
  </si>
  <si>
    <t>A17.1.1</t>
  </si>
  <si>
    <t xml:space="preserve">Planificación de la continuidad de la seguridad de la información </t>
  </si>
  <si>
    <t>Control: La organización debe determinar sus requisitos para la seguridad de la información y la continuidad de la gestión de la seguridad de la información en situaciones adversas, por ejemplo, durante una crisis o desastre.</t>
  </si>
  <si>
    <t>La organización debe establecer un plan de continuidad de negocios donde debe documentar, mantener procesos, procedimientos, encargados y líderes de activos o procesos de la SED y de esta manera se puede asegurar el nivel de continuidad requerido ante cualquier evento catastrófico.</t>
  </si>
  <si>
    <t>A17.1.2</t>
  </si>
  <si>
    <t xml:space="preserve">Implementación de la continuidad de la seguridad de la información </t>
  </si>
  <si>
    <t>Control: La organización debe establecer, documentar, implementar y mantener procesos, procedimientos y controles para asegurar el nivel de continuidad requerido para la seguridad de la información durante una situación adversa.</t>
  </si>
  <si>
    <t>La compañía debe identificar los procesos críticos de negocio y diseñar planes de continuidad que garanticen la disponibilidad de estos en casos críticos. Estos planes de redundancia deben ser puestos a prueba a fin de garantiza su correcto desempeño y tiempos de respuesta al momento de requerirse.</t>
  </si>
  <si>
    <t>A17.1.3</t>
  </si>
  <si>
    <t xml:space="preserve">Verificación, revisión y evaluación de la continuidad de la seguridad de la información </t>
  </si>
  <si>
    <t>Control: La organización debe verificar a intervalos regulares los controles de continuidad de la seguridad de la información establecidos e implementados, con el fin de asegurar que son válidos y eficaces durante situaciones adversas.</t>
  </si>
  <si>
    <t xml:space="preserve">Todos los controles de continuidad de la seguridad de la información deberán ser evaluados y puestos a prueba mínimo una vez al año, evaluado su efectividad, así como la evaluación de conocimiento operacionales en la respuesta de continuidad del negocio.
</t>
  </si>
  <si>
    <t xml:space="preserve">Disponibilidad de instalaciones de procesamiento de información </t>
  </si>
  <si>
    <t>Control: Las instalaciones de procesamientos de información se deben implementar con redundancia suficiente para cumplir los requisitos de disponibilidad.</t>
  </si>
  <si>
    <t>*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t>
  </si>
  <si>
    <t>A18.1.1</t>
  </si>
  <si>
    <t>Identificación de la legislación aplicable.</t>
  </si>
  <si>
    <t>Control: Todos los requisitos estatutarios, reglamentarios y contractuales pertinentes y el enfoque de la organización para cumplirlos, se deben identificar y documentar explícitamente y mantenerlos actualizados para cada sistema de información y para la organización.</t>
  </si>
  <si>
    <t>La entidad deberá garantizar el cumplimiento de todas los requisitos estatutarios y reglamentarios definidos por el gobierno nacional en materia de protección de seguridad de la información, así como los definidos para el sector educativo nacional.
Para lo cual, se deberían documentar los controles y las responsabilidades individuales para cumplir estos requisitos.</t>
  </si>
  <si>
    <t>A18.1.2</t>
  </si>
  <si>
    <t>Derechos propiedad intelectual (DPI)</t>
  </si>
  <si>
    <t>Control: Se deben implementar procedimientos apropiados para asegurar el cumplimiento de los requisitos legislativos, de reglamentación y contractuales relacionados con los derechos de propiedad intelectual y el uso de productos de software patentados.</t>
  </si>
  <si>
    <t>La entidad restringirá el uso de software no licenciado, adquirido 
o puesto en funcionamiento violando las leyes de propiedad intelectual, par ello realizara una evaluación semestral de software instalado, adquirirá software solo a través de fuentes conocidas y confiables, mantendrá un registro de software autorizado y definirá una política de cumplimiento de derechos de propiedad intelectual, mantendrá un repositorio centralizado de software y licencias, restringirá el acceso a toda fuente de suministro de software no legal.</t>
  </si>
  <si>
    <t>A18.1.3</t>
  </si>
  <si>
    <t>Protección de registros</t>
  </si>
  <si>
    <t>Control: Los registros se deben proteger contra perdida, destrucción, falsificación, acceso no autorizado y liberación no autorizada, de acuerdo con los requisitos legislativos, de reglamentación, contractuales y de negocio.</t>
  </si>
  <si>
    <t>La entidad debe garantizar la protección de todos los registros sean estos registros contables, registros de bases de datos, logs de transacciones, logs de auditoría y procedimientos operacionales.
Para ello se definirá un repositorio centralizado de almacenamiento y se aplicara la política de BackUp y retención ya definidos por la entidad. este procedimiento se aplicara a cualquier medio de almacenamiento por ejemplo, papel, microfichas, medios magnéticos, medios ópticos, etc.</t>
  </si>
  <si>
    <t>A18.1.4</t>
  </si>
  <si>
    <t>Privacidad y protección de información de datos personales</t>
  </si>
  <si>
    <t>Control: Se deben asegurar la privacidad y la protección de la información de datos personales, como se exige e la legislación y la reglamentación pertinentes, cuando sea aplicable.</t>
  </si>
  <si>
    <t xml:space="preserve">La entidad deberá realizar la clasificación de la información de acuerdo a la ley 1581 de 2012 y  ley 1712 de 2014
y garantizar su adecuado tratamiento y protección mediante una política, divulgación y concienciación a todas las áreas de la entidad. </t>
  </si>
  <si>
    <t>A18.1.5</t>
  </si>
  <si>
    <t>Reglamentación de controles criptográficos.</t>
  </si>
  <si>
    <t>Control: Se deben usar controles criptográficos, en cumplimiento de todos los acuerdos, legislación y reglamentación pertinentes.</t>
  </si>
  <si>
    <t>La entidad deberá definir y adquirir una herramienta de software 
(licenciada o libre) que permita la aplicación de algoritmos criptográficos, divulgarla a toda la entidad y exigir su obligatorio uso para propósitos de protección de la información, esta herramienta al igual que las funcionalidades propias de cada sistema deberán cumplir con los estándares de encriptación de ultima generación, los cuales se pueden consultar en https://tools.cisco.com/security/center/resources/next_generation_cryptography</t>
  </si>
  <si>
    <t>A18.2.1</t>
  </si>
  <si>
    <t xml:space="preserve">Revisión independiente de la seguridad de la información </t>
  </si>
  <si>
    <t>Control: El enfoque de la organización para la gestión de la seguridad de la información y su implementación (es decir los objetivos de control, los controles, las políticas, los procesos y los procedimientos para seguridad de la información), se deben revisar independientemente a intervalos planificados o cuando ocurran cambios significativos.</t>
  </si>
  <si>
    <t>La entidad deberá realizar auditorias internas coordinadas entre las áreas de control interno e IT que evalúen el cumplimiento y eficacia de  los controles, las políticas, los procesos y los 
procedimientos para seguridad de la información. Esta evaluación deberá ser realizada por personal con experiencia y habilidades apropiadas en seguridad de la información.</t>
  </si>
  <si>
    <t>A18.2.2</t>
  </si>
  <si>
    <t>Cumplimiento con las políticas y normas de seguridad</t>
  </si>
  <si>
    <t>Control: Los directores deben revisar con regularidad el cumplimiento del procesamiento y procedimientos de información dentro de su área de responsabilidad, con las políticas y normas de seguridad apropiadas, y cualquier otro requisito de seguridad.</t>
  </si>
  <si>
    <t>La entidad deberá definir la responsabilidad que recae sobre los directivos y a quienes competan la revisión anual de las directivas y políticas de seguridad de la información, las revisiones se deberían enfocar en el cumplimiento de las directivas y políticas y generar no conformidades en caso de existir, las cuales deberán ser supervisadas y subsanadas.</t>
  </si>
  <si>
    <t>A18.2.3</t>
  </si>
  <si>
    <t>Revisión del cumplimiento técnico</t>
  </si>
  <si>
    <t>Control: Los sistemas de información se deben revisar periódicamente para determinar el cumplimiento con las políticas y normas de seguridad de la información.</t>
  </si>
  <si>
    <t>La entidad deberá definir pruebas de cumplimiento sobre los SI incluyendo los componentes físicos y lógicos.
Se realizaran pruebas de evaluación de vulnerabilidades bimensualmente y evaluación de cumplimiento de controles cuatrimestralmente. El cronograma y actividades para estas evaluaciones de cumplimiento lo definirá el área de seguridad digital de la entidad.</t>
  </si>
  <si>
    <t>Clasificación de Controles</t>
  </si>
  <si>
    <t>Accion</t>
  </si>
  <si>
    <t>Peso</t>
  </si>
  <si>
    <t>Preventivo</t>
  </si>
  <si>
    <t>Diremos que una salvaguarda es preventiva cuando reduce las oportunidades de que un incidente ocurra. y la salvaguarda falla y el incidente llega a ocurrir, los daños son los mismos. Ejemplos: autorización previa de los usuarios, gestión de privilegios, planificación de capacidades, metodología segura de desarrollo de software, pruebas en preproducción, segregación de tareas</t>
  </si>
  <si>
    <t>Va hacia las causas del riesgo, aseguran el resultado
final esperado.</t>
  </si>
  <si>
    <t>Detectivo</t>
  </si>
  <si>
    <t>control accionado durante la ejecución del proceso. Estos controles detectan el riesgo, pero generan reprocesos.</t>
  </si>
  <si>
    <t>Detecta que algo ocurre y devuelve el proceso a los controles
preventivos. Se pueden generar reprocesos.</t>
  </si>
  <si>
    <t>Correctivo</t>
  </si>
  <si>
    <t>Dado que permiten reducir el impacto de la materialización del
riesgo, tienen un costo en su implementación.</t>
  </si>
  <si>
    <t>Implementacion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</si>
  <si>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</si>
  <si>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</si>
  <si>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Frecuencia del Control</t>
  </si>
  <si>
    <t>Descripcion</t>
  </si>
  <si>
    <t>Continua</t>
  </si>
  <si>
    <t>El control se aplica siempre que se realiza la actividad que conlleva el riesgo.</t>
  </si>
  <si>
    <t>Aleatoria</t>
  </si>
  <si>
    <t>El control se aplica aleatoriamente a la actividad que conlleva el riesgo</t>
  </si>
  <si>
    <t>Tabla de valoración
de Controles</t>
  </si>
  <si>
    <t>DEPENDIENDO SI EL CONTROL AFECTA PROBABILIDAD O IMPACTO DESPLAZA</t>
  </si>
  <si>
    <t>RANGOS DE CALIFICACIÓN
DE LOS CONTROLES</t>
  </si>
  <si>
    <t>EN LA MATRIZ DE CALIFICACIÓN, EVALUACIÓN Y RESPUESTA A LOS RIESGOS</t>
  </si>
  <si>
    <t>CUADRANTES A DISMINUIR
EN LA PROBABILIDAD</t>
  </si>
  <si>
    <t>CUADRANTES A DISMINUIR 
EN EL IMPACTO</t>
  </si>
  <si>
    <t>ENTRE 0 - 50</t>
  </si>
  <si>
    <t>ENTRE 51 - 75</t>
  </si>
  <si>
    <t>ENTRE 76 - 100</t>
  </si>
  <si>
    <t>Tipo Activo</t>
  </si>
  <si>
    <t>Ley 1712
de 2014</t>
  </si>
  <si>
    <t>Dueño
activo</t>
  </si>
  <si>
    <t>Valoracion</t>
  </si>
  <si>
    <t>Nivel de
criticidad</t>
  </si>
  <si>
    <t>Tipo de Activo</t>
  </si>
  <si>
    <t>Conf.</t>
  </si>
  <si>
    <t>Int.</t>
  </si>
  <si>
    <t>Disp.</t>
  </si>
  <si>
    <t>D</t>
  </si>
  <si>
    <t>datos, Informacion</t>
  </si>
  <si>
    <t>Herramienta para consolidar y hacer seguimiento a los proyectos de construcción y adecuaciones de los establecimientos educativos.
Está compuesta por los siguientes módulos:
*Gestión del suelo
*Mejoramientos
*Proyectos de Infraestructura</t>
  </si>
  <si>
    <t>Reservada</t>
  </si>
  <si>
    <t>Publico</t>
  </si>
  <si>
    <t>Acceso y permanencia</t>
  </si>
  <si>
    <t>Acceso y Permanencia Escolar</t>
  </si>
  <si>
    <t>BAJA</t>
  </si>
  <si>
    <t>S</t>
  </si>
  <si>
    <t>Servicios</t>
  </si>
  <si>
    <t>Personal</t>
  </si>
  <si>
    <t>Publica</t>
  </si>
  <si>
    <t>ALTA</t>
  </si>
  <si>
    <t>Permite a los colegios del Distrito reportar y realizar seguimiento a los eventos o situaciones de presunta vulneración de los derechos de las niñas, niños y jóvenes que se presentan en el interior de los colegios o fuera de estos.</t>
  </si>
  <si>
    <t>Clasificada</t>
  </si>
  <si>
    <t>Personal, Semi privada, 
Privada, 
Sensible</t>
  </si>
  <si>
    <t>Integración interinstitucional</t>
  </si>
  <si>
    <t>Articulación Interinstitucional</t>
  </si>
  <si>
    <t>software</t>
  </si>
  <si>
    <t>MEDIA</t>
  </si>
  <si>
    <t>Permite la administración del inventario que posee la Secretaría de Educación del Distrito en sus tres niveles, Central, Local y Colegios (recursos SED), tanto de elementos devolutivos como elementos de consumo.</t>
  </si>
  <si>
    <t>N/A</t>
  </si>
  <si>
    <t>HW</t>
  </si>
  <si>
    <t>equipos</t>
  </si>
  <si>
    <t>Privada</t>
  </si>
  <si>
    <t>Sistema de Información que permite a los colegios optimizar la gestión operativa que se desarrolla alrededor de los procesos académicos de los estudiantes y que les da la posibilidad de ser autónomos en la generación e impresión de los reportes académicos.</t>
  </si>
  <si>
    <t>Publico, Personal</t>
  </si>
  <si>
    <t>Gestión institucional</t>
  </si>
  <si>
    <t>Calidad Educativa Integral</t>
  </si>
  <si>
    <t>COM</t>
  </si>
  <si>
    <t>redes de comunicaciones</t>
  </si>
  <si>
    <t>Sensible</t>
  </si>
  <si>
    <t>Publica, 
Clasificada, 
Reservada</t>
  </si>
  <si>
    <t>Aplicativo de Búsqueda Empresarial.  Usos: tablero de control, Buscador de archivos y portales WEB
Las herramientas que hacen parte del aplicativo son:
1. Banco de Preguntas - Despacho
2. Carga Masiva y OCR - Gestión Documental
3. Control Asuntos Políticos - Despacho
4. Buscador Gestión Documental - DSA (Gestión Documental)
5. Buscador Conceptos FSE - Dirección de Contratos 
6. Buscador Portal Web (Buscador General y Normatividad)</t>
  </si>
  <si>
    <t>Despacho</t>
  </si>
  <si>
    <t>Gestión Documental</t>
  </si>
  <si>
    <t>Media</t>
  </si>
  <si>
    <t>soportes de información</t>
  </si>
  <si>
    <t>Sistema de información para monitorear y analizar las trayectorias de los estudiantes egresados en la educación media oficial de Bogotá, con énfasis en los estudiantes de proyectos media, Sena articulación y los beneficiarios de los fondos para el acceso a la educación superior.</t>
  </si>
  <si>
    <t>Calidad y pertinencia</t>
  </si>
  <si>
    <t>AUX</t>
  </si>
  <si>
    <t>equipamiento auxiliar</t>
  </si>
  <si>
    <t>Publico, Privada</t>
  </si>
  <si>
    <t>Servicio SAS, cuyo proposito especifico es la proteccion a nivel de capa de aplicación de los servicios WEB publicados y alojados en la nube de Azure.</t>
  </si>
  <si>
    <t>Gestión Contractual</t>
  </si>
  <si>
    <t>L</t>
  </si>
  <si>
    <t>instalaciones</t>
  </si>
  <si>
    <t>Publico, Privada, 
Personal</t>
  </si>
  <si>
    <t>La Dirección de Inclusión aplica anualmente una encuesta a la población estudiantil de alumnos entre los grados 4 y 11, la cual le permite identificar los estudiantes que se clasifican dentro de trabajo infantil o que están en riesgo</t>
  </si>
  <si>
    <t>Educación Inclusiva</t>
  </si>
  <si>
    <t>P</t>
  </si>
  <si>
    <t>personas</t>
  </si>
  <si>
    <t>Publico, Personal, Privada, Semi pivada</t>
  </si>
  <si>
    <t>Permite realizar la consolidación de la información relacionada con las actividades del proceso de Primera Infancia de la Dirección de Educación Preescolar y Básica de la SED, para llevar a cabo el seguimiento y control de las atenciones prestadas a los niños y niñas en las Instituciones Educativas.</t>
  </si>
  <si>
    <t>K</t>
  </si>
  <si>
    <t>Claves criptográficas</t>
  </si>
  <si>
    <t>Permite aplicar elementos de valoración a niños de primera infancia, a través de la aplicación de los elementos de valoración de acuerdo con la edad del niño, para la generación y producción de conocimiento en torno al desarrollo de niños y niñas en Bogotá.</t>
  </si>
  <si>
    <t>Semi privada</t>
  </si>
  <si>
    <t>Servicio SAS, cuyo proposito especifico es balancear la carga a nivel de red y aplicación para los servios alojados por la SED en la nube de Oracle.</t>
  </si>
  <si>
    <t>Solución implementada en la SED la cual permite centralizar la información y la interacción entre los módulos implementados en las áreas de la entidad.</t>
  </si>
  <si>
    <t>Gobierno y Seguridad Digital</t>
  </si>
  <si>
    <t>Permite la recopilación de datos a nivel de Institución Educativa para medir la calidad de la educación inicial con base en estándares definidos para evaluar varios aspectos.</t>
  </si>
  <si>
    <t>Sistema de información permite controlar el inventario de los expedientes físicos que están en custodia del Archivo Central de la SED, adicionalmente apoya el control de préstamos de dichos expedientes.</t>
  </si>
  <si>
    <t>Permite la administración y control sobre el pago de las facturas de los Servicios Públicos generados en los colegios y sedes administrativas de la SED.</t>
  </si>
  <si>
    <t>Gestión Administrativa</t>
  </si>
  <si>
    <t>Permite la administración de los tipos de actividad
 pedagógica complementarias, estrategias de actividades, modalidades para extensión de jornada educativa, entidades aliadas, ambientes de aprendizaje, líneas pedagógicas, áreas obligatorias reconocidas por la ley 115 y configuraciones de proyectos pedagógicos de Jornada única.</t>
  </si>
  <si>
    <t>Permite la gestión sobre el pago del canon mensual de los predios que la SED toma en arriendo a través de un contrato de arrendamiento.</t>
  </si>
  <si>
    <t xml:space="preserve">El Sistema Humano es una base tecnológica que 
soporta integralmente los procesos y procedimientos de la gestión del Talento Humano. </t>
  </si>
  <si>
    <t>Talento Humano</t>
  </si>
  <si>
    <t>Permite el registro de solicitud de inscripciones y 
traslados por parte de los padres de familia.</t>
  </si>
  <si>
    <t>El Sistema de Información Financiero cuenta con una solución modular para soportar la gestión de la entidad, a través de un manejo eficiente e integrado de la información, que se genera en los procesos financieros, donde se hace el seguimiento, ejecución y control del presupuesto de la entidad y los pagos de los proveedores y contratistas.</t>
  </si>
  <si>
    <t>Gestión Financiera</t>
  </si>
  <si>
    <t>Permite a los Fondos de Servicios Educativos (FSE) de los colegios del Distrito reportar la información de los balances contables.</t>
  </si>
  <si>
    <t>Sistema de información que integra el proceso financiero, administrativo y de inventarios en los Fondos de Servicios Educativos (FSE), está conformado por los módulos: Predis, Pac, Opget, Sico, Sae, Sai, Limay, Usr-Administración de Usuarios y Sit-Terceros.</t>
  </si>
  <si>
    <t>Permite la inscripción y asignación de rutas escolares o subsidio de transporte a los estudiantes de los colegios distritales.</t>
  </si>
  <si>
    <t xml:space="preserve">Permite la evaluación del desempeño y del periodo de Prueba para los docentes y directivos docentes en propiedad, cumpliendo con el decreto 1278 del 2002. </t>
  </si>
  <si>
    <t>Seguimiento y control de los expedientes relacionados con Investigaciones Administrativas.</t>
  </si>
  <si>
    <t>Inspección y Vigilancia del Servicio Educativo</t>
  </si>
  <si>
    <t>Registro, administración, seguimiento y control sobre las liquidaciones de incapacidad de los docentes y su recobro a la Fiduprevisora.</t>
  </si>
  <si>
    <t>Modulo POA Institucional</t>
  </si>
  <si>
    <t>Planeación Estratégica</t>
  </si>
  <si>
    <t>Aplicativo para seguridad y administración de usuarios.</t>
  </si>
  <si>
    <t>Sistema para la gestión de los datos de los establecimientos educativos de Bogotá.</t>
  </si>
  <si>
    <t>Sistema de Información de Mesa de Servicios el cual permite el registro y gestión de las solicitudes realizadas por los funcionarios de los tres niveles institucionales a la mesa de servicios de Redp y la Dirección de Servicios Administrativos.</t>
  </si>
  <si>
    <t>Permite controlar el acceso a los sistemas que hacen parte de los componentes de extensión de CRM.</t>
  </si>
  <si>
    <t>Permite gestionar el flujo de trabajo de los documentos relacionados con actos administrativos que emite la SED hasta su formalización e impresión, brindando a los documentos seguridad interna y externa a través de certificados digitales y código de barras, Parametrización y categorización de los documentos, cargue de documentos y ejecución de flujos de revisión y aprobación creación de listas masivas para firmado digital creación de listas masivas de Impresión (creación de PDF).</t>
  </si>
  <si>
    <t>Contiene el consolidado de títulos reportados por las universidades e incluye el histórico de novedades (inscripciones y ascensos) de docentes privados.</t>
  </si>
  <si>
    <t>Permite consolidar la información del tiempo de servicio laborado por los docentes en instituciones privadas.</t>
  </si>
  <si>
    <t>Sistema de Información para la gestión de Nómina.</t>
  </si>
  <si>
    <t>Aplicación para seleccionar las vacantes ofertadas para los funcionarios que entrega la CNSC dentro de una lista de elegibles a través de audiencias públicas de selección.</t>
  </si>
  <si>
    <t>Herramienta que permite el registro de solicitudes de traslado educadores del Distrito, traslados educadores de los otros entes, permutas de docentes del Distrito y asignación automática de las plazas vacantes de acuerdo con criterios definidos por el Ministerio de Educación y la SED.</t>
  </si>
  <si>
    <t>Herramienta Access que permite el registro de novedades de Personal, expedición de actos administrativos, identificación de vacantes en la planta y registro de las diferentes novedades de personal</t>
  </si>
  <si>
    <t>Plantilla Access para elaboración de certificados de docentes, para tiempos de servicio e historial laboral</t>
  </si>
  <si>
    <t>Aplicativo de control y trazabilidad de los trámites de prestaciones sociales de docentes y directivos de la Secretaría de Educación Distrital.</t>
  </si>
  <si>
    <t>Permite el registro de solicitudes de traslado o reubicación de funcionarios administrativos.</t>
  </si>
  <si>
    <t>Permite apoyar el cubrimiento provisional de vacantes temporales o definitivas sobre la planta docente de la SED.</t>
  </si>
  <si>
    <t>Permite realizar el registro y seguimiento a cada una de las solicitudes de prestaciones sociales que efectúan los docentes. Registro de la solicitud de prestación social de un docente, registro de actuaciones realizadas sobre el trámite de solicitud control de estados de solicitud.</t>
  </si>
  <si>
    <t>Permite apoyar el proceso de postulación y selección de los docentes que aspiran a cargos de directivos docentes, mediante encargo</t>
  </si>
  <si>
    <t>Centraliza todas las atenciones o solicitudes que son realizadas por las instituciones educativas, docentes, estudiantes o acudientes a la Secretaría Distrital de Educación.</t>
  </si>
  <si>
    <t>Servicio Integral a la Ciudadanía</t>
  </si>
  <si>
    <t>Aplicativo para la expedición de certificaciones y estado de afiliación de docentes a FAVIDI.</t>
  </si>
  <si>
    <t>Permite que los Colegios del Distrito (FSE) reporten la información del proyecto de presupuesto anual y su ejecución presupuestal.</t>
  </si>
  <si>
    <t xml:space="preserve">Sistema de información que permite gestionar la correspondencia en los tres niveles de atención de la SED (Nivel central, Direcciones locales y colegios). </t>
  </si>
  <si>
    <t>Herramienta de apoyo que permite gestionar las necesidades de interacción con los usuarios de la SED en los diferentes puntos de atención.</t>
  </si>
  <si>
    <t>Aplicativo web para el registro de trámites referentes a temas educativos que ofrece la entidad.</t>
  </si>
  <si>
    <t>Aplicativo para consulta de diplomas de estudiantes.</t>
  </si>
  <si>
    <t>Sistema de Gestión de Calidad, Abarca todas las áreas de la entidad, incluyendo su direccionamiento estratégico, la planeación de la calidad, sus procesos y procedimientos y el control documental que de estos se deriva.</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</si>
  <si>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</si>
  <si>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</si>
  <si>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</si>
  <si>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</si>
  <si>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</si>
  <si>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</si>
  <si>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</si>
  <si>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</si>
  <si>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</si>
  <si>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</si>
  <si>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</si>
  <si>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</si>
  <si>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</si>
  <si>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</si>
  <si>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</si>
  <si>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</si>
  <si>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</si>
  <si>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</si>
  <si>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</si>
  <si>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</si>
  <si>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</si>
  <si>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</si>
  <si>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</si>
  <si>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</si>
  <si>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</si>
  <si>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</si>
  <si>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</si>
  <si>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</si>
  <si>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</si>
  <si>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</si>
  <si>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</si>
  <si>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</si>
  <si>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</si>
  <si>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</si>
  <si>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</si>
  <si>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</si>
  <si>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</si>
  <si>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</si>
  <si>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</si>
  <si>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</si>
  <si>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</si>
  <si>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</si>
  <si>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</si>
  <si>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</si>
  <si>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</si>
  <si>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</si>
  <si>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</si>
  <si>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</si>
  <si>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</si>
  <si>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</si>
  <si>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</si>
  <si>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</si>
  <si>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</si>
  <si>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</si>
  <si>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</si>
  <si>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</si>
  <si>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</si>
  <si>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</si>
  <si>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</si>
  <si>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</si>
  <si>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</si>
  <si>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</si>
  <si>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</si>
  <si>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</si>
  <si>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</si>
  <si>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</si>
  <si>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</si>
  <si>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</si>
  <si>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</si>
  <si>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</si>
  <si>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</si>
  <si>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</si>
  <si>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</si>
  <si>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</si>
  <si>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</si>
  <si>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</si>
  <si>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</si>
  <si>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</si>
  <si>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</si>
  <si>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</si>
  <si>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</si>
  <si>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</si>
  <si>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</si>
  <si>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</si>
  <si>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</si>
  <si>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</si>
  <si>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</si>
  <si>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</si>
  <si>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</si>
  <si>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</si>
  <si>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</si>
  <si>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</si>
  <si>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</si>
  <si>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</si>
  <si>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</si>
  <si>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</si>
  <si>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</si>
  <si>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</si>
  <si>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</si>
  <si>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</si>
  <si>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</si>
  <si>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</si>
  <si>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</si>
  <si>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</si>
  <si>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</si>
  <si>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</si>
  <si>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</si>
  <si>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</si>
  <si>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</si>
  <si>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</si>
  <si>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</si>
  <si>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</si>
  <si>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</si>
  <si>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</si>
  <si>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</si>
  <si>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</si>
  <si>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</si>
  <si>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</si>
  <si>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</si>
  <si>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</si>
  <si>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</si>
  <si>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</si>
  <si>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</si>
  <si>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</si>
  <si>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</si>
  <si>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</si>
  <si>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</si>
  <si>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</si>
  <si>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</si>
  <si>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</si>
  <si>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</si>
  <si>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</si>
  <si>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</si>
  <si>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</si>
  <si>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</si>
  <si>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</si>
  <si>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</si>
  <si>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</si>
  <si>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</si>
  <si>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</si>
  <si>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</si>
  <si>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</si>
  <si>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</si>
  <si>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</si>
  <si>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</si>
  <si>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</si>
  <si>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</si>
  <si>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</si>
  <si>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</si>
  <si>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</si>
  <si>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</si>
  <si>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</si>
  <si>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</si>
  <si>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</si>
  <si>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</si>
  <si>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</si>
  <si>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</si>
  <si>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</si>
  <si>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</si>
  <si>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</si>
  <si>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</si>
  <si>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</si>
  <si>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</si>
  <si>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</si>
  <si>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</si>
  <si>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</si>
  <si>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</si>
  <si>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</si>
  <si>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</si>
  <si>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</si>
  <si>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</si>
  <si>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</si>
  <si>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</si>
  <si>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</si>
  <si>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</si>
  <si>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</si>
  <si>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</si>
  <si>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</si>
  <si>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</si>
  <si>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</si>
  <si>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</si>
  <si>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</si>
  <si>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</si>
  <si>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</si>
  <si>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</si>
  <si>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</si>
  <si>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</si>
  <si>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</si>
  <si>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</si>
  <si>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</si>
  <si>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</si>
  <si>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</si>
  <si>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</si>
  <si>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</si>
  <si>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</si>
  <si>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</si>
  <si>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</si>
  <si>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</si>
  <si>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Tipo de Amenaza</t>
  </si>
  <si>
    <t>Amenaza</t>
  </si>
  <si>
    <t>Activo Afectados</t>
  </si>
  <si>
    <t>Dimensión Impactada</t>
  </si>
  <si>
    <r>
      <rPr>
        <b/>
        <sz val="9"/>
        <color theme="1"/>
        <rFont val="Calibri"/>
        <family val="2"/>
        <scheme val="minor"/>
      </rPr>
      <t>Desastres naturales</t>
    </r>
    <r>
      <rPr>
        <sz val="9"/>
        <color theme="1"/>
        <rFont val="Calibri"/>
        <family val="2"/>
        <scheme val="minor"/>
      </rPr>
      <t xml:space="preserve">
(Sucesos que pueden ocurrir sin intervención de los seres humanos como causa directa o indirecta.)</t>
    </r>
  </si>
  <si>
    <t>N1</t>
  </si>
  <si>
    <t>Fuego</t>
  </si>
  <si>
    <t>incendios: posibilidad de que el fuego
acabe con recursos del sistema.</t>
  </si>
  <si>
    <t>* Incendio</t>
  </si>
  <si>
    <t>Natural (accidental)</t>
  </si>
  <si>
    <t>[HW] equipos informáticos (hardware)
[Media] soportes de información
[AUX] equipamiento auxiliar
[L] instalaciones</t>
  </si>
  <si>
    <t>[D] disponibilidad</t>
  </si>
  <si>
    <t>N2</t>
  </si>
  <si>
    <t>Daños por agua</t>
  </si>
  <si>
    <t>inundaciones: posibilidad de que el
agua acabe con recursos del sistema.</t>
  </si>
  <si>
    <t>* Perjuicios ocasionados por el agua.</t>
  </si>
  <si>
    <t>N4</t>
  </si>
  <si>
    <t>Pandemia</t>
  </si>
  <si>
    <t>Incidentes que pueden ser causados por afectaciones de índole
medico y que afectan la disponibilidad del personal y prestación
de servicios.</t>
  </si>
  <si>
    <t>* Disponibilidad de personal
* Disponibilidad de servicios</t>
  </si>
  <si>
    <t>[SW] aplicaciones (SW)
[P] personal (revelación)</t>
  </si>
  <si>
    <t>N*</t>
  </si>
  <si>
    <t>Desastres naturales</t>
  </si>
  <si>
    <t>otros incidentes que se producen sin
intervención humana: rayo, tormenta
eléctrica, terremoto, ciclones, avalancha, corrimiento de tierras, ... Se excluyen desastres específicos tales como incendios (ver [N.1]) e inundaciones (ver [N.2]). Se excluye al personal por cuanto se ha previsto una amenaza específica [E.31] para cubrir la indisponibilidad involuntaria del personal sin entrar en sus causas.</t>
  </si>
  <si>
    <t>* Contaminación
* Siniestro Mayor
* Fenómeno Climático
* Fenómeno Sísmico
* Fenómeno de Origen Volcánico
* Fenómeno Meteorológico</t>
  </si>
  <si>
    <r>
      <t xml:space="preserve">De origen industrial
</t>
    </r>
    <r>
      <rPr>
        <sz val="9"/>
        <color theme="1"/>
        <rFont val="Calibri"/>
        <family val="2"/>
        <scheme val="minor"/>
      </rPr>
      <t>(Sucesos que pueden ocurrir de forma accidental, derivados de la actividad humana de tipo industrial. Estas amenazas puede darse de forma accidental o deliberada.)</t>
    </r>
  </si>
  <si>
    <t>I1</t>
  </si>
  <si>
    <t>Entorno (accidental)
Humano (accidental o deliberado)</t>
  </si>
  <si>
    <t>I2</t>
  </si>
  <si>
    <t>I*</t>
  </si>
  <si>
    <t>Desastres industriales</t>
  </si>
  <si>
    <t>otros desastres debidos a la actividad
humana: explosiones, derrumbes, ...
contaminación química, ... sobrecarga eléctrica, fluctuaciones eléctricas, ... accidentes de tráfico,... Se excluyen amenazas específicas como incendio (ver [I.1]) e inundación (ver [I.2]). Se excluye al personal por cuanto se ha previsto una amenaza específica, [E.18], para cubrir la indisponibilidad involuntaria del personal sin entrar en sus causas.</t>
  </si>
  <si>
    <t>* Siniestro Mayor</t>
  </si>
  <si>
    <t>I3</t>
  </si>
  <si>
    <t>Contaminación mecánica</t>
  </si>
  <si>
    <t>vibraciones, polvo, suciedad, ...</t>
  </si>
  <si>
    <t>* Contaminación</t>
  </si>
  <si>
    <t>[HW] equipos informáticos (hardware)
[Media] soportes de información
[AUX] equipamiento auxiliar</t>
  </si>
  <si>
    <t>I4</t>
  </si>
  <si>
    <t>Contaminación 
electromagnética</t>
  </si>
  <si>
    <t>interferencias de radio, campos magnéticos, luz ultravioleta, ...</t>
  </si>
  <si>
    <t>* Emisiones Electromagnéticas
* Radiaciones Térmicas
* Impulsos Electromagnéticos</t>
  </si>
  <si>
    <t>I5</t>
  </si>
  <si>
    <t>fallos en los equipos y/o fallos en los programas. Puede ser
debida a un defecto de origen o sobrevenida durante el
funcionamiento del sistema. En sistemas de propósito específico, a veces es difícil saber si el origen del fallo es físico o lógico; pero para las consecuencias que se derivan, esta distinción no suele ser relevante.</t>
  </si>
  <si>
    <t>* Avería del hardware
* Fallas de funcionamiento del hardware</t>
  </si>
  <si>
    <t>[SW] aplicaciones (software)
[HW] equipos informáticos (hardware)
[Media] soportes de información
[AUX] equipamiento auxiliar</t>
  </si>
  <si>
    <t>I6</t>
  </si>
  <si>
    <t>Corte del suministro 
eléctrico</t>
  </si>
  <si>
    <t>cese de la alimentación de potencia</t>
  </si>
  <si>
    <t>* Perdida de suministro de energía</t>
  </si>
  <si>
    <t>I7</t>
  </si>
  <si>
    <t>deficiencias en la aclimatación de los locales, excediendo los
márgenes de trabajo de los equipos: excesivo calor, excesivo frío, exceso de humedad, ...</t>
  </si>
  <si>
    <t>* Fallas en la climatización</t>
  </si>
  <si>
    <t>I8</t>
  </si>
  <si>
    <t>Fallo de servicios de 
comunicaciones</t>
  </si>
  <si>
    <t>cese de la capacidad de transmitir datos de un sitio a otro.
Típicamente se debe a la destrucción física de los medios físicos de transporte o a la detención de los centros de conmutación, sea por destrucción, detención o simple incapacidad para atender al tráfico presente.</t>
  </si>
  <si>
    <t>* Perdida de los medios de
telecomunicación</t>
  </si>
  <si>
    <t>[COM] redes de comunicaciones</t>
  </si>
  <si>
    <t>I9</t>
  </si>
  <si>
    <t>Interrupción de otros 
servicios esenciales</t>
  </si>
  <si>
    <t>otros servicios o recursos de los que depende la operación de
los equipos; por ejemplo, papel para las impresoras, tener,
refrigerante, ...</t>
  </si>
  <si>
    <t>* Interrupción de otros servicios y suministros esenciales</t>
  </si>
  <si>
    <t>[AUX] equipamiento auxiliar</t>
  </si>
  <si>
    <t>I10</t>
  </si>
  <si>
    <t>Degradación de los soportes 
de almacenamiento de la
información</t>
  </si>
  <si>
    <t>como consecuencia del paso del tiempo</t>
  </si>
  <si>
    <t>[Media] soportes de información</t>
  </si>
  <si>
    <t>I11</t>
  </si>
  <si>
    <t>Emanaciones 
electromagnéticas</t>
  </si>
  <si>
    <t>hecho de poner vía radio datos internos a disposición de terceros.
Es una amenaza donde el emisor es víctima pasiva del ataque.
Prácticamente todos los dispositivos electrónicos emiten
radiaciones al exterior que pudieran ser interceptadas por otros equipos (receptores de radio) derivándose una fuga de información. Esta amenaza se denomina, incorrecta pero frecuentemente, ataque TEMPEST (del inglés “Transiten Electromagnética Pulse Standard”). Abusando del significado primigenio, es frecuente oír hablar de que un equipo disfruta de "TEMPEST protección", queriendo decir que se ha diseñado para que no emita, electromagnéticamente, nada de interés por si alguien lo captara. No se contempla en esta amenaza la emisión por necesidades del medio de comunicación: redes inalámbricas, enlaces de microondas, etc. que estarán amenazadas de interceptación.</t>
  </si>
  <si>
    <t>* Interceptación de señales parásitas
comprometedoras</t>
  </si>
  <si>
    <t>[C] confidencialidad</t>
  </si>
  <si>
    <r>
      <t xml:space="preserve">Errores y fallos no intencionados
</t>
    </r>
    <r>
      <rPr>
        <sz val="9"/>
        <color theme="1"/>
        <rFont val="Calibri"/>
        <family val="2"/>
        <scheme val="minor"/>
      </rPr>
      <t>(Fallos no intencionales causados por
las personas. La numeración no es
consecutiva, sino que está alineada con los ataques deliberados, muchas veces de naturaleza similar a los errores no intencionados, difiriendo únicamente en el propósito del sujeto.)</t>
    </r>
  </si>
  <si>
    <t>E1</t>
  </si>
  <si>
    <t>equivocaciones de las personas cuando usan los servicios,
datos, etc.</t>
  </si>
  <si>
    <t>* Error de uso</t>
  </si>
  <si>
    <t>Humano (accidental)</t>
  </si>
  <si>
    <t>[D] datos / información
[keys] claves criptográficas
[S] servicios
[SW] aplicaciones (software)
[Media] soportes de información</t>
  </si>
  <si>
    <t>[I] integridad
[C] confidencialidad [D] disponibilidad</t>
  </si>
  <si>
    <t>E2</t>
  </si>
  <si>
    <t>equivocaciones de personas con responsabilidades de
instalación y operación</t>
  </si>
  <si>
    <t>* Error de uso
* Configuración incorrecta de seguridad</t>
  </si>
  <si>
    <t>[D] datos / información
[keys] claves criptográficas
[S] servicios
[SW] aplicaciones (software)
[HW] equipos informáticos (hardware)
[COM] redes de comunicaciones
[Media] soportes de información</t>
  </si>
  <si>
    <t xml:space="preserve">[I] integridad
[C] confidencialidad
[D] disponibilidad </t>
  </si>
  <si>
    <t>E3</t>
  </si>
  <si>
    <t>Errores de monitorización
(log)</t>
  </si>
  <si>
    <t>inadecuado registro de actividades: falta de registros, registros
incompletos, registros incorrectamente fechados, registros incorrectamente atribuidos, ...</t>
  </si>
  <si>
    <t>* No disponibilidad de los log de
 información (Registro y supervisión insuficientes)</t>
  </si>
  <si>
    <t>[D] datos / información</t>
  </si>
  <si>
    <t>[I] integridad</t>
  </si>
  <si>
    <t>E4</t>
  </si>
  <si>
    <t>introducción de datos de configuración erróneos. Prácticamente
todos los activos dependen de su configuración y ésta de la diligencia del administrador: privilegios de acceso, flujos de actividades, registro de actividad, encaminamiento, etc.</t>
  </si>
  <si>
    <t>* Procedimientos inadecuados de cambio
* Desconocimiento del personal</t>
  </si>
  <si>
    <t>E5</t>
  </si>
  <si>
    <t>cuando no está claro quién tiene que hacer exactamente qué y
cuándo, incluyendo tomar medidas sobre los activos o informar a la jerarquía de gestión. Acciones descoordinadas, errores por omisión, incumplimientos contractuales, etc.</t>
  </si>
  <si>
    <t>* Falta de definición de roles y
responsabilidades
* Procesos inadecuados de contratación
* Incumplimientos contractuales</t>
  </si>
  <si>
    <t>[P] personal</t>
  </si>
  <si>
    <t>E6</t>
  </si>
  <si>
    <t>Difusión de software dañino</t>
  </si>
  <si>
    <t>propagación inocente de virus, espías (spyware), gusanos,
troyanos, bombas lógicas, etc.</t>
  </si>
  <si>
    <t>* Falta de control de dispositivos de
almacenamiento.
* Falta de inspección del trafico de red
entrante.</t>
  </si>
  <si>
    <t>[SW] aplicaciones (software)</t>
  </si>
  <si>
    <t>E7</t>
  </si>
  <si>
    <t>Errores de
[re-]encaminamiento</t>
  </si>
  <si>
    <t>envío de información a través de un sistema o una red usando,
accidentalmente, una ruta incorrecta que lleve la información a donde o por donde no es debido; puede tratarse de mensajes entre personas, entre procesos o entre unos y otros. Es particularmente destacable el caso de que el error de encaminamiento suponga un error de entrega, acabando la información en manos de quien no se espera.</t>
  </si>
  <si>
    <t>* Falta de concientización</t>
  </si>
  <si>
    <t>[S] servicios
[SW] aplicaciones (software)
[COM] redes de comunicaciones</t>
  </si>
  <si>
    <t>E8</t>
  </si>
  <si>
    <t>Escapes de información</t>
  </si>
  <si>
    <t>la información llega accidentalmente al conocimiento de personas que no deberían tener conocimiento de ella, sin que la información en sí misma se vea alterada.</t>
  </si>
  <si>
    <t>* Falta de concientización
* Exposición de datos confidenciales</t>
  </si>
  <si>
    <t>E9</t>
  </si>
  <si>
    <t>Alteración accidental de la 
información</t>
  </si>
  <si>
    <t>alteración accidental de la información. Esta amenaza sólo se
identifica sobre datos en general, pues cuando la información está en algún soporte informático, hay amenazas específicas.</t>
  </si>
  <si>
    <t>[D] datos / información
[keys] claves criptográficas
[S] servicios
[SW] aplicaciones (SW)
[COM] comunicaciones (tránsito)
[Media] soportes de información
[L] instalaciones</t>
  </si>
  <si>
    <t>E10</t>
  </si>
  <si>
    <t>Destrucción de información</t>
  </si>
  <si>
    <t>pérdida accidental de información. Esta amenaza sólo se
identifica sobre datos en general, pues cuando la información está en algún soporte informático, hay amenazas específicas.</t>
  </si>
  <si>
    <t>E11</t>
  </si>
  <si>
    <t>Fugas de información</t>
  </si>
  <si>
    <t>Incontinencia verbal, medios electrónicos, soporte papel, etc.</t>
  </si>
  <si>
    <t>* Fugas de información
* Exposición de datos confidenciales</t>
  </si>
  <si>
    <t>[D] datos / información
[keys] claves criptográficas
[S] servicios
[SW] aplicaciones (SW)
[COM] comunicaciones (tránsito)
[Media] soportes de información
[L] instalaciones
[P] personal (revelación)</t>
  </si>
  <si>
    <t>E13</t>
  </si>
  <si>
    <t>Vulnerabilidades de los 
programas (software)</t>
  </si>
  <si>
    <t>defectos en el código que dan pie a una operación defectuosa
sin intención por parte del usuario pero con consecuencias sobre la integridad de los datos o la capacidad misma de operar.</t>
  </si>
  <si>
    <t>* Vulnerabilidades de los
programas (software)</t>
  </si>
  <si>
    <t>E14</t>
  </si>
  <si>
    <t>Errores de mantenimiento, 
actualización de programas (software)</t>
  </si>
  <si>
    <t>defectos en los procedimientos o controles de actualización del
código que permiten que sigan utilizándose programas con defectos conocidos y reparados por el fabricante.</t>
  </si>
  <si>
    <t>* Falla de funcionamiento del software
* Perjuicio a la mantenibilidad del sistema información</t>
  </si>
  <si>
    <t>[I] integridad
[D] disponibilidad</t>
  </si>
  <si>
    <t>E15</t>
  </si>
  <si>
    <t>Errores de mantenimiento, 
actualización de equipos (hardware)</t>
  </si>
  <si>
    <t>defectos en los procedimientos o controles de actualización de
los equipos que permiten que sigan utilizándose más allá del tiempo nominal de uso.</t>
  </si>
  <si>
    <t>* Perjuicio a la mantenibilidad del sistema  de información
* Uso de componentes con vulnerabilidades conocidas</t>
  </si>
  <si>
    <t xml:space="preserve">
[Media] soportes de información
[HW] equipos informáticos (hardware)
[AUX] equipamiento auxiliar</t>
  </si>
  <si>
    <t>E16</t>
  </si>
  <si>
    <t>Caída del sistema por 
agotamiento de recursos</t>
  </si>
  <si>
    <t>la carencia de recursos suficientes provoca la caída del sistema
cuando la carga de trabajo es desmesurada.</t>
  </si>
  <si>
    <t>* Saturación del sistema informático</t>
  </si>
  <si>
    <t>[S] servicios
[HW] equipos informáticos (hardware)
[COM] comunicaciones (tránsito)</t>
  </si>
  <si>
    <t>E17</t>
  </si>
  <si>
    <t>Pérdida de equipos</t>
  </si>
  <si>
    <t>la pérdida de equipos provoca directamente la carencia de un
medio para prestar los servicios, es decir una indisponibilidad. Se puede perder todo tipo de equipamiento, siendo la pérdida de equipos y soportes de información los más habituales. En el caso de equipos que hospedan datos, además se puede sufrir una fuga de información.</t>
  </si>
  <si>
    <t>* Recuperación de soportes reciclados o
desechados</t>
  </si>
  <si>
    <t>[D] disponibilidad
[C] confidencialidad</t>
  </si>
  <si>
    <t>E18</t>
  </si>
  <si>
    <t>Falta de concientización 
del personal</t>
  </si>
  <si>
    <t>un manejo inconciente de seguridad de la informacion, causara
riesgos en el manejo y administracion de los activos de
información.</t>
  </si>
  <si>
    <t>* Inconciencia en el manejo de seguridad de la información.</t>
  </si>
  <si>
    <t>[P] personal interno</t>
  </si>
  <si>
    <r>
      <t>Ataques intencionados</t>
    </r>
    <r>
      <rPr>
        <sz val="9"/>
        <color theme="1"/>
        <rFont val="Calibri"/>
        <family val="2"/>
        <scheme val="minor"/>
      </rPr>
      <t xml:space="preserve">
(Fallos deliberados causados por las personas.
La numeración no es consecutiva para coordinarla con los errores no intencionados, muchas veces de naturaleza similar a los ataques deliberados, difiriendo únicamente en el propósito del sujeto.)</t>
    </r>
  </si>
  <si>
    <t>A1</t>
  </si>
  <si>
    <t>Manipulación de los registros
de actividad (log)</t>
  </si>
  <si>
    <t>* Control inadecuado o falta de
supervisión sobre los registros de
actividades (Registro y supervisión insuficientes)</t>
  </si>
  <si>
    <t>Humano (deliberado)</t>
  </si>
  <si>
    <t>[D.log] registros de actividad</t>
  </si>
  <si>
    <t>A2</t>
  </si>
  <si>
    <t>prácticamente todos los activos dependen de su configuración y
ésta de la diligencia del administrador: privilegios de acceso, flujos de actividades, registro de actividad, encaminamiento, etc.</t>
  </si>
  <si>
    <t>* Abuso de privilegios
* Falta de definición de procedimientos de control de cambio.</t>
  </si>
  <si>
    <t>A3</t>
  </si>
  <si>
    <t>cuando un atacante consigue hacerse pasar por un usuario
autorizado, disfruta de los privilegios de este para sus fines propios. Esta amenaza puede ser perpetrada por personal interno, por personas ajenas a la Organización o por personal contratado temporalmente.</t>
  </si>
  <si>
    <t>* Usurpación de derecho
* Autenticación rota</t>
  </si>
  <si>
    <t>[D] datos / información
[keys] claves criptográficas
[S] servicios
[SW] aplicaciones (software)
[COM] redes de comunicaciones</t>
  </si>
  <si>
    <t>[C] confidencialidad
[I] integridad</t>
  </si>
  <si>
    <t>A4</t>
  </si>
  <si>
    <t>Abuso de privilegios de 
acceso</t>
  </si>
  <si>
    <t>cada usuario disfruta de un nivel de privilegios para un
determinado propósito; cuando un usuario abusa de su nivel de privilegios para realizar tareas que no son de su competencia, hay problemas.</t>
  </si>
  <si>
    <t>* Abuso de derecho</t>
  </si>
  <si>
    <t>[D] datos / información
[keys] claves criptográficas
[S] servicios
[SW] aplicaciones (software)
[HW] equipos informáticos (hardware)
[COM] redes de comunicaciones</t>
  </si>
  <si>
    <t>A5</t>
  </si>
  <si>
    <t>Uso no previsto</t>
  </si>
  <si>
    <t>utilización de los recursos del sistema para fines no previstos,
típicamente de interés personal: juegos, consultas personales en Internet, bases de datos personales, programas personales, almacenamiento de datos personales, etc.</t>
  </si>
  <si>
    <t>* Uso no previsto</t>
  </si>
  <si>
    <t>[S] servicios
[SW] aplicaciones (software)
[HW] equipos informáticos (hardware)
[COM] comunicaciones (tránsito)
[Media] soportes de información
[AUX] equipamiento auxiliar
[L] instalaciones</t>
  </si>
  <si>
    <t>A6</t>
  </si>
  <si>
    <t>propagación intencionada de virus, espías (spyware), gusanos,
troyanos, bombas lógicas, etc.</t>
  </si>
  <si>
    <t>* Difusión de software dañino</t>
  </si>
  <si>
    <t>A7</t>
  </si>
  <si>
    <t>[Re-]encaminamiento de 
mensajes</t>
  </si>
  <si>
    <t>envío de información a un destino incorrecto a través de un
sistema o una red, que llevan la información a donde o por donde no es debido; puede tratarse de mensajes entre personas, entre procesos o entre unos y otros. Un atacante puede forzar un mensaje para circular a través de un nodo determinado de la red donde puede ser interceptado. Es particularmente destacable el caso de que el ataque de encaminamiento lleve a una entrega fraudulenta, acabando la información en manos de quien no debe.</t>
  </si>
  <si>
    <t>* [Re-]encaminamiento de mensajes</t>
  </si>
  <si>
    <t>[S] servicios
[SW] aplicaciones (software)
[COM] comunicaciones (tránsito)</t>
  </si>
  <si>
    <t>A8</t>
  </si>
  <si>
    <t>el atacante consigue acceder a los recursos del sistema sin
tener autorización para ello, típicamente aprovechando un fallo del sistema de identificación y autorización.</t>
  </si>
  <si>
    <t>* Uso ilícito de hardware
* Control de acceso roto</t>
  </si>
  <si>
    <t>[D] datos / información
[keys] claves criptográficas
[S] servicios
[SW] aplicaciones (software)
[HW] equipos informáticos (hardware)
[COM] redes de comunicaciones
[Media] soportes de información
[AUX] equipamiento auxiliar
[L] instalaciones</t>
  </si>
  <si>
    <t>A9</t>
  </si>
  <si>
    <t>Análisis de tráfico</t>
  </si>
  <si>
    <t>el atacante, sin necesidad de entrar a analizar el contenido de
las comunicaciones, es capaz de extraer conclusiones a partir del análisis del origen, destino, volumen y frecuencia de los intercambios. A veces se denomina “monitorización de tráfico”.</t>
  </si>
  <si>
    <t>* Análisis de tráfico</t>
  </si>
  <si>
    <t>A10</t>
  </si>
  <si>
    <t>Repudio</t>
  </si>
  <si>
    <t>negación a posteriori de actuaciones o compromisos adquiridos
en el pasado. Repudio de origen: negación de ser el remitente u origen de un mensaje o comunicación. Repudio de recepción: negación de haber recibido un mensaje o comunicación. Repudio de entrega: negación de haber recibido un mensaje para su entrega a otro.</t>
  </si>
  <si>
    <t>* Negación de acciones</t>
  </si>
  <si>
    <t>[S] servicios
[D.log] registros de actividad</t>
  </si>
  <si>
    <t>A11</t>
  </si>
  <si>
    <t>Interceptación de información 
(escucha)</t>
  </si>
  <si>
    <t>el atacante llega a tener acceso a información que no le
corresponde, sin que la información en sí misma se vea alterada.</t>
  </si>
  <si>
    <t>* Escucha pasiva</t>
  </si>
  <si>
    <t>A12</t>
  </si>
  <si>
    <t>Modificación deliberada de la 
información</t>
  </si>
  <si>
    <t>alteración intencional de la información, con ánimo de obtener
un beneficio o causar un perjuicio.</t>
  </si>
  <si>
    <t>* Falta de cifrado de información</t>
  </si>
  <si>
    <t>[D] datos / información
[keys] claves criptográficas
[S] servicios
[SW] aplicaciones (software)
[COM] redes de comunicaciones
[Media] soportes de información
[L] instalaciones</t>
  </si>
  <si>
    <t>A13</t>
  </si>
  <si>
    <t>eliminación intencional de información, con ánimo de obtener
un beneficio o causar un perjuicio.</t>
  </si>
  <si>
    <t>* Clasificación y protección de la
Información</t>
  </si>
  <si>
    <t>[D] datos / información
[keys] claves criptográficas
[S] servicios
[SW] aplicaciones (software)
[Media] soportes de información
[L] instalaciones</t>
  </si>
  <si>
    <t>A14</t>
  </si>
  <si>
    <t>Divulgación de información</t>
  </si>
  <si>
    <t>revelación de información.</t>
  </si>
  <si>
    <t>* Divulgación
* Geolocalización
* Copia ilegal de software</t>
  </si>
  <si>
    <t>A15</t>
  </si>
  <si>
    <t>Manipulación de programas</t>
  </si>
  <si>
    <t>alteración intencionada del funcionamiento de los programas,
persiguiendo un beneficio indirecto cuando una persona autorizada lo utiliza.</t>
  </si>
  <si>
    <t>* alteración de programas
* Inyección</t>
  </si>
  <si>
    <t>A16</t>
  </si>
  <si>
    <t>Manipulación de los equipos</t>
  </si>
  <si>
    <t>* Sabotaje del hardware</t>
  </si>
  <si>
    <t>[Media] soportes de información
[HW] equipos informáticos (hardware)
[AUX] equipamiento auxiliar</t>
  </si>
  <si>
    <t>[C] confidencialidad [D] disponibilidad</t>
  </si>
  <si>
    <t>A17</t>
  </si>
  <si>
    <t>[S] servicios
[HW] equipos informáticos (hardware)
[COM] redes de comunicaciones</t>
  </si>
  <si>
    <t>A18</t>
  </si>
  <si>
    <t>Robo</t>
  </si>
  <si>
    <t>la sustracción de equipamiento provoca directamente la
carencia de un medio para prestar los servicios, es decir una indisponibilidad. El robo puede afectar a todo tipo de equipamiento, siendo el robo de equipos y el robo de soportes de información los más habituales. El robo puede realizarlo personal interno, personas ajenas a la Organización o personas contratadas de forma temporal, lo que establece diferentes grados de facilidad para acceder al objeto sustraído y diferentes consecuencias. En el caso de equipos que hospedan datos, además se puede sufrir una fuga de información.</t>
  </si>
  <si>
    <t>* Robo de soportes o documentos
* Robo de hardware</t>
  </si>
  <si>
    <t>A19</t>
  </si>
  <si>
    <t>vandalismo, terrorismo, acción militar, ... Esta amenaza puede
ser perpetrada por personal interno, por personas ajenas a la Organización o por personas contratadas de forma temporal.</t>
  </si>
  <si>
    <t>* Destrucción de hardware o de soportes
* Manifestaciones/protestas</t>
  </si>
  <si>
    <t>[Media] soportes de información
[HW] equipos informáticos (hardware)
[AUX] equipamiento auxiliar
[L] instalaciones</t>
  </si>
  <si>
    <t>A20</t>
  </si>
  <si>
    <t>Ocupación enemiga</t>
  </si>
  <si>
    <t>cuando los locales han sido invadidos y se carece de control
sobre los propios medios de trabajo.</t>
  </si>
  <si>
    <t>* Toma de las instalaciones
* Conflicto armado</t>
  </si>
  <si>
    <t>[L] instalaciones</t>
  </si>
  <si>
    <t>A21</t>
  </si>
  <si>
    <t>Extorsión</t>
  </si>
  <si>
    <t>presión que, mediante amenazas, se ejerce sobre alguien para
obligarle a obrar en determinado sentido.</t>
  </si>
  <si>
    <t xml:space="preserve">* Divulgacion de informacion personal que permite que un atacante pueda usar para extorsión </t>
  </si>
  <si>
    <t>A22</t>
  </si>
  <si>
    <t>Ingeniería social (picaresca)</t>
  </si>
  <si>
    <t>abuso de la buena fe de las personas para que realicen
actividades que interesan a un tercero.</t>
  </si>
  <si>
    <t>* Autenticación Digital y acceso a la
información</t>
  </si>
  <si>
    <t>VALOR DEL ACTIVO</t>
  </si>
  <si>
    <t>MEDIO DE ALACENAMIENTO</t>
  </si>
  <si>
    <t>VALOR</t>
  </si>
  <si>
    <t>NIVEL</t>
  </si>
  <si>
    <t>CONFIDENCIALIDAD</t>
  </si>
  <si>
    <t>INTEGRIDAD</t>
  </si>
  <si>
    <t>DISPONIBILIDAD</t>
  </si>
  <si>
    <t>El acceso no autorizado al activo de información y a la información que este gestiona impacta negativamente de manera leve al proceso evaluado.</t>
  </si>
  <si>
    <t>La pérdida de la exactitud y el estado completo del activo de información y la información que este gestiona impacta negativamente de manera leve al proceso evaluado.</t>
  </si>
  <si>
    <t>La ausencia del activo de información y la información que este gestiona impacta negativamente de manera leve al proceso evaluado.</t>
  </si>
  <si>
    <t>Digital</t>
  </si>
  <si>
    <t>El acceso no autorizado al activo de información y a la información que este gestiona impacta negativamente al proceso evaluado.</t>
  </si>
  <si>
    <t>La pérdida de la exactitud y el estado completo del activo de información y la información que este gestiona impacta negativamente al proceso evaluado.</t>
  </si>
  <si>
    <t>La ausencia del activo de información y la información que este gestiona impacta negativamente al proceso evaluado.</t>
  </si>
  <si>
    <t>Combinado</t>
  </si>
  <si>
    <t>El acceso no autorizado al activo de información y a la información que este gestiona impacta negativamente a la entidad.</t>
  </si>
  <si>
    <t>La pérdida de la exactitud y el estado completo del activo de información y la información que este gestiona impacta negativamente a la entidad.</t>
  </si>
  <si>
    <t>La ausencia del activo de información y la información que este gestiona impacta negativamente a la entidad.</t>
  </si>
  <si>
    <t>IMPACTO</t>
  </si>
  <si>
    <t>NIVEL
CUALITATIVO</t>
  </si>
  <si>
    <t>NIVEL
CUANTITATIVO</t>
  </si>
  <si>
    <t>Criterios de clasificación de impacto</t>
  </si>
  <si>
    <t>TIPO DE IMPACTO</t>
  </si>
  <si>
    <t>PROCESOS</t>
  </si>
  <si>
    <t>FINANCIERO</t>
  </si>
  <si>
    <t>CONTINUIDAD</t>
  </si>
  <si>
    <t>IMAGEN</t>
  </si>
  <si>
    <t>LEGAL</t>
  </si>
  <si>
    <t>Financiero</t>
  </si>
  <si>
    <t>La pérdida de ingresos directa y los costos u otros gastos financieros indirectos que se generarían para la entidad.</t>
  </si>
  <si>
    <t>Tiempo en que se ve afectada la operación de los procesos de la entidad.</t>
  </si>
  <si>
    <t>Afectación sobre la imagen y reputación de la entidad.</t>
  </si>
  <si>
    <t>Emisión de resoluciones administrativas y/o judiciales por el incumplimiento de normas, regulaciones u obligaciones.</t>
  </si>
  <si>
    <t>Continuidad Operativa</t>
  </si>
  <si>
    <t>Insignificante</t>
  </si>
  <si>
    <t>Si el hecho llegara a presentarse, la entidad no tendría consecuencias económicas que impacten el funcionamiento, por tanto se asumirán las perdidas.</t>
  </si>
  <si>
    <t>Si el hecho llegara a presentarse, el proceso de la entidad no se vería afectado en su continuidad.</t>
  </si>
  <si>
    <t>Si el hecho llegara a presentarse, tendría consecuencias o efectos sobre un grupo de funcionarios de manera interna.</t>
  </si>
  <si>
    <t>Si el hecho llegara a presentarse, la entidad tendría multas.</t>
  </si>
  <si>
    <t>Imagen</t>
  </si>
  <si>
    <t>Menor</t>
  </si>
  <si>
    <t>Si el hecho llegara a presentarse, la entidad tendría bajas consecuencias económicas.</t>
  </si>
  <si>
    <t>Si el hecho llegara a presentarse, el proceso de la entidad se vería afectado en su continuidad de manera mínima.</t>
  </si>
  <si>
    <t>Si el hecho llegara a presentarse, tendría un impacto leve en la entidad que seria reparable a corto plazo</t>
  </si>
  <si>
    <t>Si el hecho llegara a presentarse, la entidad tendría demandas.</t>
  </si>
  <si>
    <t>Legal</t>
  </si>
  <si>
    <t>Moderado</t>
  </si>
  <si>
    <t>Si el hecho llegara a presentarse, la entidad tendría medianas consecuencias económicas.</t>
  </si>
  <si>
    <t>Si el hecho llegara a presentarse, el proceso de la entidad se vería afectado en su continuidad de manera moderada.</t>
  </si>
  <si>
    <t>Si el hecho llegara a presentarse, tendría un impacto medio en la entidad de manera local.</t>
  </si>
  <si>
    <t>Si el hecho llegara a presentarse, la entidad tendría una investigación disciplinaria.</t>
  </si>
  <si>
    <t>Fortalecimiento Organizacional</t>
  </si>
  <si>
    <t>Mayor</t>
  </si>
  <si>
    <t>Si el hecho llegara a presentarse, la entidad tendría altas consecuencias económicas.</t>
  </si>
  <si>
    <t>Si el hecho llegara a presentarse, el proceso de la entidad se vería afectado en su continuidad de manera considerable interrumpiendo periódicamente el proceso y otros.</t>
  </si>
  <si>
    <t>Si el hecho llegara a presentarse, tendría un impacto alto en la entidad a nivel gremial.</t>
  </si>
  <si>
    <t>Si el hecho llegara a presentarse, la entidad tendría una investigación fiscal.</t>
  </si>
  <si>
    <t>Catastrófico</t>
  </si>
  <si>
    <t>Si el hecho llegara a presentarse, la entidad tendría nefastas consecuencias económicas.</t>
  </si>
  <si>
    <t>Si el hecho llegara a presentarse, el proceso de la entidad se vería afectado en su continuidad de manera total.</t>
  </si>
  <si>
    <t>Si el hecho llegara a presentarse, tendría un impacto catastrófico en la entidad a nivel nacional/ internacional.</t>
  </si>
  <si>
    <t>Si el hecho llegara a presentarse, la entidad tendría sanciones legales. Podría generar el cierre definitivo de la entidad.</t>
  </si>
  <si>
    <t>Gestión Ambiental</t>
  </si>
  <si>
    <t>PROBABILIDAD</t>
  </si>
  <si>
    <t>Gestión del conocimiento</t>
  </si>
  <si>
    <t>Nivel de Probabilidad</t>
  </si>
  <si>
    <t>Raro</t>
  </si>
  <si>
    <t>El riesgo ocurre rara vez en la entidad.</t>
  </si>
  <si>
    <t>Improbable</t>
  </si>
  <si>
    <t>El riesgo ocurre en ocasiones especificas en la entidad.</t>
  </si>
  <si>
    <t>Posible</t>
  </si>
  <si>
    <t>El riesgo ocurre con cierta periodicidad en la entidad.</t>
  </si>
  <si>
    <t>Probable</t>
  </si>
  <si>
    <t>El riesgo ocurre frecuentemente en la entidad.</t>
  </si>
  <si>
    <t>Participación Ciudadana</t>
  </si>
  <si>
    <t>Casi Seguro</t>
  </si>
  <si>
    <t>El riesgo ocurre inminentemente en la entidad.</t>
  </si>
  <si>
    <t>Seguimiento y Autoevaluación del Desempeño Institucional</t>
  </si>
  <si>
    <t>NIVELES DE RIESGO</t>
  </si>
  <si>
    <t xml:space="preserve">RESPUESTA A LOS RIESGOS </t>
  </si>
  <si>
    <t>DESCRIPCIÓN</t>
  </si>
  <si>
    <t>BAJO</t>
  </si>
  <si>
    <t>Asumir el riesgo</t>
  </si>
  <si>
    <t>El nivel de riesgo es aceptable y se encuentra controlado en la entidad. Los riesgos en este nivel se deben revisar periódicamente.</t>
  </si>
  <si>
    <t>Subproceso Evaluación</t>
  </si>
  <si>
    <t>El nivel de riesgo es moderado de acuerdo a los criterios de aceptación de la entidad. Los riesgos en este nivel deben ser monitoreados para identificar oportunamente los cambios en su valoración. El riesgo ocurre rara vez en la entidad.</t>
  </si>
  <si>
    <t>Subproceso Gestión Pedagógica</t>
  </si>
  <si>
    <t>ALTO</t>
  </si>
  <si>
    <t xml:space="preserve">Mitigar el riesgo, Evitar, Compartir </t>
  </si>
  <si>
    <t>El nivel del riesgo es alto, por lo que es necesario implementar controles en la entidad para mitigar, evitar o compartir el riesgo y llevar a niveles aceptables.</t>
  </si>
  <si>
    <t>Subproceso Infraestructura y Dotaciones Escolares</t>
  </si>
  <si>
    <t>EXTREMO</t>
  </si>
  <si>
    <t>El nivel del riesgo es extremo, por lo que es necesario implementar controles en la entidad para mitigar, evitar o compartir el riesgo y llevar a niveles aceptables.</t>
  </si>
  <si>
    <t>Subproceso Innovación y Desarrollo de competencias</t>
  </si>
  <si>
    <t>Subproceso Ruta de Acceso y Permanencia Escolar</t>
  </si>
  <si>
    <t xml:space="preserve"> Probabilidad</t>
  </si>
  <si>
    <t xml:space="preserve">Valor </t>
  </si>
  <si>
    <t>Evaluación</t>
  </si>
  <si>
    <t>Valor</t>
  </si>
  <si>
    <t xml:space="preserve">Impacto </t>
  </si>
  <si>
    <t xml:space="preserve">Valoración </t>
  </si>
  <si>
    <t>Descripción Zona</t>
  </si>
  <si>
    <t>Extrema</t>
  </si>
  <si>
    <t>Zona de riesgo Crítico:  Evitar el riesgo, Reducir el riesgo, Compartir o transferia</t>
  </si>
  <si>
    <t>Alta</t>
  </si>
  <si>
    <t>Zona de riesgo importante - Reducir el riesgo, Compartir o transferir</t>
  </si>
  <si>
    <t>Moderada</t>
  </si>
  <si>
    <t xml:space="preserve">Zona de riesgo moderado - Asumir el riesgo o Reducir el riesgo </t>
  </si>
  <si>
    <t>Baja</t>
  </si>
  <si>
    <t>Zona de riesgo tolerable - Asumir el riesgo</t>
  </si>
  <si>
    <t>Catastrófica</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</si>
</sst>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0"/>
      <name val="Arial"/>
      <family val="2"/>
    </font>
    <font>
      <b/>
      <sz val="10"/>
      <name val="Arial"/>
      <family val="2"/>
    </font>
    <font>
      <sz val="11"/>
      <color theme="1"/>
      <name val="Calibri"/>
      <family val="2"/>
      <scheme val="minor"/>
    </font>
    <font>
      <sz val="11"/>
      <color rgb="FF9C6500"/>
      <name val="Calibri"/>
      <family val="2"/>
      <scheme val="minor"/>
    </font>
    <font>
      <b/>
      <sz val="11"/>
      <color theme="1"/>
      <name val="Calibri"/>
      <family val="2"/>
      <scheme val="minor"/>
    </font>
    <font>
      <sz val="10"/>
      <color theme="1"/>
      <name val="Arial"/>
      <family val="2"/>
    </font>
    <font>
      <b/>
      <sz val="10"/>
      <color theme="1"/>
      <name val="Arial"/>
      <family val="2"/>
    </font>
    <font>
      <sz val="9"/>
      <color rgb="FF000000"/>
      <name val="Arial"/>
      <family val="2"/>
    </font>
    <font>
      <sz val="8"/>
      <name val="Calibri"/>
      <family val="2"/>
      <scheme val="minor"/>
    </font>
    <font>
      <sz val="9"/>
      <color theme="1"/>
      <name val="Arial"/>
      <family val="2"/>
    </font>
    <font>
      <b/>
      <sz val="9"/>
      <color theme="1"/>
      <name val="Arial"/>
      <family val="2"/>
    </font>
    <font>
      <b/>
      <sz val="9"/>
      <name val="Arial"/>
      <family val="2"/>
    </font>
    <font>
      <sz val="9"/>
      <name val="Arial"/>
      <family val="2"/>
    </font>
    <font>
      <b/>
      <sz val="9"/>
      <color indexed="8"/>
      <name val="Arial"/>
      <family val="2"/>
    </font>
    <font>
      <sz val="9"/>
      <color indexed="8"/>
      <name val="Arial"/>
      <family val="2"/>
    </font>
    <font>
      <b/>
      <sz val="9"/>
      <color theme="1"/>
      <name val="Calibri"/>
      <family val="2"/>
      <scheme val="minor"/>
    </font>
    <font>
      <sz val="9"/>
      <color theme="1"/>
      <name val="Calibri"/>
      <family val="2"/>
      <scheme val="minor"/>
    </font>
    <font>
      <b/>
      <sz val="12"/>
      <color theme="1"/>
      <name val="Arial"/>
      <family val="2"/>
    </font>
  </fonts>
  <fills count="23">
    <fill>
      <patternFill patternType="none"/>
    </fill>
    <fill>
      <patternFill patternType="gray125"/>
    </fill>
    <fill>
      <patternFill patternType="solid">
        <fgColor rgb="FFFFEB9C"/>
      </patternFill>
    </fill>
    <fill>
      <patternFill patternType="solid">
        <fgColor rgb="FFFFFF00"/>
        <bgColor indexed="64"/>
      </patternFill>
    </fill>
    <fill>
      <patternFill patternType="solid">
        <fgColor theme="0"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92D050"/>
        <bgColor indexed="64"/>
      </patternFill>
    </fill>
    <fill>
      <patternFill patternType="solid">
        <fgColor rgb="FFFFFF99"/>
        <bgColor indexed="64"/>
      </patternFill>
    </fill>
    <fill>
      <patternFill patternType="solid">
        <fgColor rgb="FF00CC00"/>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9"/>
        <bgColor indexed="64"/>
      </patternFill>
    </fill>
    <fill>
      <patternFill patternType="solid">
        <fgColor rgb="FFCC6600"/>
        <bgColor indexed="64"/>
      </patternFill>
    </fill>
    <fill>
      <patternFill patternType="solid">
        <fgColor theme="0" tint="-0.34998626667073579"/>
        <bgColor indexed="64"/>
      </patternFill>
    </fill>
    <fill>
      <patternFill patternType="solid">
        <fgColor theme="0"/>
        <bgColor indexed="64"/>
      </patternFill>
    </fill>
    <fill>
      <patternFill patternType="solid">
        <fgColor rgb="FF33CC33"/>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top/>
      <bottom/>
      <diagonal/>
    </border>
    <border>
      <left style="medium">
        <color indexed="64"/>
      </left>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top style="thin">
        <color theme="4"/>
      </top>
      <bottom style="double">
        <color theme="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s>
  <cellStyleXfs count="6">
    <xf numFmtId="0" fontId="0" fillId="0" borderId="0"/>
    <xf numFmtId="0" fontId="4" fillId="2" borderId="0" applyNumberFormat="0" applyBorder="0" applyAlignment="0" applyProtection="0"/>
    <xf numFmtId="0" fontId="1" fillId="0" borderId="0"/>
    <xf numFmtId="0" fontId="3" fillId="0" borderId="0"/>
    <xf numFmtId="0" fontId="3" fillId="0" borderId="0"/>
    <xf numFmtId="0" fontId="5" fillId="0" borderId="50" applyNumberFormat="0" applyFill="0" applyAlignment="0" applyProtection="0"/>
  </cellStyleXfs>
  <cellXfs count="263">
    <xf numFmtId="0" fontId="0" fillId="0" borderId="0" xfId="0"/>
    <xf numFmtId="0" fontId="6" fillId="0" borderId="0" xfId="0" applyFont="1"/>
    <xf numFmtId="0" fontId="7" fillId="0" borderId="0" xfId="0" applyFont="1"/>
    <xf numFmtId="0" fontId="6" fillId="0" borderId="0" xfId="0" applyFont="1" applyAlignment="1">
      <alignment horizontal="center" vertical="center"/>
    </xf>
    <xf numFmtId="0" fontId="6" fillId="0" borderId="3" xfId="0" applyFont="1" applyBorder="1" applyAlignment="1">
      <alignment horizontal="center" vertical="center"/>
    </xf>
    <xf numFmtId="0" fontId="6" fillId="0" borderId="1" xfId="0" applyFont="1" applyBorder="1" applyAlignment="1">
      <alignment horizontal="center" vertical="center"/>
    </xf>
    <xf numFmtId="0" fontId="6" fillId="0" borderId="7" xfId="0" applyFont="1" applyBorder="1" applyAlignment="1">
      <alignment horizontal="center" vertical="center" wrapText="1"/>
    </xf>
    <xf numFmtId="0" fontId="6" fillId="0" borderId="4" xfId="0" applyFont="1" applyBorder="1" applyAlignment="1">
      <alignment horizontal="center" vertical="center"/>
    </xf>
    <xf numFmtId="0" fontId="7" fillId="0" borderId="0" xfId="0" applyFont="1" applyAlignment="1">
      <alignment horizontal="center"/>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5" borderId="12" xfId="0" applyFont="1" applyFill="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3" borderId="14" xfId="0" applyFont="1" applyFill="1" applyBorder="1" applyAlignment="1">
      <alignment horizontal="center" vertical="center"/>
    </xf>
    <xf numFmtId="0" fontId="7" fillId="6" borderId="5" xfId="0" applyFont="1" applyFill="1" applyBorder="1" applyAlignment="1">
      <alignment horizontal="center" vertical="center"/>
    </xf>
    <xf numFmtId="0" fontId="7" fillId="5" borderId="5" xfId="0" applyFont="1" applyFill="1" applyBorder="1" applyAlignment="1">
      <alignment horizontal="center" vertical="center"/>
    </xf>
    <xf numFmtId="0" fontId="7" fillId="5" borderId="7" xfId="0" applyFont="1" applyFill="1" applyBorder="1" applyAlignment="1">
      <alignment horizontal="center" vertical="center"/>
    </xf>
    <xf numFmtId="0" fontId="7" fillId="7" borderId="15" xfId="0" applyFont="1" applyFill="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7" fillId="6" borderId="1" xfId="0" applyFont="1" applyFill="1" applyBorder="1" applyAlignment="1">
      <alignment horizontal="center" vertical="center"/>
    </xf>
    <xf numFmtId="0" fontId="7" fillId="5" borderId="1" xfId="0" applyFont="1" applyFill="1" applyBorder="1" applyAlignment="1">
      <alignment horizontal="center" vertical="center"/>
    </xf>
    <xf numFmtId="0" fontId="7" fillId="5" borderId="8" xfId="0" applyFont="1" applyFill="1" applyBorder="1" applyAlignment="1">
      <alignment horizontal="center" vertical="center"/>
    </xf>
    <xf numFmtId="0" fontId="7" fillId="3" borderId="15" xfId="0" applyFont="1" applyFill="1" applyBorder="1" applyAlignment="1" applyProtection="1">
      <alignment horizontal="center" vertical="center" wrapText="1"/>
      <protection locked="0"/>
    </xf>
    <xf numFmtId="0" fontId="7" fillId="8" borderId="14" xfId="0" applyFont="1" applyFill="1" applyBorder="1" applyAlignment="1">
      <alignment horizontal="center" vertical="center"/>
    </xf>
    <xf numFmtId="0" fontId="7" fillId="9" borderId="15" xfId="0" applyFont="1" applyFill="1" applyBorder="1" applyAlignment="1" applyProtection="1">
      <alignment horizontal="center" vertical="center" wrapText="1"/>
      <protection locked="0"/>
    </xf>
    <xf numFmtId="0" fontId="7" fillId="3" borderId="1" xfId="0" applyFont="1" applyFill="1" applyBorder="1" applyAlignment="1">
      <alignment horizontal="center" vertical="center"/>
    </xf>
    <xf numFmtId="0" fontId="7" fillId="6" borderId="8" xfId="0" applyFont="1" applyFill="1" applyBorder="1" applyAlignment="1">
      <alignment horizontal="center" vertical="center"/>
    </xf>
    <xf numFmtId="0" fontId="7" fillId="10" borderId="17" xfId="0" applyFont="1" applyFill="1" applyBorder="1" applyAlignment="1" applyProtection="1">
      <alignment horizontal="center" vertical="center" wrapText="1"/>
      <protection locked="0"/>
    </xf>
    <xf numFmtId="0" fontId="7" fillId="0" borderId="18" xfId="0" applyFont="1" applyBorder="1" applyAlignment="1" applyProtection="1">
      <alignment horizontal="center" vertical="center" wrapText="1"/>
      <protection locked="0"/>
    </xf>
    <xf numFmtId="0" fontId="7" fillId="8" borderId="19" xfId="0" applyFont="1" applyFill="1" applyBorder="1" applyAlignment="1">
      <alignment horizontal="center" vertical="center"/>
    </xf>
    <xf numFmtId="0" fontId="7" fillId="8" borderId="4" xfId="0" applyFont="1" applyFill="1" applyBorder="1" applyAlignment="1">
      <alignment horizontal="center" vertical="center"/>
    </xf>
    <xf numFmtId="0" fontId="7" fillId="3" borderId="4" xfId="0" applyFont="1" applyFill="1" applyBorder="1" applyAlignment="1">
      <alignment horizontal="center" vertical="center"/>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7" fillId="4" borderId="23" xfId="0" applyFont="1" applyFill="1" applyBorder="1" applyAlignment="1">
      <alignment horizontal="center" vertical="center" wrapText="1"/>
    </xf>
    <xf numFmtId="0" fontId="7" fillId="10" borderId="24" xfId="0" applyFont="1" applyFill="1" applyBorder="1" applyAlignment="1" applyProtection="1">
      <alignment horizontal="center" vertical="center" wrapText="1"/>
      <protection locked="0"/>
    </xf>
    <xf numFmtId="0" fontId="7" fillId="9" borderId="25" xfId="0" applyFont="1" applyFill="1" applyBorder="1" applyAlignment="1" applyProtection="1">
      <alignment horizontal="center" vertical="center" wrapText="1"/>
      <protection locked="0"/>
    </xf>
    <xf numFmtId="0" fontId="7" fillId="3" borderId="25" xfId="0" applyFont="1" applyFill="1" applyBorder="1" applyAlignment="1" applyProtection="1">
      <alignment horizontal="center" vertical="center" wrapText="1"/>
      <protection locked="0"/>
    </xf>
    <xf numFmtId="0" fontId="7" fillId="7" borderId="25" xfId="0" applyFont="1" applyFill="1" applyBorder="1" applyAlignment="1" applyProtection="1">
      <alignment horizontal="center" vertical="center" wrapText="1"/>
      <protection locked="0"/>
    </xf>
    <xf numFmtId="0" fontId="7" fillId="5" borderId="26" xfId="0" applyFont="1" applyFill="1" applyBorder="1" applyAlignment="1" applyProtection="1">
      <alignment horizontal="center" vertical="center" wrapText="1"/>
      <protection locked="0"/>
    </xf>
    <xf numFmtId="0" fontId="7" fillId="5" borderId="27" xfId="0" applyFont="1" applyFill="1" applyBorder="1" applyAlignment="1">
      <alignment horizontal="center" vertical="center"/>
    </xf>
    <xf numFmtId="0" fontId="7" fillId="6" borderId="14" xfId="0" applyFont="1" applyFill="1" applyBorder="1" applyAlignment="1">
      <alignment horizontal="center" vertical="center"/>
    </xf>
    <xf numFmtId="0" fontId="7" fillId="5" borderId="28" xfId="0" applyFont="1" applyFill="1" applyBorder="1" applyAlignment="1" applyProtection="1">
      <alignment horizontal="center" vertical="center" wrapText="1"/>
      <protection locked="0"/>
    </xf>
    <xf numFmtId="0" fontId="7" fillId="10" borderId="28"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6" fillId="0" borderId="8" xfId="0" applyFont="1" applyBorder="1" applyAlignment="1">
      <alignment horizontal="center" vertical="center" wrapText="1"/>
    </xf>
    <xf numFmtId="0" fontId="7" fillId="9" borderId="14" xfId="0" applyFont="1" applyFill="1" applyBorder="1" applyAlignment="1" applyProtection="1">
      <alignment horizontal="center" vertical="center" wrapText="1"/>
      <protection locked="0"/>
    </xf>
    <xf numFmtId="0" fontId="7" fillId="3" borderId="14" xfId="0" applyFont="1" applyFill="1" applyBorder="1" applyAlignment="1" applyProtection="1">
      <alignment horizontal="center" vertical="center" wrapText="1"/>
      <protection locked="0"/>
    </xf>
    <xf numFmtId="0" fontId="7" fillId="10" borderId="19" xfId="0" applyFont="1" applyFill="1" applyBorder="1" applyAlignment="1" applyProtection="1">
      <alignment horizontal="center" vertical="center" wrapText="1"/>
      <protection locked="0"/>
    </xf>
    <xf numFmtId="0" fontId="6" fillId="0" borderId="9" xfId="0" applyFont="1" applyBorder="1" applyAlignment="1">
      <alignment horizontal="center" vertical="center" wrapText="1"/>
    </xf>
    <xf numFmtId="0" fontId="7" fillId="5" borderId="19" xfId="0" applyFont="1" applyFill="1" applyBorder="1" applyAlignment="1" applyProtection="1">
      <alignment horizontal="center" vertical="center" wrapText="1"/>
      <protection locked="0"/>
    </xf>
    <xf numFmtId="0" fontId="6" fillId="0" borderId="15" xfId="0" applyFont="1" applyBorder="1"/>
    <xf numFmtId="1" fontId="6" fillId="0" borderId="0" xfId="0" applyNumberFormat="1" applyFont="1"/>
    <xf numFmtId="1" fontId="6" fillId="0" borderId="0" xfId="0" applyNumberFormat="1" applyFont="1" applyAlignment="1">
      <alignment horizontal="center" vertical="center"/>
    </xf>
    <xf numFmtId="0" fontId="6" fillId="11" borderId="0" xfId="0" applyFont="1" applyFill="1"/>
    <xf numFmtId="0" fontId="7" fillId="4" borderId="20"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8" fillId="0" borderId="1" xfId="0" applyFont="1" applyBorder="1" applyAlignment="1">
      <alignment horizontal="justify" vertical="center" wrapText="1"/>
    </xf>
    <xf numFmtId="0" fontId="10" fillId="0" borderId="0" xfId="0" applyFont="1"/>
    <xf numFmtId="0" fontId="10" fillId="0" borderId="38" xfId="0" applyFont="1" applyBorder="1" applyAlignment="1">
      <alignment vertical="center" wrapText="1"/>
    </xf>
    <xf numFmtId="0" fontId="10" fillId="0" borderId="0" xfId="0" applyFont="1" applyAlignment="1">
      <alignment horizontal="center" vertical="center" wrapText="1"/>
    </xf>
    <xf numFmtId="0" fontId="10" fillId="0" borderId="0" xfId="0" applyFont="1" applyAlignment="1">
      <alignment vertical="center" wrapText="1"/>
    </xf>
    <xf numFmtId="0" fontId="10" fillId="0" borderId="49" xfId="0" applyFont="1" applyBorder="1" applyAlignment="1">
      <alignment vertical="center" wrapText="1"/>
    </xf>
    <xf numFmtId="0" fontId="12" fillId="0" borderId="38" xfId="0" applyFont="1" applyBorder="1" applyAlignment="1">
      <alignment horizontal="left" vertical="center"/>
    </xf>
    <xf numFmtId="0" fontId="12" fillId="0" borderId="0" xfId="0" applyFont="1" applyAlignment="1">
      <alignment horizontal="left" vertical="center"/>
    </xf>
    <xf numFmtId="0" fontId="12" fillId="12" borderId="21" xfId="0" applyFont="1" applyFill="1" applyBorder="1" applyAlignment="1">
      <alignment horizontal="center" vertical="center" wrapText="1"/>
    </xf>
    <xf numFmtId="0" fontId="12" fillId="12" borderId="11" xfId="0" applyFont="1" applyFill="1" applyBorder="1" applyAlignment="1">
      <alignment horizontal="center" vertical="center" wrapText="1"/>
    </xf>
    <xf numFmtId="0" fontId="12" fillId="12" borderId="36" xfId="0" applyFont="1" applyFill="1" applyBorder="1" applyAlignment="1">
      <alignment horizontal="center" vertical="center" wrapText="1"/>
    </xf>
    <xf numFmtId="0" fontId="12" fillId="12" borderId="37"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2" fillId="3" borderId="1"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0" fillId="13" borderId="1" xfId="0" applyFont="1" applyFill="1" applyBorder="1" applyAlignment="1">
      <alignment vertical="center" wrapText="1"/>
    </xf>
    <xf numFmtId="0" fontId="10" fillId="0" borderId="1" xfId="0" quotePrefix="1" applyFont="1" applyBorder="1" applyAlignment="1">
      <alignment vertical="center" wrapText="1"/>
    </xf>
    <xf numFmtId="0" fontId="10" fillId="0" borderId="1" xfId="0" quotePrefix="1" applyFont="1" applyBorder="1" applyAlignment="1">
      <alignment horizontal="center" vertical="center" wrapText="1"/>
    </xf>
    <xf numFmtId="0" fontId="12" fillId="6" borderId="1" xfId="0" applyFont="1" applyFill="1" applyBorder="1" applyAlignment="1">
      <alignment horizontal="center" vertical="center" wrapText="1"/>
    </xf>
    <xf numFmtId="0" fontId="10" fillId="0" borderId="0" xfId="0" quotePrefix="1" applyFont="1" applyAlignment="1">
      <alignment vertical="center" wrapText="1"/>
    </xf>
    <xf numFmtId="0" fontId="12" fillId="12" borderId="30" xfId="0" applyFont="1" applyFill="1" applyBorder="1" applyAlignment="1">
      <alignment horizontal="center" vertical="center" wrapText="1"/>
    </xf>
    <xf numFmtId="0" fontId="10" fillId="0" borderId="5" xfId="0" applyFont="1" applyBorder="1" applyAlignment="1">
      <alignment vertical="center" wrapText="1"/>
    </xf>
    <xf numFmtId="0" fontId="12" fillId="3" borderId="32"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6"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0" fillId="0" borderId="4" xfId="0" applyFont="1" applyBorder="1" applyAlignment="1">
      <alignment vertical="center" wrapText="1"/>
    </xf>
    <xf numFmtId="0" fontId="13" fillId="0" borderId="0" xfId="0" applyFont="1"/>
    <xf numFmtId="0" fontId="13" fillId="10" borderId="34" xfId="0" applyFont="1" applyFill="1" applyBorder="1" applyAlignment="1">
      <alignment horizontal="center" vertical="center" wrapText="1"/>
    </xf>
    <xf numFmtId="0" fontId="12" fillId="19" borderId="1" xfId="0" applyFont="1" applyFill="1" applyBorder="1" applyAlignment="1">
      <alignment horizontal="center" vertical="center" wrapText="1"/>
    </xf>
    <xf numFmtId="0" fontId="10" fillId="5" borderId="1" xfId="0" applyFont="1" applyFill="1" applyBorder="1" applyAlignment="1">
      <alignment horizontal="center" vertical="center"/>
    </xf>
    <xf numFmtId="0" fontId="10" fillId="3" borderId="1" xfId="0" applyFont="1" applyFill="1" applyBorder="1" applyAlignment="1">
      <alignment horizontal="center" vertical="center" wrapText="1"/>
    </xf>
    <xf numFmtId="0" fontId="12" fillId="0" borderId="38" xfId="0" applyFont="1" applyBorder="1" applyAlignment="1">
      <alignment vertical="center" wrapText="1"/>
    </xf>
    <xf numFmtId="0" fontId="12" fillId="0" borderId="0" xfId="0" applyFont="1" applyAlignment="1">
      <alignment vertical="center" wrapText="1"/>
    </xf>
    <xf numFmtId="0" fontId="10" fillId="0" borderId="1" xfId="0" applyFont="1" applyBorder="1" applyAlignment="1">
      <alignment horizontal="center" vertical="center"/>
    </xf>
    <xf numFmtId="0" fontId="11" fillId="5"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0" fillId="0" borderId="1" xfId="0" applyBorder="1"/>
    <xf numFmtId="0" fontId="11" fillId="0" borderId="0" xfId="0" applyFont="1"/>
    <xf numFmtId="0" fontId="14" fillId="0" borderId="1" xfId="2" applyFont="1" applyBorder="1" applyAlignment="1">
      <alignment horizontal="center" vertical="center"/>
    </xf>
    <xf numFmtId="0" fontId="11" fillId="0" borderId="1" xfId="0" applyFont="1" applyBorder="1" applyAlignment="1">
      <alignment horizontal="center" vertical="center"/>
    </xf>
    <xf numFmtId="0" fontId="10" fillId="0" borderId="1" xfId="0" applyFont="1" applyBorder="1" applyAlignment="1">
      <alignment wrapText="1"/>
    </xf>
    <xf numFmtId="0" fontId="15" fillId="0" borderId="1" xfId="2" applyFont="1" applyBorder="1" applyAlignment="1">
      <alignment horizontal="left" vertical="top" wrapText="1"/>
    </xf>
    <xf numFmtId="0" fontId="13" fillId="0" borderId="1" xfId="2" applyFont="1" applyBorder="1" applyAlignment="1">
      <alignment horizontal="left" vertical="top" wrapText="1"/>
    </xf>
    <xf numFmtId="0" fontId="10" fillId="0" borderId="1" xfId="0" applyFont="1" applyBorder="1" applyAlignment="1">
      <alignment horizontal="left" vertical="center"/>
    </xf>
    <xf numFmtId="0" fontId="10" fillId="0" borderId="1" xfId="0" applyFont="1" applyBorder="1" applyAlignment="1">
      <alignment horizontal="left" vertical="center" wrapText="1"/>
    </xf>
    <xf numFmtId="0" fontId="11" fillId="0" borderId="0" xfId="0" applyFont="1" applyAlignment="1">
      <alignment wrapText="1"/>
    </xf>
    <xf numFmtId="49" fontId="6" fillId="0" borderId="0" xfId="0" applyNumberFormat="1" applyFont="1"/>
    <xf numFmtId="0" fontId="0" fillId="0" borderId="1" xfId="0" applyBorder="1" applyAlignment="1">
      <alignment horizontal="center" vertical="center"/>
    </xf>
    <xf numFmtId="0" fontId="15" fillId="0" borderId="2" xfId="2" applyFont="1" applyBorder="1" applyAlignment="1">
      <alignment vertical="top" wrapText="1"/>
    </xf>
    <xf numFmtId="0" fontId="10" fillId="0" borderId="0" xfId="0" applyFont="1" applyAlignment="1">
      <alignment horizontal="center" vertical="center"/>
    </xf>
    <xf numFmtId="0" fontId="0" fillId="0" borderId="0" xfId="0" applyAlignment="1">
      <alignment vertical="center"/>
    </xf>
    <xf numFmtId="0" fontId="17" fillId="0" borderId="0" xfId="0" applyFont="1" applyAlignment="1">
      <alignment vertical="center"/>
    </xf>
    <xf numFmtId="0" fontId="17" fillId="0" borderId="1" xfId="0" applyFont="1" applyBorder="1" applyAlignment="1">
      <alignment vertical="center"/>
    </xf>
    <xf numFmtId="0" fontId="17" fillId="0" borderId="1" xfId="0" applyFont="1" applyBorder="1" applyAlignment="1">
      <alignment vertical="center" wrapText="1"/>
    </xf>
    <xf numFmtId="0" fontId="17" fillId="0" borderId="8" xfId="0" applyFont="1" applyBorder="1" applyAlignment="1">
      <alignment vertical="center" wrapText="1"/>
    </xf>
    <xf numFmtId="0" fontId="17" fillId="0" borderId="8" xfId="0" applyFont="1" applyBorder="1" applyAlignment="1">
      <alignment vertical="center"/>
    </xf>
    <xf numFmtId="0" fontId="17" fillId="0" borderId="5" xfId="0" applyFont="1" applyBorder="1" applyAlignment="1">
      <alignment vertical="center"/>
    </xf>
    <xf numFmtId="0" fontId="17" fillId="0" borderId="5" xfId="0" applyFont="1" applyBorder="1" applyAlignment="1">
      <alignment vertical="center" wrapText="1"/>
    </xf>
    <xf numFmtId="0" fontId="17" fillId="0" borderId="7" xfId="0" applyFont="1" applyBorder="1" applyAlignment="1">
      <alignment vertical="center" wrapText="1"/>
    </xf>
    <xf numFmtId="0" fontId="16" fillId="20" borderId="20" xfId="0" applyFont="1" applyFill="1" applyBorder="1" applyAlignment="1">
      <alignment vertical="center"/>
    </xf>
    <xf numFmtId="0" fontId="16" fillId="20" borderId="21" xfId="0" applyFont="1" applyFill="1" applyBorder="1" applyAlignment="1">
      <alignment vertical="center"/>
    </xf>
    <xf numFmtId="0" fontId="11" fillId="20" borderId="21" xfId="4" applyFont="1" applyFill="1" applyBorder="1" applyAlignment="1">
      <alignment vertical="center" wrapText="1"/>
    </xf>
    <xf numFmtId="0" fontId="16" fillId="20" borderId="22" xfId="0" applyFont="1" applyFill="1" applyBorder="1" applyAlignment="1">
      <alignment vertical="center"/>
    </xf>
    <xf numFmtId="0" fontId="7" fillId="11"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pplyProtection="1">
      <alignment horizontal="left" vertical="center" wrapText="1"/>
      <protection locked="0"/>
    </xf>
    <xf numFmtId="0" fontId="6" fillId="0" borderId="1" xfId="0" applyFont="1" applyBorder="1" applyAlignment="1" applyProtection="1">
      <alignment horizontal="center" vertical="center" wrapText="1"/>
      <protection locked="0"/>
    </xf>
    <xf numFmtId="49" fontId="6" fillId="0" borderId="1" xfId="0" applyNumberFormat="1" applyFont="1" applyBorder="1" applyAlignment="1" applyProtection="1">
      <alignment horizontal="center" vertical="center" wrapText="1"/>
      <protection locked="0"/>
    </xf>
    <xf numFmtId="0" fontId="6" fillId="0" borderId="1" xfId="0" quotePrefix="1" applyFont="1" applyBorder="1" applyAlignment="1" applyProtection="1">
      <alignment horizontal="center" vertical="center" wrapText="1"/>
      <protection locked="0"/>
    </xf>
    <xf numFmtId="0" fontId="2" fillId="15"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1" fontId="7" fillId="4" borderId="1" xfId="0" applyNumberFormat="1" applyFont="1" applyFill="1" applyBorder="1" applyAlignment="1" applyProtection="1">
      <alignment horizontal="center" vertical="center" wrapText="1"/>
      <protection locked="0"/>
    </xf>
    <xf numFmtId="0" fontId="7" fillId="18" borderId="1" xfId="0" applyFont="1" applyFill="1" applyBorder="1" applyAlignment="1" applyProtection="1">
      <alignment horizontal="center" vertical="center" wrapText="1"/>
      <protection locked="0"/>
    </xf>
    <xf numFmtId="0" fontId="7" fillId="14" borderId="1" xfId="0" applyFont="1" applyFill="1" applyBorder="1" applyAlignment="1" applyProtection="1">
      <alignment horizontal="center" vertical="center" wrapText="1"/>
      <protection locked="0"/>
    </xf>
    <xf numFmtId="0" fontId="6" fillId="0" borderId="1" xfId="0" applyFont="1" applyBorder="1" applyAlignment="1">
      <alignment vertical="center" wrapText="1"/>
    </xf>
    <xf numFmtId="0" fontId="6" fillId="0" borderId="1" xfId="0" quotePrefix="1" applyFont="1" applyBorder="1" applyAlignment="1">
      <alignment vertical="center" wrapText="1"/>
    </xf>
    <xf numFmtId="0" fontId="6" fillId="16" borderId="1" xfId="0" applyFont="1" applyFill="1" applyBorder="1" applyAlignment="1">
      <alignment horizontal="center" vertical="center"/>
    </xf>
    <xf numFmtId="0" fontId="6" fillId="0" borderId="1" xfId="0" applyFont="1" applyBorder="1" applyAlignment="1" applyProtection="1">
      <alignment vertical="center" wrapText="1"/>
      <protection locked="0"/>
    </xf>
    <xf numFmtId="0" fontId="6" fillId="0" borderId="1" xfId="0" quotePrefix="1" applyFont="1" applyBorder="1" applyAlignment="1" applyProtection="1">
      <alignment vertical="center" wrapText="1"/>
      <protection locked="0"/>
    </xf>
    <xf numFmtId="0" fontId="7" fillId="17" borderId="35" xfId="0" applyFont="1" applyFill="1" applyBorder="1" applyAlignment="1">
      <alignment vertical="center"/>
    </xf>
    <xf numFmtId="0" fontId="6" fillId="0" borderId="1" xfId="0" quotePrefix="1" applyFont="1" applyBorder="1" applyAlignment="1" applyProtection="1">
      <alignment horizontal="left" vertical="center" wrapText="1"/>
      <protection locked="0"/>
    </xf>
    <xf numFmtId="0" fontId="6" fillId="4" borderId="1" xfId="0" applyFont="1" applyFill="1" applyBorder="1" applyAlignment="1">
      <alignment horizontal="center" vertical="center"/>
    </xf>
    <xf numFmtId="0" fontId="10" fillId="0" borderId="0" xfId="0" applyFont="1" applyAlignment="1">
      <alignment horizontal="left" vertical="center"/>
    </xf>
    <xf numFmtId="0" fontId="10" fillId="0" borderId="0" xfId="0" applyFont="1" applyAlignment="1">
      <alignment horizontal="left" vertical="center" wrapText="1"/>
    </xf>
    <xf numFmtId="0" fontId="14" fillId="0" borderId="0" xfId="2" applyFont="1" applyAlignment="1">
      <alignment horizontal="left" vertical="top" wrapText="1"/>
    </xf>
    <xf numFmtId="0" fontId="11" fillId="0" borderId="1" xfId="0" applyFont="1" applyBorder="1" applyAlignment="1">
      <alignment horizontal="center"/>
    </xf>
    <xf numFmtId="9" fontId="10" fillId="0" borderId="1" xfId="0" applyNumberFormat="1" applyFont="1" applyBorder="1" applyAlignment="1">
      <alignment horizontal="center" vertical="center"/>
    </xf>
    <xf numFmtId="0" fontId="11" fillId="0" borderId="0" xfId="0" applyFont="1" applyAlignment="1">
      <alignment horizontal="center" vertical="center"/>
    </xf>
    <xf numFmtId="9" fontId="10" fillId="0" borderId="0" xfId="0" applyNumberFormat="1" applyFont="1" applyAlignment="1">
      <alignment horizontal="center" vertical="center"/>
    </xf>
    <xf numFmtId="0" fontId="13" fillId="3" borderId="34" xfId="0" applyFont="1" applyFill="1" applyBorder="1" applyAlignment="1">
      <alignment horizontal="center" vertical="center" wrapText="1"/>
    </xf>
    <xf numFmtId="0" fontId="10" fillId="7" borderId="1" xfId="0" applyFont="1" applyFill="1" applyBorder="1" applyAlignment="1">
      <alignment horizontal="center" vertical="center"/>
    </xf>
    <xf numFmtId="0" fontId="11" fillId="7" borderId="1" xfId="0" applyFont="1" applyFill="1" applyBorder="1" applyAlignment="1">
      <alignment horizontal="center" vertical="center" wrapText="1"/>
    </xf>
    <xf numFmtId="0" fontId="11" fillId="0" borderId="1" xfId="0" applyFont="1" applyBorder="1" applyAlignment="1">
      <alignment horizontal="left" vertical="center" wrapText="1"/>
    </xf>
    <xf numFmtId="0" fontId="15" fillId="0" borderId="2" xfId="2" applyFont="1" applyBorder="1" applyAlignment="1">
      <alignment horizontal="left" vertical="top" wrapText="1"/>
    </xf>
    <xf numFmtId="0" fontId="15" fillId="0" borderId="2" xfId="2" applyFont="1" applyBorder="1" applyAlignment="1">
      <alignment horizontal="center" vertical="top" wrapText="1"/>
    </xf>
    <xf numFmtId="0" fontId="14" fillId="0" borderId="2" xfId="2" applyFont="1" applyBorder="1" applyAlignment="1">
      <alignment vertical="center" wrapText="1"/>
    </xf>
    <xf numFmtId="0" fontId="14" fillId="0" borderId="1" xfId="2" applyFont="1" applyBorder="1" applyAlignment="1">
      <alignment horizontal="left" vertical="center" wrapText="1"/>
    </xf>
    <xf numFmtId="0" fontId="14" fillId="0" borderId="2" xfId="2" applyFont="1" applyBorder="1" applyAlignment="1">
      <alignment horizontal="left" vertical="center" wrapText="1"/>
    </xf>
    <xf numFmtId="0" fontId="14" fillId="0" borderId="1" xfId="2" applyFont="1" applyBorder="1" applyAlignment="1">
      <alignment vertical="center" wrapText="1"/>
    </xf>
    <xf numFmtId="0" fontId="10" fillId="7" borderId="1" xfId="0" applyFont="1" applyFill="1" applyBorder="1" applyAlignment="1">
      <alignment horizontal="center" vertical="center" wrapText="1"/>
    </xf>
    <xf numFmtId="0" fontId="7" fillId="0" borderId="1" xfId="0" applyFont="1" applyBorder="1" applyAlignment="1">
      <alignment horizontal="center" vertical="center"/>
    </xf>
    <xf numFmtId="49" fontId="0" fillId="0" borderId="1" xfId="0" applyNumberFormat="1" applyBorder="1" applyAlignment="1">
      <alignment horizontal="center" vertical="center"/>
    </xf>
    <xf numFmtId="49" fontId="0" fillId="0" borderId="1" xfId="0" applyNumberFormat="1" applyBorder="1" applyAlignment="1">
      <alignment horizontal="center" vertical="center" wrapText="1"/>
    </xf>
    <xf numFmtId="0" fontId="12" fillId="12" borderId="59" xfId="0" applyFont="1" applyFill="1" applyBorder="1" applyAlignment="1">
      <alignment horizontal="center" vertical="center" wrapText="1"/>
    </xf>
    <xf numFmtId="0" fontId="6" fillId="0" borderId="0" xfId="0" applyFont="1" applyAlignment="1">
      <alignment horizontal="left" vertical="center"/>
    </xf>
    <xf numFmtId="0" fontId="7" fillId="20" borderId="1" xfId="0" applyFont="1" applyFill="1" applyBorder="1" applyAlignment="1">
      <alignment horizontal="center" vertical="center"/>
    </xf>
    <xf numFmtId="0" fontId="6" fillId="0" borderId="1" xfId="0" applyFont="1" applyBorder="1"/>
    <xf numFmtId="0" fontId="7" fillId="20" borderId="1" xfId="0" applyFont="1" applyFill="1" applyBorder="1"/>
    <xf numFmtId="0" fontId="7" fillId="21" borderId="1" xfId="0" applyFont="1" applyFill="1" applyBorder="1"/>
    <xf numFmtId="49" fontId="6" fillId="0" borderId="0" xfId="0" applyNumberFormat="1" applyFont="1" applyAlignment="1">
      <alignment horizontal="left" vertical="center"/>
    </xf>
    <xf numFmtId="0" fontId="6" fillId="0" borderId="1" xfId="0" applyFont="1" applyBorder="1" applyAlignment="1">
      <alignment horizontal="left" vertical="center"/>
    </xf>
    <xf numFmtId="49" fontId="6" fillId="0" borderId="1" xfId="0" applyNumberFormat="1" applyFont="1" applyBorder="1" applyAlignment="1">
      <alignment horizontal="left" vertical="center"/>
    </xf>
    <xf numFmtId="0" fontId="6" fillId="0" borderId="1" xfId="0" applyFont="1" applyBorder="1" applyAlignment="1">
      <alignment horizontal="left" vertical="center" wrapText="1"/>
    </xf>
    <xf numFmtId="49" fontId="6" fillId="0" borderId="1" xfId="0" applyNumberFormat="1" applyFont="1" applyBorder="1" applyAlignment="1">
      <alignment horizontal="left" vertical="center" wrapText="1"/>
    </xf>
    <xf numFmtId="0" fontId="6" fillId="0" borderId="2" xfId="0" applyFont="1" applyBorder="1" applyAlignment="1">
      <alignment horizontal="center" vertical="center"/>
    </xf>
    <xf numFmtId="0" fontId="12" fillId="3" borderId="34"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2" fillId="22" borderId="34" xfId="0" applyFont="1" applyFill="1" applyBorder="1" applyAlignment="1">
      <alignment horizontal="center" vertical="center" wrapText="1"/>
    </xf>
    <xf numFmtId="0" fontId="11" fillId="22" borderId="5" xfId="0" applyFont="1" applyFill="1" applyBorder="1" applyAlignment="1">
      <alignment horizontal="center" vertical="center" wrapText="1"/>
    </xf>
    <xf numFmtId="0" fontId="0" fillId="0" borderId="1" xfId="0" applyBorder="1" applyAlignment="1">
      <alignment horizontal="left" vertical="center" wrapText="1"/>
    </xf>
    <xf numFmtId="17" fontId="7" fillId="0" borderId="0" xfId="0" applyNumberFormat="1" applyFont="1"/>
    <xf numFmtId="0" fontId="6" fillId="0" borderId="1" xfId="0" applyFont="1" applyBorder="1" applyAlignment="1" applyProtection="1">
      <alignment horizontal="center" vertical="center" wrapText="1"/>
      <protection locked="0"/>
    </xf>
    <xf numFmtId="0" fontId="7" fillId="11" borderId="5"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7" fillId="11" borderId="53" xfId="0" applyFont="1" applyFill="1" applyBorder="1" applyAlignment="1">
      <alignment horizontal="center" vertical="center" wrapText="1"/>
    </xf>
    <xf numFmtId="0" fontId="7" fillId="11" borderId="57" xfId="0" applyFont="1" applyFill="1" applyBorder="1" applyAlignment="1">
      <alignment horizontal="center" vertical="center" wrapText="1"/>
    </xf>
    <xf numFmtId="0" fontId="7" fillId="11" borderId="34" xfId="0" applyFont="1" applyFill="1" applyBorder="1" applyAlignment="1">
      <alignment horizontal="center" vertical="center" wrapText="1"/>
    </xf>
    <xf numFmtId="0" fontId="7" fillId="11" borderId="58" xfId="0" applyFont="1" applyFill="1" applyBorder="1" applyAlignment="1">
      <alignment horizontal="center" vertical="center" wrapText="1"/>
    </xf>
    <xf numFmtId="0" fontId="7" fillId="0" borderId="27" xfId="0" applyFont="1" applyBorder="1" applyAlignment="1">
      <alignment horizontal="center" vertical="center"/>
    </xf>
    <xf numFmtId="0" fontId="7" fillId="0" borderId="3" xfId="0" applyFont="1" applyBorder="1" applyAlignment="1">
      <alignment horizontal="center" vertical="center"/>
    </xf>
    <xf numFmtId="0" fontId="7" fillId="0" borderId="14" xfId="0" applyFont="1" applyBorder="1" applyAlignment="1">
      <alignment horizontal="center" vertical="center"/>
    </xf>
    <xf numFmtId="0" fontId="7" fillId="0" borderId="1" xfId="0" applyFont="1" applyBorder="1" applyAlignment="1">
      <alignment horizontal="center" vertical="center"/>
    </xf>
    <xf numFmtId="0" fontId="7" fillId="0" borderId="32" xfId="0" applyFont="1" applyBorder="1" applyAlignment="1">
      <alignment horizontal="center" vertical="center"/>
    </xf>
    <xf numFmtId="0" fontId="7" fillId="11" borderId="14" xfId="0" applyFont="1" applyFill="1" applyBorder="1" applyAlignment="1">
      <alignment horizontal="center" vertical="center" wrapText="1"/>
    </xf>
    <xf numFmtId="0" fontId="7" fillId="11" borderId="6" xfId="0" applyFont="1" applyFill="1" applyBorder="1" applyAlignment="1">
      <alignment horizontal="center" vertical="center" wrapText="1"/>
    </xf>
    <xf numFmtId="49" fontId="7" fillId="11" borderId="1" xfId="0" applyNumberFormat="1" applyFont="1" applyFill="1" applyBorder="1" applyAlignment="1">
      <alignment horizontal="center" vertical="center" wrapText="1"/>
    </xf>
    <xf numFmtId="49" fontId="7" fillId="11" borderId="5" xfId="0" applyNumberFormat="1" applyFont="1" applyFill="1" applyBorder="1" applyAlignment="1">
      <alignment horizontal="center" vertical="center" wrapText="1"/>
    </xf>
    <xf numFmtId="0" fontId="7" fillId="17" borderId="53" xfId="0" applyFont="1" applyFill="1" applyBorder="1" applyAlignment="1">
      <alignment horizontal="center" vertical="center"/>
    </xf>
    <xf numFmtId="0" fontId="7" fillId="17" borderId="52" xfId="0" applyFont="1" applyFill="1" applyBorder="1" applyAlignment="1">
      <alignment horizontal="center" vertical="center"/>
    </xf>
    <xf numFmtId="0" fontId="7" fillId="17" borderId="43" xfId="0" applyFont="1" applyFill="1" applyBorder="1" applyAlignment="1">
      <alignment horizontal="center" vertical="center"/>
    </xf>
    <xf numFmtId="0" fontId="7" fillId="17" borderId="54" xfId="0" applyFont="1" applyFill="1" applyBorder="1" applyAlignment="1">
      <alignment horizontal="center" vertical="center"/>
    </xf>
    <xf numFmtId="0" fontId="7" fillId="17" borderId="0" xfId="0" applyFont="1" applyFill="1" applyAlignment="1">
      <alignment horizontal="center" vertical="center"/>
    </xf>
    <xf numFmtId="0" fontId="7" fillId="17" borderId="49" xfId="0" applyFont="1" applyFill="1" applyBorder="1" applyAlignment="1">
      <alignment horizontal="center" vertical="center"/>
    </xf>
    <xf numFmtId="0" fontId="7" fillId="17" borderId="55" xfId="0" applyFont="1" applyFill="1" applyBorder="1" applyAlignment="1">
      <alignment horizontal="center" vertical="center"/>
    </xf>
    <xf numFmtId="0" fontId="7" fillId="17" borderId="42" xfId="0" applyFont="1" applyFill="1" applyBorder="1" applyAlignment="1">
      <alignment horizontal="center" vertical="center"/>
    </xf>
    <xf numFmtId="0" fontId="7" fillId="17" borderId="39" xfId="0" applyFont="1" applyFill="1" applyBorder="1" applyAlignment="1">
      <alignment horizontal="center" vertical="center"/>
    </xf>
    <xf numFmtId="0" fontId="7" fillId="17" borderId="29" xfId="0" applyFont="1" applyFill="1" applyBorder="1" applyAlignment="1">
      <alignment horizontal="center" vertical="center"/>
    </xf>
    <xf numFmtId="0" fontId="7" fillId="17" borderId="44" xfId="0" applyFont="1" applyFill="1" applyBorder="1" applyAlignment="1">
      <alignment horizontal="center" vertical="center"/>
    </xf>
    <xf numFmtId="0" fontId="7" fillId="11" borderId="7" xfId="0" applyFont="1" applyFill="1" applyBorder="1" applyAlignment="1">
      <alignment horizontal="center" vertical="center" wrapText="1"/>
    </xf>
    <xf numFmtId="0" fontId="7" fillId="11" borderId="8" xfId="0" applyFont="1" applyFill="1" applyBorder="1" applyAlignment="1">
      <alignment horizontal="center" vertical="center" wrapText="1"/>
    </xf>
    <xf numFmtId="0" fontId="7" fillId="11" borderId="56" xfId="0" applyFont="1" applyFill="1" applyBorder="1" applyAlignment="1">
      <alignment horizontal="center" vertical="center" wrapText="1"/>
    </xf>
    <xf numFmtId="49" fontId="6" fillId="0" borderId="1" xfId="0" applyNumberFormat="1" applyFont="1" applyBorder="1" applyAlignment="1" applyProtection="1">
      <alignment horizontal="center" vertical="center" wrapText="1"/>
      <protection locked="0"/>
    </xf>
    <xf numFmtId="0" fontId="0" fillId="0" borderId="1" xfId="0" applyBorder="1" applyAlignment="1">
      <alignment horizontal="center" vertical="center"/>
    </xf>
    <xf numFmtId="0" fontId="11" fillId="0" borderId="2" xfId="0" applyFont="1" applyBorder="1" applyAlignment="1">
      <alignment horizontal="center" vertical="center"/>
    </xf>
    <xf numFmtId="0" fontId="11" fillId="0" borderId="6" xfId="0" applyFont="1" applyBorder="1" applyAlignment="1">
      <alignment horizontal="center" vertical="center"/>
    </xf>
    <xf numFmtId="0" fontId="11" fillId="0" borderId="5" xfId="0" applyFont="1" applyBorder="1" applyAlignment="1">
      <alignment horizontal="center" vertical="center"/>
    </xf>
    <xf numFmtId="0" fontId="11" fillId="0" borderId="32" xfId="0" applyFont="1" applyBorder="1" applyAlignment="1">
      <alignment horizontal="center" vertical="center"/>
    </xf>
    <xf numFmtId="0" fontId="11" fillId="0" borderId="35" xfId="0" applyFont="1" applyBorder="1" applyAlignment="1">
      <alignment horizontal="center" vertical="center"/>
    </xf>
    <xf numFmtId="0" fontId="11" fillId="0" borderId="51" xfId="0" applyFont="1" applyBorder="1" applyAlignment="1">
      <alignment horizontal="center" vertical="center"/>
    </xf>
    <xf numFmtId="0" fontId="18" fillId="0" borderId="0" xfId="0" applyFont="1" applyAlignment="1">
      <alignment horizontal="center"/>
    </xf>
    <xf numFmtId="0" fontId="10" fillId="0" borderId="1" xfId="0" applyFont="1" applyBorder="1" applyAlignment="1">
      <alignment horizontal="center"/>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xf>
    <xf numFmtId="0" fontId="7" fillId="20" borderId="2" xfId="0" applyFont="1" applyFill="1" applyBorder="1" applyAlignment="1">
      <alignment horizontal="left" vertical="center"/>
    </xf>
    <xf numFmtId="0" fontId="7" fillId="20" borderId="5" xfId="0" applyFont="1" applyFill="1" applyBorder="1" applyAlignment="1">
      <alignment horizontal="left" vertical="center"/>
    </xf>
    <xf numFmtId="0" fontId="7" fillId="20" borderId="2" xfId="0" applyFont="1" applyFill="1" applyBorder="1" applyAlignment="1">
      <alignment horizontal="center" vertical="center" wrapText="1"/>
    </xf>
    <xf numFmtId="0" fontId="7" fillId="20" borderId="5" xfId="0" applyFont="1" applyFill="1" applyBorder="1" applyAlignment="1">
      <alignment horizontal="center" vertical="center"/>
    </xf>
    <xf numFmtId="0" fontId="7" fillId="20" borderId="2" xfId="0" applyFont="1" applyFill="1" applyBorder="1" applyAlignment="1">
      <alignment horizontal="center" vertical="center"/>
    </xf>
    <xf numFmtId="0" fontId="7" fillId="20" borderId="1" xfId="0" applyFont="1" applyFill="1" applyBorder="1" applyAlignment="1">
      <alignment horizontal="center" vertical="center"/>
    </xf>
    <xf numFmtId="0" fontId="7" fillId="20" borderId="5" xfId="0" applyFont="1" applyFill="1" applyBorder="1" applyAlignment="1">
      <alignment horizontal="center" vertical="center" wrapText="1"/>
    </xf>
    <xf numFmtId="0" fontId="16" fillId="0" borderId="14"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14" xfId="0" applyFont="1" applyBorder="1" applyAlignment="1">
      <alignment horizontal="center" vertical="center" wrapText="1"/>
    </xf>
    <xf numFmtId="0" fontId="12" fillId="0" borderId="0" xfId="0" applyFont="1" applyAlignment="1">
      <alignment horizontal="left" vertical="center" wrapText="1"/>
    </xf>
    <xf numFmtId="0" fontId="12" fillId="12" borderId="32" xfId="0" applyFont="1" applyFill="1" applyBorder="1" applyAlignment="1">
      <alignment horizontal="center" vertical="center" wrapText="1"/>
    </xf>
    <xf numFmtId="0" fontId="12" fillId="12" borderId="35" xfId="0" applyFont="1" applyFill="1" applyBorder="1" applyAlignment="1">
      <alignment horizontal="center" vertical="center" wrapText="1"/>
    </xf>
    <xf numFmtId="0" fontId="12" fillId="12" borderId="51"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6" fillId="0" borderId="32" xfId="0" applyFont="1" applyBorder="1" applyAlignment="1">
      <alignment horizontal="center" vertical="center" wrapText="1"/>
    </xf>
    <xf numFmtId="0" fontId="6" fillId="0" borderId="35" xfId="0" applyFont="1" applyBorder="1" applyAlignment="1">
      <alignment horizontal="center" vertical="center"/>
    </xf>
    <xf numFmtId="0" fontId="6" fillId="0" borderId="45" xfId="0" applyFont="1" applyBorder="1" applyAlignment="1">
      <alignment horizontal="center" vertical="center"/>
    </xf>
    <xf numFmtId="0" fontId="6" fillId="0" borderId="33" xfId="0" applyFont="1" applyBorder="1" applyAlignment="1">
      <alignment horizontal="center" vertical="center" wrapText="1"/>
    </xf>
    <xf numFmtId="0" fontId="6" fillId="0" borderId="40" xfId="0" applyFont="1" applyBorder="1" applyAlignment="1">
      <alignment horizontal="center" vertical="center"/>
    </xf>
    <xf numFmtId="0" fontId="6" fillId="0" borderId="46" xfId="0" applyFont="1" applyBorder="1" applyAlignment="1">
      <alignment horizontal="center" vertical="center"/>
    </xf>
    <xf numFmtId="0" fontId="7" fillId="4" borderId="20" xfId="0" applyFont="1" applyFill="1" applyBorder="1" applyAlignment="1">
      <alignment horizontal="center" vertical="center" wrapText="1"/>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7" fillId="0" borderId="0" xfId="0" applyFont="1" applyAlignment="1">
      <alignment horizontal="center" vertical="center" wrapText="1"/>
    </xf>
    <xf numFmtId="0" fontId="7" fillId="4" borderId="10" xfId="0" applyFont="1" applyFill="1" applyBorder="1" applyAlignment="1">
      <alignment horizontal="center" vertical="center"/>
    </xf>
    <xf numFmtId="0" fontId="7" fillId="4" borderId="47" xfId="0" applyFont="1" applyFill="1" applyBorder="1" applyAlignment="1">
      <alignment horizontal="center" vertical="center"/>
    </xf>
    <xf numFmtId="0" fontId="7" fillId="4" borderId="31" xfId="0" applyFont="1" applyFill="1" applyBorder="1" applyAlignment="1">
      <alignment horizontal="center" vertical="center" wrapText="1"/>
    </xf>
    <xf numFmtId="0" fontId="7" fillId="4" borderId="41" xfId="0" applyFont="1" applyFill="1" applyBorder="1" applyAlignment="1">
      <alignment horizontal="center" vertical="center" wrapText="1"/>
    </xf>
    <xf numFmtId="0" fontId="7" fillId="4" borderId="48" xfId="0" applyFont="1" applyFill="1" applyBorder="1" applyAlignment="1">
      <alignment horizontal="center" vertical="center" wrapText="1"/>
    </xf>
    <xf numFmtId="0" fontId="6" fillId="0" borderId="31"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8" xfId="0" applyFont="1" applyBorder="1" applyAlignment="1">
      <alignment horizontal="center" vertical="center" wrapText="1"/>
    </xf>
  </cellXfs>
  <cellStyles count="6">
    <cellStyle name="Neutral" xfId="1" builtinId="28" customBuiltin="1"/>
    <cellStyle name="Normal" xfId="0" builtinId="0"/>
    <cellStyle name="Normal 2" xfId="2"/>
    <cellStyle name="Normal 2 5" xfId="3"/>
    <cellStyle name="Normal 2 5 2" xfId="4"/>
    <cellStyle name="Total" xfId="5" builtinId="25" customBuiltin="1"/>
  </cellStyles>
  <dxfs count="1264">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FF0000"/>
        </patternFill>
      </fill>
    </dxf>
    <dxf>
      <fill>
        <patternFill>
          <bgColor theme="7" tint="-0.24994659260841701"/>
        </patternFill>
      </fill>
    </dxf>
    <dxf>
      <fill>
        <patternFill>
          <bgColor rgb="FFFFC000"/>
        </patternFill>
      </fill>
    </dxf>
    <dxf>
      <fill>
        <patternFill>
          <bgColor rgb="FFFFFF00"/>
        </patternFill>
      </fill>
    </dxf>
    <dxf>
      <fill>
        <patternFill>
          <bgColor rgb="FF00FF00"/>
        </patternFill>
      </fill>
    </dxf>
    <dxf>
      <fill>
        <patternFill>
          <bgColor rgb="FFFF0000"/>
        </patternFill>
      </fill>
    </dxf>
    <dxf>
      <fill>
        <patternFill>
          <bgColor theme="7" tint="-0.24994659260841701"/>
        </patternFill>
      </fill>
    </dxf>
    <dxf>
      <fill>
        <patternFill>
          <bgColor theme="7"/>
        </patternFill>
      </fill>
    </dxf>
    <dxf>
      <fill>
        <patternFill>
          <bgColor rgb="FFF9FF01"/>
        </patternFill>
      </fill>
    </dxf>
    <dxf>
      <fill>
        <patternFill>
          <bgColor rgb="FFFFFF00"/>
        </patternFill>
      </fill>
    </dxf>
    <dxf>
      <fill>
        <patternFill>
          <bgColor rgb="FFFFC000"/>
        </patternFill>
      </fill>
    </dxf>
    <dxf>
      <fill>
        <patternFill>
          <bgColor rgb="FFFFFF00"/>
        </patternFill>
      </fill>
    </dxf>
    <dxf>
      <fill>
        <patternFill>
          <bgColor rgb="FF00FF00"/>
        </patternFill>
      </fill>
    </dxf>
    <dxf>
      <fill>
        <patternFill>
          <bgColor rgb="FFFFC000"/>
        </patternFill>
      </fill>
    </dxf>
    <dxf>
      <fill>
        <patternFill>
          <bgColor rgb="FFFFCC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00CC00"/>
        </patternFill>
      </fill>
    </dxf>
    <dxf>
      <fill>
        <patternFill>
          <bgColor rgb="FFFFFF00"/>
        </patternFill>
      </fill>
    </dxf>
    <dxf>
      <fill>
        <patternFill>
          <bgColor rgb="FFFFC000"/>
        </patternFill>
      </fill>
    </dxf>
    <dxf>
      <fill>
        <patternFill>
          <bgColor rgb="FFFF0000"/>
        </patternFill>
      </fill>
    </dxf>
    <dxf>
      <fill>
        <patternFill>
          <bgColor rgb="FF00CC00"/>
        </patternFill>
      </fill>
    </dxf>
    <dxf>
      <fill>
        <patternFill>
          <bgColor rgb="FFFF0000"/>
        </patternFill>
      </fill>
    </dxf>
    <dxf>
      <fill>
        <patternFill>
          <bgColor theme="9"/>
        </patternFill>
      </fill>
    </dxf>
    <dxf>
      <fill>
        <patternFill>
          <bgColor theme="9"/>
        </patternFill>
      </fill>
    </dxf>
    <dxf>
      <fill>
        <patternFill>
          <bgColor rgb="FFFFFF00"/>
        </patternFill>
      </fill>
    </dxf>
    <dxf>
      <fill>
        <patternFill>
          <bgColor theme="7"/>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0000"/>
        </patternFill>
      </fill>
    </dxf>
    <dxf>
      <fill>
        <patternFill>
          <bgColor rgb="FFFFFF00"/>
        </patternFill>
      </fill>
    </dxf>
    <dxf>
      <fill>
        <patternFill>
          <bgColor rgb="FFEF9715"/>
        </patternFill>
      </fill>
    </dxf>
    <dxf>
      <fill>
        <patternFill>
          <bgColor theme="9"/>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00CC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00CC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0000"/>
        </patternFill>
      </fill>
    </dxf>
    <dxf>
      <fill>
        <patternFill>
          <bgColor rgb="FFFFFF00"/>
        </patternFill>
      </fill>
    </dxf>
    <dxf>
      <fill>
        <patternFill>
          <bgColor rgb="FFEF9715"/>
        </patternFill>
      </fill>
    </dxf>
    <dxf>
      <fill>
        <patternFill>
          <bgColor theme="9"/>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CC6600"/>
        </patternFill>
      </fill>
    </dxf>
    <dxf>
      <fill>
        <patternFill>
          <bgColor rgb="FF00CC00"/>
        </patternFill>
      </fill>
    </dxf>
    <dxf>
      <fill>
        <patternFill>
          <bgColor rgb="FFFFC000"/>
        </patternFill>
      </fill>
    </dxf>
    <dxf>
      <fill>
        <patternFill>
          <bgColor rgb="FF669900"/>
        </patternFill>
      </fill>
    </dxf>
    <dxf>
      <fill>
        <patternFill>
          <bgColor rgb="FFFFFF00"/>
        </patternFill>
      </fill>
    </dxf>
    <dxf>
      <fill>
        <patternFill>
          <bgColor rgb="FFFFC000"/>
        </patternFill>
      </fill>
    </dxf>
    <dxf>
      <fill>
        <patternFill>
          <bgColor theme="5" tint="-0.24994659260841701"/>
        </patternFill>
      </fill>
    </dxf>
    <dxf>
      <fill>
        <patternFill>
          <bgColor rgb="FFFF0000"/>
        </patternFill>
      </fill>
    </dxf>
    <dxf>
      <fill>
        <patternFill>
          <bgColor rgb="FFFFFF00"/>
        </patternFill>
      </fill>
    </dxf>
    <dxf>
      <fill>
        <patternFill>
          <bgColor rgb="FFFFFF00"/>
        </patternFill>
      </fill>
    </dxf>
    <dxf>
      <fill>
        <patternFill>
          <bgColor theme="7" tint="-0.24994659260841701"/>
        </patternFill>
      </fill>
    </dxf>
    <dxf>
      <fill>
        <patternFill>
          <bgColor rgb="FFFF0000"/>
        </patternFill>
      </fill>
    </dxf>
    <dxf>
      <fill>
        <patternFill>
          <bgColor rgb="FFFFFF00"/>
        </patternFill>
      </fill>
    </dxf>
    <dxf>
      <fill>
        <patternFill>
          <bgColor rgb="FFFFC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00CC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00CC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CC66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0000"/>
        </patternFill>
      </fill>
    </dxf>
    <dxf>
      <fill>
        <patternFill>
          <bgColor rgb="FFFF6600"/>
        </patternFill>
      </fill>
    </dxf>
    <dxf>
      <fill>
        <patternFill>
          <bgColor rgb="FFFFFF00"/>
        </patternFill>
      </fill>
    </dxf>
    <dxf>
      <fill>
        <patternFill>
          <bgColor rgb="FFFFFF99"/>
        </patternFill>
      </fill>
    </dxf>
    <dxf>
      <fill>
        <patternFill>
          <bgColor rgb="FF00CC00"/>
        </patternFill>
      </fill>
    </dxf>
    <dxf>
      <fill>
        <patternFill>
          <bgColor rgb="FFFFFF00"/>
        </patternFill>
      </fill>
    </dxf>
    <dxf>
      <fill>
        <patternFill>
          <bgColor rgb="FF00CC00"/>
        </patternFill>
      </fill>
    </dxf>
    <dxf>
      <fill>
        <patternFill>
          <bgColor rgb="FFFF6600"/>
        </patternFill>
      </fill>
    </dxf>
    <dxf>
      <fill>
        <patternFill>
          <bgColor rgb="FFFF0000"/>
        </patternFill>
      </fill>
    </dxf>
    <dxf>
      <fill>
        <patternFill>
          <bgColor rgb="FFFF0000"/>
        </patternFill>
      </fill>
    </dxf>
    <dxf>
      <fill>
        <patternFill>
          <bgColor rgb="FFFFFF00"/>
        </patternFill>
      </fill>
    </dxf>
    <dxf>
      <fill>
        <patternFill>
          <bgColor rgb="FFEF9715"/>
        </patternFill>
      </fill>
    </dxf>
    <dxf>
      <fill>
        <patternFill>
          <bgColor theme="9"/>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00"/>
      <color rgb="FF33CC33"/>
      <color rgb="FFF9FF01"/>
      <color rgb="FFFF6600"/>
      <color rgb="FFFFCC00"/>
      <color rgb="FF00CC00"/>
      <color rgb="FFFF9900"/>
      <color rgb="FF99CC00"/>
      <color rgb="FFCC6600"/>
      <color rgb="FF66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88106</xdr:rowOff>
    </xdr:from>
    <xdr:to>
      <xdr:col>2</xdr:col>
      <xdr:colOff>947057</xdr:colOff>
      <xdr:row>5</xdr:row>
      <xdr:rowOff>60060</xdr:rowOff>
    </xdr:to>
    <xdr:pic>
      <xdr:nvPicPr>
        <xdr:cNvPr id="4" name="Imagen 3">
          <a:extLst>
            <a:ext uri="{FF2B5EF4-FFF2-40B4-BE49-F238E27FC236}">
              <a16:creationId xmlns:a16="http://schemas.microsoft.com/office/drawing/2014/main" xmlns="" id="{7FBF8ECD-5766-4417-9533-0C10B4CF2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4900" y="421481"/>
          <a:ext cx="945356" cy="614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14</xdr:row>
      <xdr:rowOff>0</xdr:rowOff>
    </xdr:from>
    <xdr:to>
      <xdr:col>10</xdr:col>
      <xdr:colOff>95250</xdr:colOff>
      <xdr:row>14</xdr:row>
      <xdr:rowOff>95250</xdr:rowOff>
    </xdr:to>
    <xdr:pic>
      <xdr:nvPicPr>
        <xdr:cNvPr id="3" name="Imagen 2" descr="http://sgc.redp.edu.co/ISOlucion/g/Plantillas/SED/Sep.png">
          <a:extLst>
            <a:ext uri="{FF2B5EF4-FFF2-40B4-BE49-F238E27FC236}">
              <a16:creationId xmlns:a16="http://schemas.microsoft.com/office/drawing/2014/main" xmlns="" id="{C41782E6-D3E7-4F03-88F5-620B2E592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0750"/>
          <a:ext cx="95250"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ducacionbogota-my.sharepoint.com/personal/jcparram_educacionbogota_gov_co/Documents/Seguridad/Proyectos/Tratamiento%20de%20Riesgos/Clasificacion%20de%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Riesgos"/>
      <sheetName val="MAPA DE CALOR"/>
      <sheetName val="Matriz de Controles"/>
      <sheetName val="Matriz de Activos"/>
      <sheetName val="Amenazas-Ries-Vuln"/>
      <sheetName val="Niveles de Valoración"/>
      <sheetName val="Nivel de Clasificación Riesgo"/>
    </sheetNames>
    <sheetDataSet>
      <sheetData sheetId="0" refreshError="1"/>
      <sheetData sheetId="1" refreshError="1"/>
      <sheetData sheetId="2" refreshError="1"/>
      <sheetData sheetId="3" refreshError="1"/>
      <sheetData sheetId="4" refreshError="1"/>
      <sheetData sheetId="5" refreshError="1">
        <row r="21">
          <cell r="C21" t="str">
            <v>Raro</v>
          </cell>
          <cell r="D21" t="str">
            <v>La actividad que conlleva el riesgo se ejecuta como máximos 2 veces por año</v>
          </cell>
        </row>
        <row r="22">
          <cell r="C22" t="str">
            <v>Improbable</v>
          </cell>
          <cell r="D22" t="str">
            <v>La actividad que conlleva el riesgo se ejecuta de 3 a 24 veces por año</v>
          </cell>
        </row>
        <row r="23">
          <cell r="C23" t="str">
            <v>Posible</v>
          </cell>
          <cell r="D23" t="str">
            <v>La actividad que conlleva el riesgo se ejecuta de 24 a 500 veces por año</v>
          </cell>
        </row>
        <row r="24">
          <cell r="C24" t="str">
            <v>Probable</v>
          </cell>
          <cell r="D24" t="str">
            <v>La actividad que conlleva el riesgo se ejecuta mínimo 500 veces al año y máximo 5000 veces por año</v>
          </cell>
        </row>
        <row r="25">
          <cell r="C25" t="str">
            <v>Casi Seguro</v>
          </cell>
          <cell r="D25" t="str">
            <v>La actividad que conlleva el riesgo se ejecuta más de 5000 veces por año</v>
          </cell>
        </row>
        <row r="29">
          <cell r="B29" t="str">
            <v>BAJO</v>
          </cell>
          <cell r="C29" t="str">
            <v>Asumir el riesgo</v>
          </cell>
        </row>
        <row r="30">
          <cell r="B30" t="str">
            <v>MODERADO</v>
          </cell>
          <cell r="C30" t="str">
            <v>Asumir el riesgo</v>
          </cell>
        </row>
        <row r="31">
          <cell r="B31" t="str">
            <v>ALTO</v>
          </cell>
          <cell r="C31" t="str">
            <v xml:space="preserve">Mitigar el riesgo, Evitar, Compartir </v>
          </cell>
        </row>
        <row r="32">
          <cell r="B32" t="str">
            <v>EXTREMO</v>
          </cell>
          <cell r="C32" t="str">
            <v xml:space="preserve">Mitigar el riesgo, Evitar, Compartir </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BH323"/>
  <sheetViews>
    <sheetView showGridLines="0" tabSelected="1" zoomScale="70" zoomScaleNormal="70" workbookViewId="0">
      <pane xSplit="3" ySplit="9" topLeftCell="D310" activePane="bottomRight" state="frozen"/>
      <selection pane="topRight" activeCell="E1" sqref="E1"/>
      <selection pane="bottomLeft" activeCell="A8" sqref="A8"/>
      <selection pane="bottomRight" activeCell="A312" sqref="A312"/>
    </sheetView>
  </sheetViews>
  <sheetFormatPr baseColWidth="10" defaultColWidth="9.140625" defaultRowHeight="12.75" x14ac:dyDescent="0.2"/>
  <cols>
    <col min="1" max="1" width="1" style="1" customWidth="1"/>
    <col min="2" max="2" width="6.140625" style="1" customWidth="1"/>
    <col min="3" max="3" width="30.28515625" style="2" bestFit="1" customWidth="1"/>
    <col min="4" max="4" width="30" style="1" customWidth="1"/>
    <col min="5" max="5" width="75.85546875" style="1" customWidth="1"/>
    <col min="6" max="6" width="35.28515625" style="1" customWidth="1"/>
    <col min="7" max="7" width="39.140625" style="1" customWidth="1"/>
    <col min="8" max="8" width="21" style="108" hidden="1" customWidth="1"/>
    <col min="9" max="9" width="10.140625" style="108" customWidth="1"/>
    <col min="10" max="10" width="37.7109375" style="1" bestFit="1" customWidth="1"/>
    <col min="11" max="11" width="19.140625" style="1" customWidth="1"/>
    <col min="12" max="12" width="16.42578125" style="1" customWidth="1"/>
    <col min="13" max="13" width="24" style="1" bestFit="1" customWidth="1"/>
    <col min="14" max="14" width="22.7109375" style="1" bestFit="1" customWidth="1"/>
    <col min="15" max="16" width="26.140625" style="1" bestFit="1" customWidth="1"/>
    <col min="17" max="17" width="19.7109375" style="1" customWidth="1"/>
    <col min="18" max="18" width="13.28515625" style="1" customWidth="1"/>
    <col min="19" max="19" width="16" style="1" customWidth="1"/>
    <col min="20" max="20" width="18.42578125" style="1" customWidth="1"/>
    <col min="21" max="21" width="23.140625" style="1" customWidth="1"/>
    <col min="22" max="23" width="20.28515625" style="1" customWidth="1"/>
    <col min="24" max="24" width="5.5703125" style="1" customWidth="1"/>
    <col min="25" max="25" width="18" style="1" customWidth="1"/>
    <col min="26" max="26" width="7.140625" style="53" customWidth="1"/>
    <col min="27" max="27" width="19.5703125" style="1" customWidth="1"/>
    <col min="28" max="28" width="7.140625" style="54" customWidth="1"/>
    <col min="29" max="29" width="14.85546875" style="1" customWidth="1"/>
    <col min="30" max="30" width="14.42578125" style="1" customWidth="1"/>
    <col min="31" max="31" width="21.28515625" style="1" customWidth="1"/>
    <col min="32" max="32" width="6.5703125" style="3" customWidth="1"/>
    <col min="33" max="33" width="6.7109375" style="3" customWidth="1"/>
    <col min="34" max="34" width="10.5703125" style="3" customWidth="1"/>
    <col min="35" max="35" width="35.28515625" style="3" customWidth="1"/>
    <col min="36" max="36" width="59.28515625" style="3" customWidth="1"/>
    <col min="37" max="37" width="13" style="3" customWidth="1"/>
    <col min="38" max="38" width="20.140625" style="3" customWidth="1"/>
    <col min="39" max="39" width="11.85546875" style="3" customWidth="1"/>
    <col min="40" max="40" width="11.42578125" style="3" bestFit="1" customWidth="1"/>
    <col min="41" max="41" width="6.7109375" style="3" bestFit="1" customWidth="1"/>
    <col min="42" max="42" width="13.5703125" style="1" customWidth="1"/>
    <col min="43" max="43" width="11.42578125" style="1" customWidth="1"/>
    <col min="44" max="44" width="15.140625" style="1" customWidth="1"/>
    <col min="45" max="45" width="11.42578125" style="1" customWidth="1"/>
    <col min="46" max="46" width="13.85546875" style="1" customWidth="1"/>
    <col min="47" max="47" width="11.42578125" style="1" customWidth="1"/>
    <col min="48" max="48" width="13.42578125" style="1" customWidth="1"/>
    <col min="49" max="49" width="11.42578125" style="1" customWidth="1"/>
    <col min="50" max="50" width="16.5703125" style="1" customWidth="1"/>
    <col min="51" max="51" width="14" style="1" customWidth="1"/>
    <col min="52" max="52" width="13.85546875" style="1" customWidth="1"/>
    <col min="53" max="53" width="23.42578125" style="1" customWidth="1"/>
    <col min="54" max="54" width="4.42578125" style="1" customWidth="1"/>
    <col min="55" max="55" width="13.5703125" style="1" customWidth="1"/>
    <col min="56" max="56" width="8" style="1" customWidth="1"/>
    <col min="57" max="57" width="16" style="1" bestFit="1" customWidth="1"/>
    <col min="58" max="58" width="4.42578125" style="1" customWidth="1"/>
    <col min="59" max="59" width="12.140625" style="1" bestFit="1" customWidth="1"/>
    <col min="60" max="60" width="15.28515625" style="1" customWidth="1"/>
    <col min="61" max="16384" width="9.140625" style="1"/>
  </cols>
  <sheetData>
    <row r="1" spans="1:60" ht="13.5" thickBot="1" x14ac:dyDescent="0.25">
      <c r="D1" s="2"/>
    </row>
    <row r="2" spans="1:60" s="3" customFormat="1" x14ac:dyDescent="0.25">
      <c r="B2" s="194"/>
      <c r="C2" s="195"/>
      <c r="D2" s="203" t="s">
        <v>0</v>
      </c>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204"/>
      <c r="AY2" s="204"/>
      <c r="AZ2" s="204"/>
      <c r="BA2" s="204"/>
      <c r="BB2" s="204"/>
      <c r="BC2" s="204"/>
      <c r="BD2" s="204"/>
      <c r="BE2" s="204"/>
      <c r="BF2" s="204"/>
      <c r="BG2" s="204"/>
      <c r="BH2" s="205"/>
    </row>
    <row r="3" spans="1:60" s="3" customFormat="1" x14ac:dyDescent="0.25">
      <c r="B3" s="196"/>
      <c r="C3" s="197"/>
      <c r="D3" s="206"/>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7"/>
      <c r="AJ3" s="207"/>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8"/>
    </row>
    <row r="4" spans="1:60" s="3" customFormat="1" x14ac:dyDescent="0.25">
      <c r="B4" s="196"/>
      <c r="C4" s="197"/>
      <c r="D4" s="206"/>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7"/>
      <c r="AO4" s="207"/>
      <c r="AP4" s="207"/>
      <c r="AQ4" s="207"/>
      <c r="AR4" s="207"/>
      <c r="AS4" s="207"/>
      <c r="AT4" s="207"/>
      <c r="AU4" s="207"/>
      <c r="AV4" s="207"/>
      <c r="AW4" s="207"/>
      <c r="AX4" s="207"/>
      <c r="AY4" s="207"/>
      <c r="AZ4" s="207"/>
      <c r="BA4" s="207"/>
      <c r="BB4" s="207"/>
      <c r="BC4" s="207"/>
      <c r="BD4" s="207"/>
      <c r="BE4" s="207"/>
      <c r="BF4" s="207"/>
      <c r="BG4" s="207"/>
      <c r="BH4" s="208"/>
    </row>
    <row r="5" spans="1:60" s="3" customFormat="1" ht="13.5" thickBot="1" x14ac:dyDescent="0.3">
      <c r="B5" s="196"/>
      <c r="C5" s="197"/>
      <c r="D5" s="206"/>
      <c r="E5" s="207"/>
      <c r="F5" s="207"/>
      <c r="G5" s="207"/>
      <c r="H5" s="209"/>
      <c r="I5" s="207"/>
      <c r="J5" s="207"/>
      <c r="K5" s="207"/>
      <c r="L5" s="207"/>
      <c r="M5" s="207"/>
      <c r="N5" s="207"/>
      <c r="O5" s="207"/>
      <c r="P5" s="207"/>
      <c r="Q5" s="207"/>
      <c r="R5" s="207"/>
      <c r="S5" s="207"/>
      <c r="T5" s="207"/>
      <c r="U5" s="207"/>
      <c r="V5" s="207"/>
      <c r="W5" s="207"/>
      <c r="X5" s="207"/>
      <c r="Y5" s="207"/>
      <c r="Z5" s="207"/>
      <c r="AA5" s="207"/>
      <c r="AB5" s="207"/>
      <c r="AC5" s="207"/>
      <c r="AD5" s="207"/>
      <c r="AE5" s="207"/>
      <c r="AF5" s="207"/>
      <c r="AG5" s="207"/>
      <c r="AH5" s="207"/>
      <c r="AI5" s="207"/>
      <c r="AJ5" s="207"/>
      <c r="AK5" s="207"/>
      <c r="AL5" s="207"/>
      <c r="AM5" s="207"/>
      <c r="AN5" s="207"/>
      <c r="AO5" s="207"/>
      <c r="AP5" s="207"/>
      <c r="AQ5" s="207"/>
      <c r="AR5" s="207"/>
      <c r="AS5" s="207"/>
      <c r="AT5" s="207"/>
      <c r="AU5" s="207"/>
      <c r="AV5" s="207"/>
      <c r="AW5" s="207"/>
      <c r="AX5" s="207"/>
      <c r="AY5" s="207"/>
      <c r="AZ5" s="207"/>
      <c r="BA5" s="207"/>
      <c r="BB5" s="207"/>
      <c r="BC5" s="207"/>
      <c r="BD5" s="207"/>
      <c r="BE5" s="207"/>
      <c r="BF5" s="207"/>
      <c r="BG5" s="207"/>
      <c r="BH5" s="208"/>
    </row>
    <row r="6" spans="1:60" s="3" customFormat="1" x14ac:dyDescent="0.25">
      <c r="B6" s="196"/>
      <c r="C6" s="198"/>
      <c r="D6" s="210" t="s">
        <v>1</v>
      </c>
      <c r="E6" s="204"/>
      <c r="F6" s="204"/>
      <c r="G6" s="205"/>
      <c r="H6" s="142"/>
      <c r="I6" s="210" t="s">
        <v>2</v>
      </c>
      <c r="J6" s="204"/>
      <c r="K6" s="204"/>
      <c r="L6" s="204"/>
      <c r="M6" s="204"/>
      <c r="N6" s="205"/>
      <c r="O6" s="210" t="s">
        <v>3</v>
      </c>
      <c r="P6" s="204"/>
      <c r="Q6" s="204"/>
      <c r="R6" s="204"/>
      <c r="S6" s="204"/>
      <c r="T6" s="205"/>
      <c r="U6" s="210" t="s">
        <v>4</v>
      </c>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4"/>
      <c r="AY6" s="204"/>
      <c r="AZ6" s="204"/>
      <c r="BA6" s="204"/>
      <c r="BB6" s="204"/>
      <c r="BC6" s="204"/>
      <c r="BD6" s="204"/>
      <c r="BE6" s="204"/>
      <c r="BF6" s="204"/>
      <c r="BG6" s="204"/>
      <c r="BH6" s="205"/>
    </row>
    <row r="7" spans="1:60" s="3" customFormat="1" ht="13.5" thickBot="1" x14ac:dyDescent="0.3">
      <c r="B7" s="196"/>
      <c r="C7" s="198"/>
      <c r="D7" s="211"/>
      <c r="E7" s="212"/>
      <c r="F7" s="212"/>
      <c r="G7" s="213"/>
      <c r="H7" s="142"/>
      <c r="I7" s="211"/>
      <c r="J7" s="212"/>
      <c r="K7" s="212"/>
      <c r="L7" s="212"/>
      <c r="M7" s="212"/>
      <c r="N7" s="213"/>
      <c r="O7" s="211"/>
      <c r="P7" s="212"/>
      <c r="Q7" s="212"/>
      <c r="R7" s="212"/>
      <c r="S7" s="212"/>
      <c r="T7" s="213"/>
      <c r="U7" s="211"/>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c r="AV7" s="212"/>
      <c r="AW7" s="212"/>
      <c r="AX7" s="212"/>
      <c r="AY7" s="212"/>
      <c r="AZ7" s="212"/>
      <c r="BA7" s="212"/>
      <c r="BB7" s="212"/>
      <c r="BC7" s="212"/>
      <c r="BD7" s="212"/>
      <c r="BE7" s="212"/>
      <c r="BF7" s="212"/>
      <c r="BG7" s="212"/>
      <c r="BH7" s="213"/>
    </row>
    <row r="8" spans="1:60" ht="40.5" customHeight="1" x14ac:dyDescent="0.2">
      <c r="A8" s="55"/>
      <c r="B8" s="199" t="s">
        <v>5</v>
      </c>
      <c r="C8" s="189" t="s">
        <v>6</v>
      </c>
      <c r="D8" s="188" t="s">
        <v>7</v>
      </c>
      <c r="E8" s="188" t="s">
        <v>8</v>
      </c>
      <c r="F8" s="200" t="s">
        <v>9</v>
      </c>
      <c r="G8" s="200" t="s">
        <v>10</v>
      </c>
      <c r="H8" s="201"/>
      <c r="I8" s="202" t="s">
        <v>11</v>
      </c>
      <c r="J8" s="188" t="s">
        <v>12</v>
      </c>
      <c r="K8" s="200" t="s">
        <v>13</v>
      </c>
      <c r="L8" s="188" t="s">
        <v>14</v>
      </c>
      <c r="M8" s="188" t="s">
        <v>15</v>
      </c>
      <c r="N8" s="188" t="s">
        <v>16</v>
      </c>
      <c r="O8" s="188" t="s">
        <v>17</v>
      </c>
      <c r="P8" s="188" t="s">
        <v>18</v>
      </c>
      <c r="Q8" s="188" t="s">
        <v>19</v>
      </c>
      <c r="R8" s="188"/>
      <c r="S8" s="188"/>
      <c r="T8" s="188" t="s">
        <v>20</v>
      </c>
      <c r="U8" s="188" t="s">
        <v>21</v>
      </c>
      <c r="V8" s="188" t="s">
        <v>22</v>
      </c>
      <c r="W8" s="216" t="s">
        <v>23</v>
      </c>
      <c r="X8" s="188" t="s">
        <v>24</v>
      </c>
      <c r="Y8" s="188"/>
      <c r="Z8" s="188"/>
      <c r="AA8" s="188"/>
      <c r="AB8" s="188"/>
      <c r="AC8" s="188"/>
      <c r="AD8" s="188" t="s">
        <v>25</v>
      </c>
      <c r="AE8" s="188" t="s">
        <v>26</v>
      </c>
      <c r="AF8" s="190" t="s">
        <v>27</v>
      </c>
      <c r="AG8" s="191"/>
      <c r="AH8" s="216" t="s">
        <v>28</v>
      </c>
      <c r="AI8" s="216" t="s">
        <v>29</v>
      </c>
      <c r="AJ8" s="216" t="s">
        <v>30</v>
      </c>
      <c r="AK8" s="216" t="s">
        <v>31</v>
      </c>
      <c r="AL8" s="188" t="s">
        <v>32</v>
      </c>
      <c r="AM8" s="188" t="s">
        <v>33</v>
      </c>
      <c r="AN8" s="188"/>
      <c r="AO8" s="188"/>
      <c r="AP8" s="190" t="s">
        <v>34</v>
      </c>
      <c r="AQ8" s="191"/>
      <c r="AR8" s="188" t="s">
        <v>35</v>
      </c>
      <c r="AS8" s="188"/>
      <c r="AT8" s="188" t="s">
        <v>36</v>
      </c>
      <c r="AU8" s="188"/>
      <c r="AV8" s="188" t="s">
        <v>37</v>
      </c>
      <c r="AW8" s="188"/>
      <c r="AX8" s="188" t="s">
        <v>38</v>
      </c>
      <c r="AY8" s="216" t="s">
        <v>39</v>
      </c>
      <c r="AZ8" s="216" t="s">
        <v>40</v>
      </c>
      <c r="BA8" s="188" t="s">
        <v>41</v>
      </c>
      <c r="BB8" s="188" t="s">
        <v>42</v>
      </c>
      <c r="BC8" s="188"/>
      <c r="BD8" s="188"/>
      <c r="BE8" s="188"/>
      <c r="BF8" s="188"/>
      <c r="BG8" s="188"/>
      <c r="BH8" s="214" t="s">
        <v>25</v>
      </c>
    </row>
    <row r="9" spans="1:60" ht="28.5" customHeight="1" x14ac:dyDescent="0.2">
      <c r="A9" s="55"/>
      <c r="B9" s="199"/>
      <c r="C9" s="189"/>
      <c r="D9" s="189"/>
      <c r="E9" s="189"/>
      <c r="F9" s="188"/>
      <c r="G9" s="188"/>
      <c r="H9" s="201"/>
      <c r="I9" s="201"/>
      <c r="J9" s="189"/>
      <c r="K9" s="188"/>
      <c r="L9" s="189"/>
      <c r="M9" s="189"/>
      <c r="N9" s="189"/>
      <c r="O9" s="189"/>
      <c r="P9" s="189"/>
      <c r="Q9" s="125" t="s">
        <v>43</v>
      </c>
      <c r="R9" s="125" t="s">
        <v>44</v>
      </c>
      <c r="S9" s="125" t="s">
        <v>45</v>
      </c>
      <c r="T9" s="189"/>
      <c r="U9" s="189"/>
      <c r="V9" s="189"/>
      <c r="W9" s="188"/>
      <c r="X9" s="189" t="s">
        <v>46</v>
      </c>
      <c r="Y9" s="189"/>
      <c r="Z9" s="189" t="s">
        <v>47</v>
      </c>
      <c r="AA9" s="189"/>
      <c r="AB9" s="189" t="s">
        <v>48</v>
      </c>
      <c r="AC9" s="189"/>
      <c r="AD9" s="189"/>
      <c r="AE9" s="189"/>
      <c r="AF9" s="192"/>
      <c r="AG9" s="193"/>
      <c r="AH9" s="188"/>
      <c r="AI9" s="188"/>
      <c r="AJ9" s="188"/>
      <c r="AK9" s="188"/>
      <c r="AL9" s="189"/>
      <c r="AM9" s="125" t="s">
        <v>49</v>
      </c>
      <c r="AN9" s="125" t="s">
        <v>50</v>
      </c>
      <c r="AO9" s="125" t="s">
        <v>51</v>
      </c>
      <c r="AP9" s="192"/>
      <c r="AQ9" s="193"/>
      <c r="AR9" s="189"/>
      <c r="AS9" s="189"/>
      <c r="AT9" s="189"/>
      <c r="AU9" s="189"/>
      <c r="AV9" s="189"/>
      <c r="AW9" s="189"/>
      <c r="AX9" s="189"/>
      <c r="AY9" s="188"/>
      <c r="AZ9" s="188"/>
      <c r="BA9" s="189"/>
      <c r="BB9" s="189" t="s">
        <v>46</v>
      </c>
      <c r="BC9" s="189"/>
      <c r="BD9" s="189" t="s">
        <v>47</v>
      </c>
      <c r="BE9" s="189"/>
      <c r="BF9" s="189" t="s">
        <v>48</v>
      </c>
      <c r="BG9" s="189"/>
      <c r="BH9" s="215"/>
    </row>
    <row r="10" spans="1:60" ht="76.5" x14ac:dyDescent="0.2">
      <c r="B10" s="163">
        <v>1</v>
      </c>
      <c r="C10" s="126" t="s">
        <v>52</v>
      </c>
      <c r="D10" s="127" t="s">
        <v>53</v>
      </c>
      <c r="E10" s="128" t="str" cm="1">
        <f t="array" ref="E10:E318">VLOOKUP(D10:D318,'Amenazas-Ries-Vuln'!D2:E56,2,)</f>
        <v>equivocaciones de las personas cuando usan los servicios,
datos, etc.</v>
      </c>
      <c r="F10" s="128" t="str" cm="1">
        <f t="array" ref="F10:F318">VLOOKUP('Matriz Riesgos'!D10:D318,'Amenazas-Ries-Vuln'!D2:F56,3,FALSE)</f>
        <v>* Error de uso</v>
      </c>
      <c r="G10" s="128" t="str" cm="1">
        <f t="array" ref="G10:G318">VLOOKUP(D10:D318,'Amenazas-Ries-Vuln'!D2:G56,4,)</f>
        <v>Humano (accidental)</v>
      </c>
      <c r="H10" s="217" t="s">
        <v>54</v>
      </c>
      <c r="I10" s="218" t="str">
        <f>CONCATENATE(H10,L10)</f>
        <v>001SW</v>
      </c>
      <c r="J10" s="164" t="s">
        <v>55</v>
      </c>
      <c r="K10" s="131" t="str" cm="1">
        <f t="array" ref="K10:K318">VLOOKUP(J10:J318,'Matriz de Activos'!D4:N55,11,)</f>
        <v>BAJA</v>
      </c>
      <c r="L10" s="187" t="s">
        <v>56</v>
      </c>
      <c r="M10" s="129" t="str" cm="1">
        <f t="array" ref="M10:M318">VLOOKUP(J10:J318,'Matriz de Activos'!D4:I55,6,)</f>
        <v>Acceso y permanencia</v>
      </c>
      <c r="N10" s="129" t="str" cm="1">
        <f t="array" ref="N10:N318">VLOOKUP(J10:J318,'Matriz de Activos'!D4:J55,7,)</f>
        <v>Acceso y Permanencia Escolar</v>
      </c>
      <c r="O10" s="129" t="str" cm="1">
        <f t="array" ref="O10:O318">VLOOKUP(J10:J318,'Matriz de Activos'!D4:I55,4,)</f>
        <v>Reservada</v>
      </c>
      <c r="P10" s="129" t="str" cm="1">
        <f t="array" ref="P10:P318">VLOOKUP(J10:J318,'Matriz de Activos'!D4:I55,5,)</f>
        <v>Publico</v>
      </c>
      <c r="Q10" s="129" cm="1">
        <f t="array" ref="Q10:Q318">VLOOKUP('Matriz Riesgos'!J10:J318,'Matriz de Activos'!D4:K55,8,)</f>
        <v>3</v>
      </c>
      <c r="R10" s="129" cm="1">
        <f t="array" ref="R10:R318">VLOOKUP('Matriz Riesgos'!J10:J318,'Matriz de Activos'!D4:L55,9,)</f>
        <v>2</v>
      </c>
      <c r="S10" s="129" cm="1">
        <f t="array" ref="S10:S318">VLOOKUP('Matriz Riesgos'!J10:J318,'Matriz de Activos'!D4:M55,10,)</f>
        <v>2</v>
      </c>
      <c r="T10" s="129" t="str" cm="1">
        <f t="array" ref="T10:T318">VLOOKUP(D10:D318,'Amenazas-Ries-Vuln'!D8:I56,6,)</f>
        <v>[I] integridad
[C] confidencialidad [D] disponibilidad</v>
      </c>
      <c r="U10" s="129" t="s">
        <v>57</v>
      </c>
      <c r="V10" s="129" t="s">
        <v>57</v>
      </c>
      <c r="W10" s="129" t="str">
        <f>VLOOKUP(Y10,'[1]Niveles de Valoración'!C$21:D$25,2,0)</f>
        <v>La actividad que conlleva el riesgo se ejecuta de 3 a 24 veces por año</v>
      </c>
      <c r="X10" s="132">
        <f>IF(Y10="CASI SEGURO",5,IF(Y10="PROBABLE",4,IF(Y10="POSIBLE",3,IF(Y10="IMPROBABLE",2,IF(Y10="RARO",1,0)))))</f>
        <v>2</v>
      </c>
      <c r="Y10" s="133" t="s">
        <v>58</v>
      </c>
      <c r="Z10" s="134">
        <f>IF(AA10="CATASTROFICO",5,IF(AA10="MAYOR",4,IF(AA10="MODERADO",3,IF(AA10="MENOR",2,IF(AA10="INSIGNIFICANTE",1,0)))))</f>
        <v>3</v>
      </c>
      <c r="AA10" s="135" t="s">
        <v>59</v>
      </c>
      <c r="AB10" s="134">
        <f>+X10*Z10</f>
        <v>6</v>
      </c>
      <c r="AC10" s="135" t="str">
        <f xml:space="preserve"> IF(ROUND(AB10,0)&lt;=3,"BAJO", IF(ROUND(AB10,0)&lt;=9,"MODERADO", IF(ROUND(AB10,0)&lt;=20,"ALTO",IF(ROUND(AB10,0)&lt;=25,"EXTREMO"))))</f>
        <v>MODERADO</v>
      </c>
      <c r="AD10" s="136" t="str">
        <f>IF(AC10="BAJO","SI",IF(AC10="MODERADO","SI","NO"))</f>
        <v>SI</v>
      </c>
      <c r="AE10" s="136" t="str">
        <f>VLOOKUP(AC10,'[1]Niveles de Valoración'!B$29:C$32,2,0)</f>
        <v>Asumir el riesgo</v>
      </c>
      <c r="AF10" s="5" t="str">
        <f>VLOOKUP(AH10,'Matriz de Controles'!B$3:F$318,5,0)</f>
        <v>PR</v>
      </c>
      <c r="AG10" s="5">
        <f>IF(AF10="PR",25,IF(AF10="DT",15,IF(AF10="CR",10,0)))</f>
        <v>25</v>
      </c>
      <c r="AH10" s="131" t="s">
        <v>60</v>
      </c>
      <c r="AI10" s="131" t="str">
        <f>VLOOKUP(AH10,'Matriz de Controles'!$B$3:N318,3,)</f>
        <v>Control: Se debe definir un conjunto de políticas para la seguridad de la información, aprobada por la dirección, publicada y comunicada a los empleados y a las partes externas pertinentes.</v>
      </c>
      <c r="AJ10" s="143" t="str">
        <f>VLOOKUP(AH10,'Matriz de Controles'!$B$3:O318,4,)</f>
        <v>Defina políticas de seguridad de la información claras y alineadas con los objetivos corporativos y cuyo alcance garantice el cumplimiento legal.</v>
      </c>
      <c r="AK10" s="131" t="s">
        <v>61</v>
      </c>
      <c r="AL10" s="136" t="s">
        <v>62</v>
      </c>
      <c r="AM10" s="136"/>
      <c r="AN10" s="136" t="s">
        <v>63</v>
      </c>
      <c r="AO10" s="136"/>
      <c r="AP10" s="5" t="s">
        <v>64</v>
      </c>
      <c r="AQ10" s="5">
        <f>IF(AP10="Automático",25,IF(AP10="Manual",15,0))</f>
        <v>15</v>
      </c>
      <c r="AR10" s="5" t="s">
        <v>65</v>
      </c>
      <c r="AS10" s="5">
        <f>IF(AR10="si",5,0)</f>
        <v>5</v>
      </c>
      <c r="AT10" s="5" t="s">
        <v>65</v>
      </c>
      <c r="AU10" s="5">
        <f>IF(AT10="si",30,0)</f>
        <v>30</v>
      </c>
      <c r="AV10" s="5" t="s">
        <v>65</v>
      </c>
      <c r="AW10" s="5">
        <f>IF(AV10="si",15,0)</f>
        <v>15</v>
      </c>
      <c r="AX10" s="139">
        <f t="shared" ref="AX10:AX41" si="0">AQ10+AS10+AU10+AW10+AG10</f>
        <v>90</v>
      </c>
      <c r="AY10" s="5">
        <f t="shared" ref="AY10:AY41" si="1">IF(AX10&gt;=60,IF(AF10="DT",2,IF(AF10="PR",2,0)),0)</f>
        <v>2</v>
      </c>
      <c r="AZ10" s="5">
        <f t="shared" ref="AZ10:AZ41" si="2">IF(AF10="CR",IF(AX10&gt;=55,1,0),0)</f>
        <v>0</v>
      </c>
      <c r="BA10" s="129" t="str" cm="1">
        <f t="array" ref="BA10:BA269">VLOOKUP(U10:U269,U10:V269,2,0)</f>
        <v>Lider
Tecnico</v>
      </c>
      <c r="BB10" s="144">
        <f t="shared" ref="BB10:BB30" si="3">IF(X10-AY10&lt;1,1,X10-AY10)</f>
        <v>1</v>
      </c>
      <c r="BC10" s="133" t="str">
        <f>IF(BB10&lt;=1,"RARO",IF(BB10&lt;=2,"IMPROBABLE",IF(BB10&lt;=3,"POSIBLE",IF(BB10&lt;=4,"PROBABLE","CASI SEGURO"))))</f>
        <v>RARO</v>
      </c>
      <c r="BD10" s="144">
        <f t="shared" ref="BD10:BD41" si="4">Z10-AZ10</f>
        <v>3</v>
      </c>
      <c r="BE10" s="133" t="str">
        <f>IF(BD10=1,"INSIGNIFICANTE",IF(BD10=2,"MENOR",IF(BD10=3,"MODERADO",IF(BD10=4,"MAYOR",IF(BD10=5,"CATASTROFICO",0)))))</f>
        <v>MODERADO</v>
      </c>
      <c r="BF10" s="144">
        <f>BB10*BD10</f>
        <v>3</v>
      </c>
      <c r="BG10" s="136" t="str">
        <f xml:space="preserve"> IF(BF10&lt;=3,"BAJA", IF(BF10&lt;=6,"MODERADA", IF(BF10&lt;=20,"ALTA", "EXTREMA")))</f>
        <v>BAJA</v>
      </c>
      <c r="BH10" s="136" t="str">
        <f>IF(BG10="BAJA","SI",IF(BG10="MODERADA","SI","NO"))</f>
        <v>SI</v>
      </c>
    </row>
    <row r="11" spans="1:60" ht="63.75" x14ac:dyDescent="0.2">
      <c r="B11" s="163">
        <v>2</v>
      </c>
      <c r="C11" s="126" t="s">
        <v>66</v>
      </c>
      <c r="D11" s="127" t="s">
        <v>67</v>
      </c>
      <c r="E11" s="128" t="str">
        <v>Manipulación de los registros
de actividad (log)</v>
      </c>
      <c r="F11" s="128" t="str">
        <v>* Control inadecuado o falta de
supervisión sobre los registros de
actividades (Registro y supervisión insuficientes)</v>
      </c>
      <c r="G11" s="128" t="str">
        <v>Humano (deliberado)</v>
      </c>
      <c r="H11" s="217"/>
      <c r="I11" s="218"/>
      <c r="J11" s="164" t="s">
        <v>55</v>
      </c>
      <c r="K11" s="131" t="str">
        <v>BAJA</v>
      </c>
      <c r="L11" s="187"/>
      <c r="M11" s="129" t="str">
        <v>Acceso y permanencia</v>
      </c>
      <c r="N11" s="129" t="str">
        <v>Acceso y Permanencia Escolar</v>
      </c>
      <c r="O11" s="129" t="str">
        <v>Reservada</v>
      </c>
      <c r="P11" s="129" t="str">
        <v>Publico</v>
      </c>
      <c r="Q11" s="129">
        <v>3</v>
      </c>
      <c r="R11" s="129">
        <v>2</v>
      </c>
      <c r="S11" s="129">
        <v>2</v>
      </c>
      <c r="T11" s="129" t="str">
        <v>[I] integridad</v>
      </c>
      <c r="U11" s="129" t="s">
        <v>57</v>
      </c>
      <c r="V11" s="129" t="s">
        <v>57</v>
      </c>
      <c r="W11" s="129" t="str">
        <f>VLOOKUP(Y11,'[1]Niveles de Valoración'!C$21:D$25,2,0)</f>
        <v>La actividad que conlleva el riesgo se ejecuta de 3 a 24 veces por año</v>
      </c>
      <c r="X11" s="132">
        <f t="shared" ref="X11:X19" si="5">IF(Y11="CASI SEGURO",5,IF(Y11="PROBABLE",4,IF(Y11="POSIBLE",3,IF(Y11="IMPROBABLE",2,IF(Y11="RARO",1,0)))))</f>
        <v>2</v>
      </c>
      <c r="Y11" s="133" t="s">
        <v>58</v>
      </c>
      <c r="Z11" s="134">
        <f t="shared" ref="Z11:Z19" si="6">IF(AA11="CATASTROFICO",5,IF(AA11="MAYOR",4,IF(AA11="MODERADO",3,IF(AA11="MENOR",2,IF(AA11="INSIGNIFICANTE",1,0)))))</f>
        <v>1</v>
      </c>
      <c r="AA11" s="135" t="s">
        <v>68</v>
      </c>
      <c r="AB11" s="134">
        <f t="shared" ref="AB11:AB19" si="7">+X11*Z11</f>
        <v>2</v>
      </c>
      <c r="AC11" s="135" t="str">
        <f t="shared" ref="AC11:AC74" si="8" xml:space="preserve"> IF(ROUND(AB11,0)&lt;=3,"BAJO", IF(ROUND(AB11,0)&lt;=9,"MODERADO", IF(ROUND(AB11,0)&lt;=20,"ALTO",IF(ROUND(AB11,0)&lt;=25,"EXTREMO"))))</f>
        <v>BAJO</v>
      </c>
      <c r="AD11" s="136" t="str">
        <f t="shared" ref="AD11:AD19" si="9">IF(AC11="BAJO","SI",IF(AC11="MODERADO","SI","NO"))</f>
        <v>SI</v>
      </c>
      <c r="AE11" s="136" t="str">
        <f>VLOOKUP(AC11,'[1]Niveles de Valoración'!B$29:C$32,2,0)</f>
        <v>Asumir el riesgo</v>
      </c>
      <c r="AF11" s="5" t="str">
        <f>VLOOKUP(AH11,'Matriz de Controles'!B$3:F$116,5,0)</f>
        <v>DT</v>
      </c>
      <c r="AG11" s="5">
        <f t="shared" ref="AG11:AG73" si="10">IF(AF11="PR",25,IF(AF11="DT",15,IF(AF11="CR",10,0)))</f>
        <v>15</v>
      </c>
      <c r="AH11" s="131" t="s">
        <v>69</v>
      </c>
      <c r="AI11" s="131" t="str">
        <f>VLOOKUP(AH11,'Matriz de Controles'!$B$3:O117,3,)</f>
        <v>Control: El acceso a la información y a las funciones de los sistemas de las aplicaciones se debe restringir  de acuerdo con la política de control de acceso.</v>
      </c>
      <c r="AJ11" s="143" t="str">
        <f>VLOOKUP(AH11,'Matriz de Controles'!$B$3:P117,4,)</f>
        <v>Hacer cumplir el registro de auditoría detallado para acceder a datos confidenciales o cambios en datos confidenciales (utilizando herramientas como File Integrity Monitoring o Información de seguridad y monitoreo de eventos).</v>
      </c>
      <c r="AK11" s="131" t="s">
        <v>61</v>
      </c>
      <c r="AL11" s="136" t="s">
        <v>70</v>
      </c>
      <c r="AM11" s="136"/>
      <c r="AN11" s="136" t="s">
        <v>63</v>
      </c>
      <c r="AO11" s="136"/>
      <c r="AP11" s="5" t="s">
        <v>61</v>
      </c>
      <c r="AQ11" s="5">
        <f t="shared" ref="AQ11:AQ74" si="11">IF(AP11="Automático",25,IF(AP11="Manual",15,0))</f>
        <v>25</v>
      </c>
      <c r="AR11" s="5" t="s">
        <v>65</v>
      </c>
      <c r="AS11" s="5">
        <f t="shared" ref="AS11:AS73" si="12">IF(AR11="si",5,0)</f>
        <v>5</v>
      </c>
      <c r="AT11" s="5" t="s">
        <v>65</v>
      </c>
      <c r="AU11" s="5">
        <f>IF(AT11="si",30,0)</f>
        <v>30</v>
      </c>
      <c r="AV11" s="5" t="s">
        <v>65</v>
      </c>
      <c r="AW11" s="5">
        <f>IF(AV11="si",15,0)</f>
        <v>15</v>
      </c>
      <c r="AX11" s="139">
        <f t="shared" si="0"/>
        <v>90</v>
      </c>
      <c r="AY11" s="5">
        <f t="shared" si="1"/>
        <v>2</v>
      </c>
      <c r="AZ11" s="5">
        <f t="shared" si="2"/>
        <v>0</v>
      </c>
      <c r="BA11" s="5" t="str">
        <v>Lider
Tecnico</v>
      </c>
      <c r="BB11" s="144">
        <f t="shared" si="3"/>
        <v>1</v>
      </c>
      <c r="BC11" s="133" t="str">
        <f t="shared" ref="BC11:BC19" si="13">IF(BB11&lt;=1,"RARO",IF(BB11&lt;=2,"IMPROBABLE",IF(BB11&lt;=3,"POSIBLE",IF(BB11&lt;=4,"PROBABLE","CASI SEGURO"))))</f>
        <v>RARO</v>
      </c>
      <c r="BD11" s="144">
        <f t="shared" si="4"/>
        <v>1</v>
      </c>
      <c r="BE11" s="133" t="str">
        <f t="shared" ref="BE11:BE19" si="14">IF(BD11=1,"INSIGNIFICANTE",IF(BD11=2,"MENOR",IF(BD11=3,"MODERADO",IF(BD11=4,"MAYOR",IF(BD11=5,"CATASTROFICO",0)))))</f>
        <v>INSIGNIFICANTE</v>
      </c>
      <c r="BF11" s="144">
        <f t="shared" ref="BF11:BF19" si="15">BB11*BD11</f>
        <v>1</v>
      </c>
      <c r="BG11" s="136" t="str">
        <f t="shared" ref="BG11:BG74" si="16" xml:space="preserve"> IF(BF11&lt;=3,"BAJA", IF(BF11&lt;=6,"MODERADA", IF(BF11&lt;=20,"ALTA", "EXTREMA")))</f>
        <v>BAJA</v>
      </c>
      <c r="BH11" s="136" t="str">
        <f t="shared" ref="BH11:BH19" si="17">IF(BG11="BAJA","SI",IF(BG11="MODERADA","SI","NO"))</f>
        <v>SI</v>
      </c>
    </row>
    <row r="12" spans="1:60" ht="178.5" x14ac:dyDescent="0.2">
      <c r="B12" s="163">
        <v>3</v>
      </c>
      <c r="C12" s="126" t="s">
        <v>71</v>
      </c>
      <c r="D12" s="127" t="s">
        <v>72</v>
      </c>
      <c r="E12" s="128" t="str">
        <v>prácticamente todos los activos dependen de su configuración y
ésta de la diligencia del administrador: privilegios de acceso, flujos de actividades, registro de actividad, encaminamiento, etc.</v>
      </c>
      <c r="F12" s="128" t="str">
        <v>* Abuso de privilegios
* Falta de definición de procedimientos de control de cambio.</v>
      </c>
      <c r="G12" s="128" t="str">
        <v>Humano (deliberado)</v>
      </c>
      <c r="H12" s="217"/>
      <c r="I12" s="218"/>
      <c r="J12" s="164" t="s">
        <v>55</v>
      </c>
      <c r="K12" s="131" t="str">
        <v>BAJA</v>
      </c>
      <c r="L12" s="187"/>
      <c r="M12" s="129" t="str">
        <v>Acceso y permanencia</v>
      </c>
      <c r="N12" s="129" t="str">
        <v>Acceso y Permanencia Escolar</v>
      </c>
      <c r="O12" s="129" t="str">
        <v>Reservada</v>
      </c>
      <c r="P12" s="129" t="str">
        <v>Publico</v>
      </c>
      <c r="Q12" s="129">
        <v>3</v>
      </c>
      <c r="R12" s="129">
        <v>2</v>
      </c>
      <c r="S12" s="129">
        <v>2</v>
      </c>
      <c r="T12" s="129" t="str">
        <v>[I] integridad
[C] confidencialidad [D] disponibilidad</v>
      </c>
      <c r="U12" s="129" t="s">
        <v>57</v>
      </c>
      <c r="V12" s="129" t="s">
        <v>57</v>
      </c>
      <c r="W12" s="129" t="str">
        <f>VLOOKUP(Y12,'[1]Niveles de Valoración'!C$21:D$25,2,0)</f>
        <v>La actividad que conlleva el riesgo se ejecuta de 3 a 24 veces por año</v>
      </c>
      <c r="X12" s="132">
        <f t="shared" si="5"/>
        <v>2</v>
      </c>
      <c r="Y12" s="133" t="s">
        <v>58</v>
      </c>
      <c r="Z12" s="134">
        <f t="shared" si="6"/>
        <v>2</v>
      </c>
      <c r="AA12" s="135" t="s">
        <v>73</v>
      </c>
      <c r="AB12" s="134">
        <f t="shared" si="7"/>
        <v>4</v>
      </c>
      <c r="AC12" s="135" t="str">
        <f t="shared" si="8"/>
        <v>MODERADO</v>
      </c>
      <c r="AD12" s="136" t="str">
        <f t="shared" si="9"/>
        <v>SI</v>
      </c>
      <c r="AE12" s="136" t="str">
        <f>VLOOKUP(AC12,'[1]Niveles de Valoración'!B$29:C$32,2,0)</f>
        <v>Asumir el riesgo</v>
      </c>
      <c r="AF12" s="5" t="str">
        <f>VLOOKUP(AH12,'Matriz de Controles'!B$3:F$116,5,0)</f>
        <v>DT</v>
      </c>
      <c r="AG12" s="5">
        <f t="shared" si="10"/>
        <v>15</v>
      </c>
      <c r="AH12" s="131" t="s">
        <v>74</v>
      </c>
      <c r="AI12" s="131" t="str">
        <f>VLOOKUP(AH12,'Matriz de Controles'!$B$3:O118,3,)</f>
        <v>Control: Se debe implementar un proceso de suministro de acceso formal de usuarios para asignar o revocar los derechos de acceso para todo tipo de usuarios para todos los sistemas y servicios.</v>
      </c>
      <c r="AJ12" s="143" t="str">
        <f>VLOOKUP(AH12,'Matriz de Controles'!$B$3:P118,4,)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2" s="131" t="s">
        <v>61</v>
      </c>
      <c r="AL12" s="136" t="s">
        <v>70</v>
      </c>
      <c r="AM12" s="136"/>
      <c r="AN12" s="136" t="s">
        <v>63</v>
      </c>
      <c r="AO12" s="136"/>
      <c r="AP12" s="5" t="s">
        <v>61</v>
      </c>
      <c r="AQ12" s="5">
        <f t="shared" si="11"/>
        <v>25</v>
      </c>
      <c r="AR12" s="5" t="s">
        <v>65</v>
      </c>
      <c r="AS12" s="5">
        <f t="shared" si="12"/>
        <v>5</v>
      </c>
      <c r="AT12" s="5" t="s">
        <v>65</v>
      </c>
      <c r="AU12" s="5">
        <f>IF(AT12="si",30,0)</f>
        <v>30</v>
      </c>
      <c r="AV12" s="5" t="s">
        <v>65</v>
      </c>
      <c r="AW12" s="5">
        <f>IF(AV12="si",15,0)</f>
        <v>15</v>
      </c>
      <c r="AX12" s="139">
        <f t="shared" si="0"/>
        <v>90</v>
      </c>
      <c r="AY12" s="5">
        <f t="shared" si="1"/>
        <v>2</v>
      </c>
      <c r="AZ12" s="5">
        <f t="shared" si="2"/>
        <v>0</v>
      </c>
      <c r="BA12" s="5" t="str">
        <v>Lider
Tecnico</v>
      </c>
      <c r="BB12" s="144">
        <f t="shared" si="3"/>
        <v>1</v>
      </c>
      <c r="BC12" s="133" t="str">
        <f t="shared" si="13"/>
        <v>RARO</v>
      </c>
      <c r="BD12" s="144">
        <f t="shared" si="4"/>
        <v>2</v>
      </c>
      <c r="BE12" s="133" t="str">
        <f t="shared" si="14"/>
        <v>MENOR</v>
      </c>
      <c r="BF12" s="144">
        <f t="shared" si="15"/>
        <v>2</v>
      </c>
      <c r="BG12" s="136" t="str">
        <f t="shared" si="16"/>
        <v>BAJA</v>
      </c>
      <c r="BH12" s="136" t="str">
        <f t="shared" si="17"/>
        <v>SI</v>
      </c>
    </row>
    <row r="13" spans="1:60" ht="178.5" x14ac:dyDescent="0.2">
      <c r="B13" s="163">
        <v>4</v>
      </c>
      <c r="C13" s="126" t="s">
        <v>75</v>
      </c>
      <c r="D13" s="127" t="s">
        <v>76</v>
      </c>
      <c r="E13" s="128" t="str">
        <v>cuando un atacante consigue hacerse pasar por un usuario
autorizado, disfruta de los privilegios de este para sus fines propios. Esta amenaza puede ser perpetrada por personal interno, por personas ajenas a la Organización o por personal contratado temporalmente.</v>
      </c>
      <c r="F13" s="128" t="str">
        <v>* Usurpación de derecho
* Autenticación rota</v>
      </c>
      <c r="G13" s="128" t="str">
        <v>Humano (deliberado)</v>
      </c>
      <c r="H13" s="217"/>
      <c r="I13" s="218"/>
      <c r="J13" s="164" t="s">
        <v>55</v>
      </c>
      <c r="K13" s="131" t="str">
        <v>BAJA</v>
      </c>
      <c r="L13" s="187"/>
      <c r="M13" s="129" t="str">
        <v>Acceso y permanencia</v>
      </c>
      <c r="N13" s="129" t="str">
        <v>Acceso y Permanencia Escolar</v>
      </c>
      <c r="O13" s="129" t="str">
        <v>Reservada</v>
      </c>
      <c r="P13" s="129" t="str">
        <v>Publico</v>
      </c>
      <c r="Q13" s="129">
        <v>3</v>
      </c>
      <c r="R13" s="129">
        <v>2</v>
      </c>
      <c r="S13" s="129">
        <v>2</v>
      </c>
      <c r="T13" s="129" t="str">
        <v>[C] confidencialidad
[I] integridad</v>
      </c>
      <c r="U13" s="129" t="s">
        <v>57</v>
      </c>
      <c r="V13" s="129" t="s">
        <v>57</v>
      </c>
      <c r="W13" s="129" t="str">
        <f>VLOOKUP(Y13,'[1]Niveles de Valoración'!C$21:D$25,2,0)</f>
        <v>La actividad que conlleva el riesgo se ejecuta de 3 a 24 veces por año</v>
      </c>
      <c r="X13" s="132">
        <f t="shared" si="5"/>
        <v>2</v>
      </c>
      <c r="Y13" s="133" t="s">
        <v>58</v>
      </c>
      <c r="Z13" s="134">
        <f t="shared" si="6"/>
        <v>3</v>
      </c>
      <c r="AA13" s="135" t="s">
        <v>59</v>
      </c>
      <c r="AB13" s="134">
        <f t="shared" si="7"/>
        <v>6</v>
      </c>
      <c r="AC13" s="135" t="str">
        <f t="shared" si="8"/>
        <v>MODERADO</v>
      </c>
      <c r="AD13" s="136" t="str">
        <f t="shared" si="9"/>
        <v>SI</v>
      </c>
      <c r="AE13" s="136" t="str">
        <f>VLOOKUP(AC13,'[1]Niveles de Valoración'!B$29:C$32,2,0)</f>
        <v>Asumir el riesgo</v>
      </c>
      <c r="AF13" s="5" t="str">
        <f>VLOOKUP(AH13,'Matriz de Controles'!B$3:F$116,5,0)</f>
        <v>PR</v>
      </c>
      <c r="AG13" s="5">
        <f t="shared" si="10"/>
        <v>25</v>
      </c>
      <c r="AH13" s="131" t="s">
        <v>77</v>
      </c>
      <c r="AI13" s="131" t="str">
        <f>VLOOKUP(AH13,'Matriz de Controles'!$B$3:O119,3,)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3" s="143" t="str">
        <f>VLOOKUP(AH13,'Matriz de Controles'!$B$3:P119,4,)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3" s="131" t="s">
        <v>64</v>
      </c>
      <c r="AL13" s="136" t="s">
        <v>70</v>
      </c>
      <c r="AM13" s="136"/>
      <c r="AN13" s="136" t="s">
        <v>63</v>
      </c>
      <c r="AO13" s="136"/>
      <c r="AP13" s="5" t="s">
        <v>64</v>
      </c>
      <c r="AQ13" s="5">
        <f t="shared" si="11"/>
        <v>15</v>
      </c>
      <c r="AR13" s="5" t="s">
        <v>65</v>
      </c>
      <c r="AS13" s="5">
        <f t="shared" si="12"/>
        <v>5</v>
      </c>
      <c r="AT13" s="5" t="s">
        <v>65</v>
      </c>
      <c r="AU13" s="5">
        <f t="shared" ref="AU13:AU75" si="18">IF(AT13="si",30,0)</f>
        <v>30</v>
      </c>
      <c r="AV13" s="5" t="s">
        <v>65</v>
      </c>
      <c r="AW13" s="5">
        <f t="shared" ref="AW13:AW75" si="19">IF(AV13="si",15,0)</f>
        <v>15</v>
      </c>
      <c r="AX13" s="139">
        <f t="shared" si="0"/>
        <v>90</v>
      </c>
      <c r="AY13" s="5">
        <f t="shared" si="1"/>
        <v>2</v>
      </c>
      <c r="AZ13" s="5">
        <f t="shared" si="2"/>
        <v>0</v>
      </c>
      <c r="BA13" s="5" t="str">
        <v>Lider
Tecnico</v>
      </c>
      <c r="BB13" s="144">
        <f t="shared" si="3"/>
        <v>1</v>
      </c>
      <c r="BC13" s="133" t="str">
        <f t="shared" si="13"/>
        <v>RARO</v>
      </c>
      <c r="BD13" s="144">
        <f t="shared" si="4"/>
        <v>3</v>
      </c>
      <c r="BE13" s="133" t="str">
        <f t="shared" si="14"/>
        <v>MODERADO</v>
      </c>
      <c r="BF13" s="144">
        <f t="shared" si="15"/>
        <v>3</v>
      </c>
      <c r="BG13" s="136" t="str">
        <f t="shared" si="16"/>
        <v>BAJA</v>
      </c>
      <c r="BH13" s="136" t="str">
        <f t="shared" si="17"/>
        <v>SI</v>
      </c>
    </row>
    <row r="14" spans="1:60" ht="51" x14ac:dyDescent="0.2">
      <c r="B14" s="163">
        <v>5</v>
      </c>
      <c r="C14" s="126" t="s">
        <v>78</v>
      </c>
      <c r="D14" s="127" t="s">
        <v>79</v>
      </c>
      <c r="E14" s="128" t="str">
        <v>la carencia de recursos suficientes provoca la caída del sistema
cuando la carga de trabajo es desmesurada.</v>
      </c>
      <c r="F14" s="128" t="str">
        <v>* Saturación del sistema informático</v>
      </c>
      <c r="G14" s="128" t="str">
        <v>Humano (deliberado)</v>
      </c>
      <c r="H14" s="217"/>
      <c r="I14" s="218"/>
      <c r="J14" s="164" t="s">
        <v>55</v>
      </c>
      <c r="K14" s="131" t="str">
        <v>BAJA</v>
      </c>
      <c r="L14" s="187"/>
      <c r="M14" s="129" t="str">
        <v>Acceso y permanencia</v>
      </c>
      <c r="N14" s="129" t="str">
        <v>Acceso y Permanencia Escolar</v>
      </c>
      <c r="O14" s="129" t="str">
        <v>Reservada</v>
      </c>
      <c r="P14" s="129" t="str">
        <v>Publico</v>
      </c>
      <c r="Q14" s="129">
        <v>3</v>
      </c>
      <c r="R14" s="129">
        <v>2</v>
      </c>
      <c r="S14" s="129">
        <v>2</v>
      </c>
      <c r="T14" s="129" t="str">
        <v>[D] disponibilidad</v>
      </c>
      <c r="U14" s="129" t="s">
        <v>57</v>
      </c>
      <c r="V14" s="129" t="s">
        <v>57</v>
      </c>
      <c r="W14" s="129" t="str">
        <f>VLOOKUP(Y14,'[1]Niveles de Valoración'!C$21:D$25,2,0)</f>
        <v>La actividad que conlleva el riesgo se ejecuta de 3 a 24 veces por año</v>
      </c>
      <c r="X14" s="132">
        <f t="shared" si="5"/>
        <v>2</v>
      </c>
      <c r="Y14" s="133" t="s">
        <v>58</v>
      </c>
      <c r="Z14" s="134">
        <f t="shared" si="6"/>
        <v>3</v>
      </c>
      <c r="AA14" s="135" t="s">
        <v>59</v>
      </c>
      <c r="AB14" s="134">
        <f t="shared" si="7"/>
        <v>6</v>
      </c>
      <c r="AC14" s="135" t="str">
        <f t="shared" si="8"/>
        <v>MODERADO</v>
      </c>
      <c r="AD14" s="136" t="str">
        <f t="shared" si="9"/>
        <v>SI</v>
      </c>
      <c r="AE14" s="136" t="str">
        <f>VLOOKUP(AC14,'[1]Niveles de Valoración'!B$29:C$32,2,0)</f>
        <v>Asumir el riesgo</v>
      </c>
      <c r="AF14" s="5" t="str">
        <f>VLOOKUP(AH14,'Matriz de Controles'!B$3:F$116,5,0)</f>
        <v>PR</v>
      </c>
      <c r="AG14" s="5">
        <f t="shared" si="10"/>
        <v>25</v>
      </c>
      <c r="AH14" s="131" t="s">
        <v>80</v>
      </c>
      <c r="AI14" s="131" t="str">
        <f>VLOOKUP(AH14,'Matriz de Controles'!$B$3:O120,3,)</f>
        <v>Control: Se deben definir y asignar todas las responsabilidades de la seguridad de la información.</v>
      </c>
      <c r="AJ14" s="143" t="str">
        <f>VLOOKUP(AH14,'Matriz de Controles'!$B$3:P120,4,)</f>
        <v>Los roles y responsabilidades deben estar claramente definidos
y deben hacer parte de cada contrato de los funcionarios activos en la SED.</v>
      </c>
      <c r="AK14" s="131" t="s">
        <v>61</v>
      </c>
      <c r="AL14" s="136" t="s">
        <v>70</v>
      </c>
      <c r="AM14" s="136"/>
      <c r="AN14" s="136" t="s">
        <v>63</v>
      </c>
      <c r="AO14" s="136"/>
      <c r="AP14" s="5" t="s">
        <v>64</v>
      </c>
      <c r="AQ14" s="5">
        <f t="shared" si="11"/>
        <v>15</v>
      </c>
      <c r="AR14" s="5" t="s">
        <v>65</v>
      </c>
      <c r="AS14" s="5">
        <f t="shared" si="12"/>
        <v>5</v>
      </c>
      <c r="AT14" s="5" t="s">
        <v>65</v>
      </c>
      <c r="AU14" s="5">
        <f t="shared" si="18"/>
        <v>30</v>
      </c>
      <c r="AV14" s="5" t="s">
        <v>65</v>
      </c>
      <c r="AW14" s="5">
        <f t="shared" si="19"/>
        <v>15</v>
      </c>
      <c r="AX14" s="139">
        <f t="shared" si="0"/>
        <v>90</v>
      </c>
      <c r="AY14" s="5">
        <f t="shared" si="1"/>
        <v>2</v>
      </c>
      <c r="AZ14" s="5">
        <f t="shared" si="2"/>
        <v>0</v>
      </c>
      <c r="BA14" s="5" t="str">
        <v>Lider
Tecnico</v>
      </c>
      <c r="BB14" s="144">
        <f t="shared" si="3"/>
        <v>1</v>
      </c>
      <c r="BC14" s="133" t="str">
        <f t="shared" si="13"/>
        <v>RARO</v>
      </c>
      <c r="BD14" s="144">
        <f t="shared" si="4"/>
        <v>3</v>
      </c>
      <c r="BE14" s="133" t="str">
        <f t="shared" si="14"/>
        <v>MODERADO</v>
      </c>
      <c r="BF14" s="144">
        <f t="shared" si="15"/>
        <v>3</v>
      </c>
      <c r="BG14" s="136" t="str">
        <f t="shared" si="16"/>
        <v>BAJA</v>
      </c>
      <c r="BH14" s="136" t="str">
        <f t="shared" si="17"/>
        <v>SI</v>
      </c>
    </row>
    <row r="15" spans="1:60" ht="76.5" x14ac:dyDescent="0.2">
      <c r="B15" s="163">
        <v>6</v>
      </c>
      <c r="C15" s="126" t="s">
        <v>81</v>
      </c>
      <c r="D15" s="127" t="s">
        <v>53</v>
      </c>
      <c r="E15" s="128" t="str">
        <v>equivocaciones de las personas cuando usan los servicios,
datos, etc.</v>
      </c>
      <c r="F15" s="128" t="str">
        <v>* Error de uso</v>
      </c>
      <c r="G15" s="128" t="str">
        <v>Humano (accidental)</v>
      </c>
      <c r="H15" s="217" t="s">
        <v>82</v>
      </c>
      <c r="I15" s="218" t="str">
        <f>CONCATENATE(H15,L15)</f>
        <v>002SW</v>
      </c>
      <c r="J15" s="164" t="s">
        <v>83</v>
      </c>
      <c r="K15" s="131" t="str">
        <v>BAJA</v>
      </c>
      <c r="L15" s="187" t="s">
        <v>56</v>
      </c>
      <c r="M15" s="129" t="str">
        <v>Integración interinstitucional</v>
      </c>
      <c r="N15" s="129" t="str">
        <v>Articulación Interinstitucional</v>
      </c>
      <c r="O15" s="129" t="str">
        <v>Clasificada</v>
      </c>
      <c r="P15" s="129" t="str">
        <v>Personal, Semi privada, 
Privada, 
Sensible</v>
      </c>
      <c r="Q15" s="129">
        <v>1</v>
      </c>
      <c r="R15" s="129">
        <v>1</v>
      </c>
      <c r="S15" s="129">
        <v>2</v>
      </c>
      <c r="T15" s="129" t="str">
        <v>[I] integridad
[C] confidencialidad [D] disponibilidad</v>
      </c>
      <c r="U15" s="129" t="s">
        <v>57</v>
      </c>
      <c r="V15" s="129" t="s">
        <v>57</v>
      </c>
      <c r="W15" s="129" t="str">
        <f>VLOOKUP(Y15,'[1]Niveles de Valoración'!C$21:D$25,2,0)</f>
        <v>La actividad que conlleva el riesgo se ejecuta como máximos 2 veces por año</v>
      </c>
      <c r="X15" s="132">
        <f t="shared" si="5"/>
        <v>1</v>
      </c>
      <c r="Y15" s="133" t="s">
        <v>84</v>
      </c>
      <c r="Z15" s="134">
        <f t="shared" si="6"/>
        <v>3</v>
      </c>
      <c r="AA15" s="135" t="s">
        <v>59</v>
      </c>
      <c r="AB15" s="134">
        <f t="shared" si="7"/>
        <v>3</v>
      </c>
      <c r="AC15" s="135" t="str">
        <f t="shared" si="8"/>
        <v>BAJO</v>
      </c>
      <c r="AD15" s="136" t="str">
        <f t="shared" si="9"/>
        <v>SI</v>
      </c>
      <c r="AE15" s="136" t="str">
        <f>VLOOKUP(AC15,'[1]Niveles de Valoración'!B$29:C$32,2,0)</f>
        <v>Asumir el riesgo</v>
      </c>
      <c r="AF15" s="5" t="str">
        <f>VLOOKUP(AH15,'Matriz de Controles'!B$3:F$116,5,0)</f>
        <v>PR</v>
      </c>
      <c r="AG15" s="5">
        <f t="shared" si="10"/>
        <v>25</v>
      </c>
      <c r="AH15" s="131" t="s">
        <v>60</v>
      </c>
      <c r="AI15" s="131" t="str">
        <f>VLOOKUP(AH15,'Matriz de Controles'!$B$3:O120,3,)</f>
        <v>Control: Se debe definir un conjunto de políticas para la seguridad de la información, aprobada por la dirección, publicada y comunicada a los empleados y a las partes externas pertinentes.</v>
      </c>
      <c r="AJ15" s="143" t="str">
        <f>VLOOKUP(AH15,'Matriz de Controles'!$B$3:P120,4,)</f>
        <v>Defina políticas de seguridad de la información claras y alineadas con los objetivos corporativos y cuyo alcance garantice el cumplimiento legal.</v>
      </c>
      <c r="AK15" s="131" t="s">
        <v>64</v>
      </c>
      <c r="AL15" s="136" t="s">
        <v>70</v>
      </c>
      <c r="AM15" s="136"/>
      <c r="AN15" s="136" t="s">
        <v>63</v>
      </c>
      <c r="AO15" s="136"/>
      <c r="AP15" s="5" t="s">
        <v>64</v>
      </c>
      <c r="AQ15" s="5">
        <f t="shared" si="11"/>
        <v>15</v>
      </c>
      <c r="AR15" s="5" t="s">
        <v>65</v>
      </c>
      <c r="AS15" s="5">
        <f t="shared" si="12"/>
        <v>5</v>
      </c>
      <c r="AT15" s="5" t="s">
        <v>65</v>
      </c>
      <c r="AU15" s="5">
        <f t="shared" si="18"/>
        <v>30</v>
      </c>
      <c r="AV15" s="5" t="s">
        <v>65</v>
      </c>
      <c r="AW15" s="5">
        <f t="shared" si="19"/>
        <v>15</v>
      </c>
      <c r="AX15" s="139">
        <f t="shared" si="0"/>
        <v>90</v>
      </c>
      <c r="AY15" s="5">
        <f t="shared" si="1"/>
        <v>2</v>
      </c>
      <c r="AZ15" s="5">
        <f t="shared" si="2"/>
        <v>0</v>
      </c>
      <c r="BA15" s="5" t="str">
        <v>Lider
Tecnico</v>
      </c>
      <c r="BB15" s="144">
        <f t="shared" si="3"/>
        <v>1</v>
      </c>
      <c r="BC15" s="133" t="str">
        <f t="shared" si="13"/>
        <v>RARO</v>
      </c>
      <c r="BD15" s="144">
        <f t="shared" si="4"/>
        <v>3</v>
      </c>
      <c r="BE15" s="133" t="str">
        <f t="shared" si="14"/>
        <v>MODERADO</v>
      </c>
      <c r="BF15" s="144">
        <f t="shared" si="15"/>
        <v>3</v>
      </c>
      <c r="BG15" s="136" t="str">
        <f t="shared" si="16"/>
        <v>BAJA</v>
      </c>
      <c r="BH15" s="136" t="str">
        <f t="shared" si="17"/>
        <v>SI</v>
      </c>
    </row>
    <row r="16" spans="1:60" ht="63.75" x14ac:dyDescent="0.2">
      <c r="B16" s="163">
        <v>7</v>
      </c>
      <c r="C16" s="126" t="s">
        <v>85</v>
      </c>
      <c r="D16" s="127" t="s">
        <v>67</v>
      </c>
      <c r="E16" s="128" t="str">
        <v>Manipulación de los registros
de actividad (log)</v>
      </c>
      <c r="F16" s="128" t="str">
        <v>* Control inadecuado o falta de
supervisión sobre los registros de
actividades (Registro y supervisión insuficientes)</v>
      </c>
      <c r="G16" s="128" t="str">
        <v>Humano (deliberado)</v>
      </c>
      <c r="H16" s="217"/>
      <c r="I16" s="218"/>
      <c r="J16" s="164" t="s">
        <v>83</v>
      </c>
      <c r="K16" s="131" t="str">
        <v>BAJA</v>
      </c>
      <c r="L16" s="187"/>
      <c r="M16" s="129" t="str">
        <v>Integración interinstitucional</v>
      </c>
      <c r="N16" s="129" t="str">
        <v>Articulación Interinstitucional</v>
      </c>
      <c r="O16" s="129" t="str">
        <v>Clasificada</v>
      </c>
      <c r="P16" s="129" t="str">
        <v>Personal, Semi privada, 
Privada, 
Sensible</v>
      </c>
      <c r="Q16" s="129">
        <v>1</v>
      </c>
      <c r="R16" s="129">
        <v>1</v>
      </c>
      <c r="S16" s="129">
        <v>2</v>
      </c>
      <c r="T16" s="129" t="str">
        <v>[I] integridad</v>
      </c>
      <c r="U16" s="129" t="s">
        <v>57</v>
      </c>
      <c r="V16" s="129" t="s">
        <v>57</v>
      </c>
      <c r="W16" s="129" t="str">
        <f>VLOOKUP(Y16,'[1]Niveles de Valoración'!C$21:D$25,2,0)</f>
        <v>La actividad que conlleva el riesgo se ejecuta de 3 a 24 veces por año</v>
      </c>
      <c r="X16" s="132">
        <f t="shared" si="5"/>
        <v>2</v>
      </c>
      <c r="Y16" s="133" t="s">
        <v>58</v>
      </c>
      <c r="Z16" s="134">
        <f t="shared" si="6"/>
        <v>3</v>
      </c>
      <c r="AA16" s="135" t="s">
        <v>59</v>
      </c>
      <c r="AB16" s="134">
        <f t="shared" si="7"/>
        <v>6</v>
      </c>
      <c r="AC16" s="135" t="str">
        <f t="shared" si="8"/>
        <v>MODERADO</v>
      </c>
      <c r="AD16" s="136" t="str">
        <f t="shared" si="9"/>
        <v>SI</v>
      </c>
      <c r="AE16" s="136" t="str">
        <f>VLOOKUP(AC16,'[1]Niveles de Valoración'!B$29:C$32,2,0)</f>
        <v>Asumir el riesgo</v>
      </c>
      <c r="AF16" s="5" t="str">
        <f>VLOOKUP(AH16,'Matriz de Controles'!B$3:F$116,5,0)</f>
        <v>DT</v>
      </c>
      <c r="AG16" s="5">
        <f t="shared" si="10"/>
        <v>15</v>
      </c>
      <c r="AH16" s="131" t="s">
        <v>69</v>
      </c>
      <c r="AI16" s="131" t="str">
        <f>VLOOKUP(AH16,'Matriz de Controles'!$B$3:O120,3,)</f>
        <v>Control: El acceso a la información y a las funciones de los sistemas de las aplicaciones se debe restringir  de acuerdo con la política de control de acceso.</v>
      </c>
      <c r="AJ16" s="143" t="str">
        <f>VLOOKUP(AH16,'Matriz de Controles'!$B$3:P120,4,)</f>
        <v>Hacer cumplir el registro de auditoría detallado para acceder a datos confidenciales o cambios en datos confidenciales (utilizando herramientas como File Integrity Monitoring o Información de seguridad y monitoreo de eventos).</v>
      </c>
      <c r="AK16" s="131" t="s">
        <v>61</v>
      </c>
      <c r="AL16" s="136" t="s">
        <v>70</v>
      </c>
      <c r="AM16" s="136"/>
      <c r="AN16" s="136" t="s">
        <v>63</v>
      </c>
      <c r="AO16" s="136"/>
      <c r="AP16" s="5" t="s">
        <v>61</v>
      </c>
      <c r="AQ16" s="5">
        <f t="shared" si="11"/>
        <v>25</v>
      </c>
      <c r="AR16" s="5" t="s">
        <v>65</v>
      </c>
      <c r="AS16" s="5">
        <f t="shared" si="12"/>
        <v>5</v>
      </c>
      <c r="AT16" s="5" t="s">
        <v>65</v>
      </c>
      <c r="AU16" s="5">
        <f t="shared" si="18"/>
        <v>30</v>
      </c>
      <c r="AV16" s="5" t="s">
        <v>65</v>
      </c>
      <c r="AW16" s="5">
        <f t="shared" si="19"/>
        <v>15</v>
      </c>
      <c r="AX16" s="139">
        <f t="shared" si="0"/>
        <v>90</v>
      </c>
      <c r="AY16" s="5">
        <f t="shared" si="1"/>
        <v>2</v>
      </c>
      <c r="AZ16" s="5">
        <f t="shared" si="2"/>
        <v>0</v>
      </c>
      <c r="BA16" s="5" t="str">
        <v>Lider
Tecnico</v>
      </c>
      <c r="BB16" s="144">
        <f t="shared" si="3"/>
        <v>1</v>
      </c>
      <c r="BC16" s="133" t="str">
        <f t="shared" si="13"/>
        <v>RARO</v>
      </c>
      <c r="BD16" s="144">
        <f t="shared" si="4"/>
        <v>3</v>
      </c>
      <c r="BE16" s="133" t="str">
        <f t="shared" si="14"/>
        <v>MODERADO</v>
      </c>
      <c r="BF16" s="144">
        <f t="shared" si="15"/>
        <v>3</v>
      </c>
      <c r="BG16" s="136" t="str">
        <f t="shared" si="16"/>
        <v>BAJA</v>
      </c>
      <c r="BH16" s="136" t="str">
        <f t="shared" si="17"/>
        <v>SI</v>
      </c>
    </row>
    <row r="17" spans="1:60" ht="178.5" x14ac:dyDescent="0.2">
      <c r="B17" s="163">
        <v>8</v>
      </c>
      <c r="C17" s="126" t="s">
        <v>86</v>
      </c>
      <c r="D17" s="127" t="s">
        <v>72</v>
      </c>
      <c r="E17" s="128" t="str">
        <v>prácticamente todos los activos dependen de su configuración y
ésta de la diligencia del administrador: privilegios de acceso, flujos de actividades, registro de actividad, encaminamiento, etc.</v>
      </c>
      <c r="F17" s="128" t="str">
        <v>* Abuso de privilegios
* Falta de definición de procedimientos de control de cambio.</v>
      </c>
      <c r="G17" s="128" t="str">
        <v>Humano (deliberado)</v>
      </c>
      <c r="H17" s="217"/>
      <c r="I17" s="218"/>
      <c r="J17" s="164" t="s">
        <v>83</v>
      </c>
      <c r="K17" s="131" t="str">
        <v>BAJA</v>
      </c>
      <c r="L17" s="187"/>
      <c r="M17" s="129" t="str">
        <v>Integración interinstitucional</v>
      </c>
      <c r="N17" s="129" t="str">
        <v>Articulación Interinstitucional</v>
      </c>
      <c r="O17" s="129" t="str">
        <v>Clasificada</v>
      </c>
      <c r="P17" s="129" t="str">
        <v>Personal, Semi privada, 
Privada, 
Sensible</v>
      </c>
      <c r="Q17" s="129">
        <v>1</v>
      </c>
      <c r="R17" s="129">
        <v>1</v>
      </c>
      <c r="S17" s="129">
        <v>2</v>
      </c>
      <c r="T17" s="129" t="str">
        <v>[I] integridad
[C] confidencialidad [D] disponibilidad</v>
      </c>
      <c r="U17" s="129" t="s">
        <v>57</v>
      </c>
      <c r="V17" s="129" t="s">
        <v>57</v>
      </c>
      <c r="W17" s="129" t="str">
        <f>VLOOKUP(Y17,'[1]Niveles de Valoración'!C$21:D$25,2,0)</f>
        <v>La actividad que conlleva el riesgo se ejecuta de 3 a 24 veces por año</v>
      </c>
      <c r="X17" s="132">
        <f t="shared" si="5"/>
        <v>2</v>
      </c>
      <c r="Y17" s="133" t="s">
        <v>58</v>
      </c>
      <c r="Z17" s="134">
        <f t="shared" si="6"/>
        <v>3</v>
      </c>
      <c r="AA17" s="135" t="s">
        <v>59</v>
      </c>
      <c r="AB17" s="134">
        <f t="shared" si="7"/>
        <v>6</v>
      </c>
      <c r="AC17" s="135" t="str">
        <f t="shared" si="8"/>
        <v>MODERADO</v>
      </c>
      <c r="AD17" s="136" t="str">
        <f t="shared" si="9"/>
        <v>SI</v>
      </c>
      <c r="AE17" s="136" t="str">
        <f>VLOOKUP(AC17,'[1]Niveles de Valoración'!B$29:C$32,2,0)</f>
        <v>Asumir el riesgo</v>
      </c>
      <c r="AF17" s="5" t="str">
        <f>VLOOKUP(AH17,'Matriz de Controles'!B$3:F$116,5,0)</f>
        <v>DT</v>
      </c>
      <c r="AG17" s="5">
        <f t="shared" si="10"/>
        <v>15</v>
      </c>
      <c r="AH17" s="131" t="s">
        <v>74</v>
      </c>
      <c r="AI17" s="131" t="str">
        <f>VLOOKUP(AH17,'Matriz de Controles'!$B$3:O120,3,)</f>
        <v>Control: Se debe implementar un proceso de suministro de acceso formal de usuarios para asignar o revocar los derechos de acceso para todo tipo de usuarios para todos los sistemas y servicios.</v>
      </c>
      <c r="AJ17" s="143" t="str">
        <f>VLOOKUP(AH17,'Matriz de Controles'!$B$3:P120,4,)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7" s="131" t="s">
        <v>64</v>
      </c>
      <c r="AL17" s="136" t="s">
        <v>70</v>
      </c>
      <c r="AM17" s="136"/>
      <c r="AN17" s="136" t="s">
        <v>63</v>
      </c>
      <c r="AO17" s="136"/>
      <c r="AP17" s="5" t="s">
        <v>61</v>
      </c>
      <c r="AQ17" s="5">
        <f t="shared" si="11"/>
        <v>25</v>
      </c>
      <c r="AR17" s="5" t="s">
        <v>65</v>
      </c>
      <c r="AS17" s="5">
        <f t="shared" si="12"/>
        <v>5</v>
      </c>
      <c r="AT17" s="5" t="s">
        <v>65</v>
      </c>
      <c r="AU17" s="5">
        <f t="shared" si="18"/>
        <v>30</v>
      </c>
      <c r="AV17" s="5" t="s">
        <v>65</v>
      </c>
      <c r="AW17" s="5">
        <f t="shared" si="19"/>
        <v>15</v>
      </c>
      <c r="AX17" s="139">
        <f t="shared" si="0"/>
        <v>90</v>
      </c>
      <c r="AY17" s="5">
        <f t="shared" si="1"/>
        <v>2</v>
      </c>
      <c r="AZ17" s="5">
        <f t="shared" si="2"/>
        <v>0</v>
      </c>
      <c r="BA17" s="5" t="str">
        <v>Lider
Tecnico</v>
      </c>
      <c r="BB17" s="144">
        <f t="shared" si="3"/>
        <v>1</v>
      </c>
      <c r="BC17" s="133" t="str">
        <f t="shared" si="13"/>
        <v>RARO</v>
      </c>
      <c r="BD17" s="144">
        <f t="shared" si="4"/>
        <v>3</v>
      </c>
      <c r="BE17" s="133" t="str">
        <f t="shared" si="14"/>
        <v>MODERADO</v>
      </c>
      <c r="BF17" s="144">
        <f t="shared" si="15"/>
        <v>3</v>
      </c>
      <c r="BG17" s="136" t="str">
        <f t="shared" si="16"/>
        <v>BAJA</v>
      </c>
      <c r="BH17" s="136" t="str">
        <f t="shared" si="17"/>
        <v>SI</v>
      </c>
    </row>
    <row r="18" spans="1:60" ht="178.5" x14ac:dyDescent="0.2">
      <c r="B18" s="163">
        <v>9</v>
      </c>
      <c r="C18" s="126" t="s">
        <v>87</v>
      </c>
      <c r="D18" s="127" t="s">
        <v>76</v>
      </c>
      <c r="E18" s="128" t="str">
        <v>cuando un atacante consigue hacerse pasar por un usuario
autorizado, disfruta de los privilegios de este para sus fines propios. Esta amenaza puede ser perpetrada por personal interno, por personas ajenas a la Organización o por personal contratado temporalmente.</v>
      </c>
      <c r="F18" s="128" t="str">
        <v>* Usurpación de derecho
* Autenticación rota</v>
      </c>
      <c r="G18" s="128" t="str">
        <v>Humano (deliberado)</v>
      </c>
      <c r="H18" s="217"/>
      <c r="I18" s="218"/>
      <c r="J18" s="164" t="s">
        <v>83</v>
      </c>
      <c r="K18" s="131" t="str">
        <v>BAJA</v>
      </c>
      <c r="L18" s="187"/>
      <c r="M18" s="129" t="str">
        <v>Integración interinstitucional</v>
      </c>
      <c r="N18" s="129" t="str">
        <v>Articulación Interinstitucional</v>
      </c>
      <c r="O18" s="129" t="str">
        <v>Clasificada</v>
      </c>
      <c r="P18" s="129" t="str">
        <v>Personal, Semi privada, 
Privada, 
Sensible</v>
      </c>
      <c r="Q18" s="129">
        <v>1</v>
      </c>
      <c r="R18" s="129">
        <v>1</v>
      </c>
      <c r="S18" s="129">
        <v>2</v>
      </c>
      <c r="T18" s="129" t="str">
        <v>[C] confidencialidad
[I] integridad</v>
      </c>
      <c r="U18" s="129" t="s">
        <v>57</v>
      </c>
      <c r="V18" s="129" t="s">
        <v>57</v>
      </c>
      <c r="W18" s="129" t="str">
        <f>VLOOKUP(Y18,'[1]Niveles de Valoración'!C$21:D$25,2,0)</f>
        <v>La actividad que conlleva el riesgo se ejecuta de 3 a 24 veces por año</v>
      </c>
      <c r="X18" s="132">
        <f t="shared" si="5"/>
        <v>2</v>
      </c>
      <c r="Y18" s="133" t="s">
        <v>58</v>
      </c>
      <c r="Z18" s="134">
        <f t="shared" si="6"/>
        <v>2</v>
      </c>
      <c r="AA18" s="135" t="s">
        <v>73</v>
      </c>
      <c r="AB18" s="134">
        <f t="shared" si="7"/>
        <v>4</v>
      </c>
      <c r="AC18" s="135" t="str">
        <f t="shared" si="8"/>
        <v>MODERADO</v>
      </c>
      <c r="AD18" s="136" t="str">
        <f t="shared" si="9"/>
        <v>SI</v>
      </c>
      <c r="AE18" s="136" t="str">
        <f>VLOOKUP(AC18,'[1]Niveles de Valoración'!B$29:C$32,2,0)</f>
        <v>Asumir el riesgo</v>
      </c>
      <c r="AF18" s="5" t="str">
        <f>VLOOKUP(AH18,'Matriz de Controles'!B$3:F$116,5,0)</f>
        <v>PR</v>
      </c>
      <c r="AG18" s="5">
        <f t="shared" si="10"/>
        <v>25</v>
      </c>
      <c r="AH18" s="131" t="s">
        <v>77</v>
      </c>
      <c r="AI18" s="131" t="str">
        <f>VLOOKUP(AH18,'Matriz de Controles'!$B$3:O121,3,)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8" s="143" t="str">
        <f>VLOOKUP(AH18,'Matriz de Controles'!$B$3:P121,4,)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8" s="131" t="s">
        <v>64</v>
      </c>
      <c r="AL18" s="136" t="s">
        <v>70</v>
      </c>
      <c r="AM18" s="136"/>
      <c r="AN18" s="136" t="s">
        <v>63</v>
      </c>
      <c r="AO18" s="136"/>
      <c r="AP18" s="5" t="s">
        <v>64</v>
      </c>
      <c r="AQ18" s="5">
        <f t="shared" si="11"/>
        <v>15</v>
      </c>
      <c r="AR18" s="5" t="s">
        <v>65</v>
      </c>
      <c r="AS18" s="5">
        <f t="shared" si="12"/>
        <v>5</v>
      </c>
      <c r="AT18" s="5" t="s">
        <v>65</v>
      </c>
      <c r="AU18" s="5">
        <f t="shared" si="18"/>
        <v>30</v>
      </c>
      <c r="AV18" s="5" t="s">
        <v>65</v>
      </c>
      <c r="AW18" s="5">
        <f t="shared" si="19"/>
        <v>15</v>
      </c>
      <c r="AX18" s="139">
        <f t="shared" si="0"/>
        <v>90</v>
      </c>
      <c r="AY18" s="5">
        <f t="shared" si="1"/>
        <v>2</v>
      </c>
      <c r="AZ18" s="5">
        <f t="shared" si="2"/>
        <v>0</v>
      </c>
      <c r="BA18" s="5" t="str">
        <v>Lider
Tecnico</v>
      </c>
      <c r="BB18" s="144">
        <f t="shared" si="3"/>
        <v>1</v>
      </c>
      <c r="BC18" s="133" t="str">
        <f t="shared" si="13"/>
        <v>RARO</v>
      </c>
      <c r="BD18" s="144">
        <f t="shared" si="4"/>
        <v>2</v>
      </c>
      <c r="BE18" s="133" t="str">
        <f t="shared" si="14"/>
        <v>MENOR</v>
      </c>
      <c r="BF18" s="144">
        <f t="shared" si="15"/>
        <v>2</v>
      </c>
      <c r="BG18" s="136" t="str">
        <f t="shared" si="16"/>
        <v>BAJA</v>
      </c>
      <c r="BH18" s="136" t="str">
        <f t="shared" si="17"/>
        <v>SI</v>
      </c>
    </row>
    <row r="19" spans="1:60" ht="51" x14ac:dyDescent="0.2">
      <c r="B19" s="163">
        <v>10</v>
      </c>
      <c r="C19" s="126" t="s">
        <v>88</v>
      </c>
      <c r="D19" s="127" t="s">
        <v>79</v>
      </c>
      <c r="E19" s="128" t="str">
        <v>la carencia de recursos suficientes provoca la caída del sistema
cuando la carga de trabajo es desmesurada.</v>
      </c>
      <c r="F19" s="128" t="str">
        <v>* Saturación del sistema informático</v>
      </c>
      <c r="G19" s="128" t="str">
        <v>Humano (deliberado)</v>
      </c>
      <c r="H19" s="217"/>
      <c r="I19" s="218"/>
      <c r="J19" s="164" t="s">
        <v>83</v>
      </c>
      <c r="K19" s="131" t="str">
        <v>BAJA</v>
      </c>
      <c r="L19" s="187"/>
      <c r="M19" s="129" t="str">
        <v>Integración interinstitucional</v>
      </c>
      <c r="N19" s="129" t="str">
        <v>Articulación Interinstitucional</v>
      </c>
      <c r="O19" s="129" t="str">
        <v>Clasificada</v>
      </c>
      <c r="P19" s="129" t="str">
        <v>Personal, Semi privada, 
Privada, 
Sensible</v>
      </c>
      <c r="Q19" s="129">
        <v>1</v>
      </c>
      <c r="R19" s="129">
        <v>1</v>
      </c>
      <c r="S19" s="129">
        <v>2</v>
      </c>
      <c r="T19" s="129" t="str">
        <v>[D] disponibilidad</v>
      </c>
      <c r="U19" s="129" t="s">
        <v>57</v>
      </c>
      <c r="V19" s="129" t="s">
        <v>57</v>
      </c>
      <c r="W19" s="129" t="str">
        <f>VLOOKUP(Y19,'[1]Niveles de Valoración'!C$21:D$25,2,0)</f>
        <v>La actividad que conlleva el riesgo se ejecuta de 3 a 24 veces por año</v>
      </c>
      <c r="X19" s="132">
        <f t="shared" si="5"/>
        <v>2</v>
      </c>
      <c r="Y19" s="133" t="s">
        <v>58</v>
      </c>
      <c r="Z19" s="134">
        <f t="shared" si="6"/>
        <v>2</v>
      </c>
      <c r="AA19" s="135" t="s">
        <v>73</v>
      </c>
      <c r="AB19" s="134">
        <f t="shared" si="7"/>
        <v>4</v>
      </c>
      <c r="AC19" s="135" t="str">
        <f t="shared" si="8"/>
        <v>MODERADO</v>
      </c>
      <c r="AD19" s="136" t="str">
        <f t="shared" si="9"/>
        <v>SI</v>
      </c>
      <c r="AE19" s="136" t="str">
        <f>VLOOKUP(AC19,'[1]Niveles de Valoración'!B$29:C$32,2,0)</f>
        <v>Asumir el riesgo</v>
      </c>
      <c r="AF19" s="5" t="str">
        <f>VLOOKUP(AH19,'Matriz de Controles'!B$3:F$116,5,0)</f>
        <v>PR</v>
      </c>
      <c r="AG19" s="5">
        <f t="shared" si="10"/>
        <v>25</v>
      </c>
      <c r="AH19" s="131" t="s">
        <v>80</v>
      </c>
      <c r="AI19" s="131" t="str">
        <f>VLOOKUP(AH19,'Matriz de Controles'!$B$3:O121,3,)</f>
        <v>Control: Se deben definir y asignar todas las responsabilidades de la seguridad de la información.</v>
      </c>
      <c r="AJ19" s="143" t="str">
        <f>VLOOKUP(AH19,'Matriz de Controles'!$B$3:P121,4,)</f>
        <v>Los roles y responsabilidades deben estar claramente definidos
y deben hacer parte de cada contrato de los funcionarios activos en la SED.</v>
      </c>
      <c r="AK19" s="131" t="s">
        <v>61</v>
      </c>
      <c r="AL19" s="136" t="s">
        <v>70</v>
      </c>
      <c r="AM19" s="136"/>
      <c r="AN19" s="136" t="s">
        <v>63</v>
      </c>
      <c r="AO19" s="136"/>
      <c r="AP19" s="5" t="s">
        <v>64</v>
      </c>
      <c r="AQ19" s="5">
        <f t="shared" si="11"/>
        <v>15</v>
      </c>
      <c r="AR19" s="5" t="s">
        <v>65</v>
      </c>
      <c r="AS19" s="5">
        <f t="shared" si="12"/>
        <v>5</v>
      </c>
      <c r="AT19" s="5" t="s">
        <v>65</v>
      </c>
      <c r="AU19" s="5">
        <f t="shared" si="18"/>
        <v>30</v>
      </c>
      <c r="AV19" s="5" t="s">
        <v>65</v>
      </c>
      <c r="AW19" s="5">
        <f t="shared" si="19"/>
        <v>15</v>
      </c>
      <c r="AX19" s="139">
        <f t="shared" si="0"/>
        <v>90</v>
      </c>
      <c r="AY19" s="5">
        <f t="shared" si="1"/>
        <v>2</v>
      </c>
      <c r="AZ19" s="5">
        <f t="shared" si="2"/>
        <v>0</v>
      </c>
      <c r="BA19" s="5" t="str">
        <v>Lider
Tecnico</v>
      </c>
      <c r="BB19" s="144">
        <f t="shared" si="3"/>
        <v>1</v>
      </c>
      <c r="BC19" s="133" t="str">
        <f t="shared" si="13"/>
        <v>RARO</v>
      </c>
      <c r="BD19" s="144">
        <f t="shared" si="4"/>
        <v>2</v>
      </c>
      <c r="BE19" s="133" t="str">
        <f t="shared" si="14"/>
        <v>MENOR</v>
      </c>
      <c r="BF19" s="144">
        <f t="shared" si="15"/>
        <v>2</v>
      </c>
      <c r="BG19" s="136" t="str">
        <f t="shared" si="16"/>
        <v>BAJA</v>
      </c>
      <c r="BH19" s="136" t="str">
        <f t="shared" si="17"/>
        <v>SI</v>
      </c>
    </row>
    <row r="20" spans="1:60" ht="76.5" x14ac:dyDescent="0.2">
      <c r="A20" s="52"/>
      <c r="B20" s="163">
        <v>11</v>
      </c>
      <c r="C20" s="126" t="s">
        <v>89</v>
      </c>
      <c r="D20" s="127" t="s">
        <v>53</v>
      </c>
      <c r="E20" s="137" t="str">
        <v>equivocaciones de las personas cuando usan los servicios,
datos, etc.</v>
      </c>
      <c r="F20" s="137" t="str">
        <v>* Error de uso</v>
      </c>
      <c r="G20" s="138" t="str">
        <v>Humano (accidental)</v>
      </c>
      <c r="H20" s="217" t="s">
        <v>90</v>
      </c>
      <c r="I20" s="218" t="str">
        <f t="shared" ref="I20:I125" si="20">CONCATENATE(H20,L20)</f>
        <v>003SW</v>
      </c>
      <c r="J20" s="165" t="s">
        <v>91</v>
      </c>
      <c r="K20" s="131" t="str">
        <v>BAJA</v>
      </c>
      <c r="L20" s="187" t="s">
        <v>56</v>
      </c>
      <c r="M20" s="129" t="str">
        <v>Acceso y permanencia</v>
      </c>
      <c r="N20" s="129" t="str">
        <v>Acceso y Permanencia Escolar</v>
      </c>
      <c r="O20" s="129" t="str">
        <v>Publica</v>
      </c>
      <c r="P20" s="129" t="str">
        <v>N/A</v>
      </c>
      <c r="Q20" s="129">
        <v>2</v>
      </c>
      <c r="R20" s="129">
        <v>3</v>
      </c>
      <c r="S20" s="129">
        <v>3</v>
      </c>
      <c r="T20" s="129" t="str">
        <v>[I] integridad
[C] confidencialidad [D] disponibilidad</v>
      </c>
      <c r="U20" s="129" t="s">
        <v>57</v>
      </c>
      <c r="V20" s="129" t="s">
        <v>57</v>
      </c>
      <c r="W20" s="129" t="str">
        <f>VLOOKUP(Y20,'[1]Niveles de Valoración'!C$21:D$25,2,0)</f>
        <v>La actividad que conlleva el riesgo se ejecuta de 3 a 24 veces por año</v>
      </c>
      <c r="X20" s="132">
        <f t="shared" ref="X20:X56" si="21">IF(Y20="CASI SEGURO",5,IF(Y20="PROBABLE",4,IF(Y20="POSIBLE",3,IF(Y20="IMPROBABLE",2,IF(Y20="RARO",1,0)))))</f>
        <v>2</v>
      </c>
      <c r="Y20" s="133" t="s">
        <v>58</v>
      </c>
      <c r="Z20" s="134">
        <f t="shared" ref="Z20:Z51" si="22">IF(AA20="CATASTROFICO",5,IF(AA20="MAYOR",4,IF(AA20="MODERADO",3,IF(AA20="MENOR",2,IF(AA20="INSIGNIFICANTE",1,0)))))</f>
        <v>3</v>
      </c>
      <c r="AA20" s="135" t="s">
        <v>59</v>
      </c>
      <c r="AB20" s="134">
        <f>+X20*Z20</f>
        <v>6</v>
      </c>
      <c r="AC20" s="135" t="str">
        <f t="shared" si="8"/>
        <v>MODERADO</v>
      </c>
      <c r="AD20" s="136" t="str">
        <f t="shared" ref="AD20:AD126" si="23">IF(AC20="BAJO","SI",IF(AC20="MODERADO","SI","NO"))</f>
        <v>SI</v>
      </c>
      <c r="AE20" s="136" t="str">
        <f>VLOOKUP(AC20,'[1]Niveles de Valoración'!B$29:C$32,2,0)</f>
        <v>Asumir el riesgo</v>
      </c>
      <c r="AF20" s="5" t="str">
        <f>VLOOKUP(AH20,'Matriz de Controles'!B$3:F$116,5,0)</f>
        <v>PR</v>
      </c>
      <c r="AG20" s="5">
        <f t="shared" si="10"/>
        <v>25</v>
      </c>
      <c r="AH20" s="131" t="s">
        <v>60</v>
      </c>
      <c r="AI20" s="131" t="str">
        <f>VLOOKUP(AH20,'Matriz de Controles'!$B$3:O121,3,)</f>
        <v>Control: Se debe definir un conjunto de políticas para la seguridad de la información, aprobada por la dirección, publicada y comunicada a los empleados y a las partes externas pertinentes.</v>
      </c>
      <c r="AJ20" s="143" t="str">
        <f>VLOOKUP(AH20,'Matriz de Controles'!$B$3:P121,4,)</f>
        <v>Defina políticas de seguridad de la información claras y alineadas con los objetivos corporativos y cuyo alcance garantice el cumplimiento legal.</v>
      </c>
      <c r="AK20" s="131" t="s">
        <v>61</v>
      </c>
      <c r="AL20" s="136" t="s">
        <v>62</v>
      </c>
      <c r="AM20" s="136"/>
      <c r="AN20" s="136" t="s">
        <v>63</v>
      </c>
      <c r="AO20" s="136"/>
      <c r="AP20" s="5" t="s">
        <v>64</v>
      </c>
      <c r="AQ20" s="5">
        <f t="shared" si="11"/>
        <v>15</v>
      </c>
      <c r="AR20" s="5" t="s">
        <v>65</v>
      </c>
      <c r="AS20" s="5">
        <f t="shared" si="12"/>
        <v>5</v>
      </c>
      <c r="AT20" s="5" t="s">
        <v>65</v>
      </c>
      <c r="AU20" s="5">
        <f t="shared" si="18"/>
        <v>30</v>
      </c>
      <c r="AV20" s="5" t="s">
        <v>65</v>
      </c>
      <c r="AW20" s="5">
        <f t="shared" si="19"/>
        <v>15</v>
      </c>
      <c r="AX20" s="139">
        <f t="shared" si="0"/>
        <v>90</v>
      </c>
      <c r="AY20" s="5">
        <f t="shared" si="1"/>
        <v>2</v>
      </c>
      <c r="AZ20" s="5">
        <f t="shared" si="2"/>
        <v>0</v>
      </c>
      <c r="BA20" s="5" t="str">
        <v>Lider
Tecnico</v>
      </c>
      <c r="BB20" s="144">
        <f t="shared" si="3"/>
        <v>1</v>
      </c>
      <c r="BC20" s="133" t="str">
        <f t="shared" ref="BC20:BC36" si="24">IF(BB20&lt;=1,"RARO",IF(BB20&lt;=2,"IMPROBABLE",IF(BB20&lt;=3,"POSIBLE",IF(BB20&lt;=4,"PROBABLE","CASI SEGURO"))))</f>
        <v>RARO</v>
      </c>
      <c r="BD20" s="144">
        <f t="shared" si="4"/>
        <v>3</v>
      </c>
      <c r="BE20" s="133" t="str">
        <f t="shared" ref="BE20:BE36" si="25">IF(BD20=1,"INSIGNIFICANTE",IF(BD20=2,"MENOR",IF(BD20=3,"MODERADO",IF(BD20=4,"MAYOR",IF(BD20=5,"CATASTROFICO",0)))))</f>
        <v>MODERADO</v>
      </c>
      <c r="BF20" s="144">
        <f t="shared" ref="BF20:BF36" si="26">BB20*BD20</f>
        <v>3</v>
      </c>
      <c r="BG20" s="136" t="str">
        <f t="shared" si="16"/>
        <v>BAJA</v>
      </c>
      <c r="BH20" s="136" t="str">
        <f t="shared" ref="BH20:BH36" si="27">IF(BG20="BAJA","SI",IF(BG20="MODERADA","SI","NO"))</f>
        <v>SI</v>
      </c>
    </row>
    <row r="21" spans="1:60" ht="63.75" x14ac:dyDescent="0.2">
      <c r="B21" s="163">
        <v>12</v>
      </c>
      <c r="C21" s="126" t="s">
        <v>92</v>
      </c>
      <c r="D21" s="127" t="s">
        <v>67</v>
      </c>
      <c r="E21" s="137" t="str">
        <v>Manipulación de los registros
de actividad (log)</v>
      </c>
      <c r="F21" s="137" t="str">
        <v>* Control inadecuado o falta de
supervisión sobre los registros de
actividades (Registro y supervisión insuficientes)</v>
      </c>
      <c r="G21" s="138" t="str">
        <v>Humano (deliberado)</v>
      </c>
      <c r="H21" s="217"/>
      <c r="I21" s="218"/>
      <c r="J21" s="165" t="s">
        <v>91</v>
      </c>
      <c r="K21" s="131" t="str">
        <v>BAJA</v>
      </c>
      <c r="L21" s="187"/>
      <c r="M21" s="129" t="str">
        <v>Acceso y permanencia</v>
      </c>
      <c r="N21" s="129" t="str">
        <v>Acceso y Permanencia Escolar</v>
      </c>
      <c r="O21" s="129" t="str">
        <v>Publica</v>
      </c>
      <c r="P21" s="129" t="str">
        <v>N/A</v>
      </c>
      <c r="Q21" s="129">
        <v>2</v>
      </c>
      <c r="R21" s="129">
        <v>3</v>
      </c>
      <c r="S21" s="129">
        <v>3</v>
      </c>
      <c r="T21" s="129" t="str">
        <v>[I] integridad</v>
      </c>
      <c r="U21" s="129" t="s">
        <v>57</v>
      </c>
      <c r="V21" s="129" t="s">
        <v>57</v>
      </c>
      <c r="W21" s="129" t="str">
        <f>VLOOKUP(Y21,'[1]Niveles de Valoración'!C$21:D$25,2,0)</f>
        <v>La actividad que conlleva el riesgo se ejecuta de 3 a 24 veces por año</v>
      </c>
      <c r="X21" s="132">
        <f t="shared" si="21"/>
        <v>2</v>
      </c>
      <c r="Y21" s="133" t="s">
        <v>58</v>
      </c>
      <c r="Z21" s="134">
        <f t="shared" si="22"/>
        <v>3</v>
      </c>
      <c r="AA21" s="135" t="s">
        <v>59</v>
      </c>
      <c r="AB21" s="134">
        <f t="shared" ref="AB21:AB29" si="28">+X21*Z21</f>
        <v>6</v>
      </c>
      <c r="AC21" s="135" t="str">
        <f t="shared" si="8"/>
        <v>MODERADO</v>
      </c>
      <c r="AD21" s="136" t="str">
        <f t="shared" si="23"/>
        <v>SI</v>
      </c>
      <c r="AE21" s="136" t="str">
        <f>VLOOKUP(AC21,'[1]Niveles de Valoración'!B$29:C$32,2,0)</f>
        <v>Asumir el riesgo</v>
      </c>
      <c r="AF21" s="5" t="str">
        <f>VLOOKUP(AH21,'Matriz de Controles'!B$3:F$116,5,0)</f>
        <v>DT</v>
      </c>
      <c r="AG21" s="5">
        <f t="shared" si="10"/>
        <v>15</v>
      </c>
      <c r="AH21" s="131" t="s">
        <v>69</v>
      </c>
      <c r="AI21" s="131" t="str">
        <f>VLOOKUP(AH21,'Matriz de Controles'!$B$3:O121,3,)</f>
        <v>Control: El acceso a la información y a las funciones de los sistemas de las aplicaciones se debe restringir  de acuerdo con la política de control de acceso.</v>
      </c>
      <c r="AJ21" s="143" t="str">
        <f>VLOOKUP(AH21,'Matriz de Controles'!$B$3:P121,4,)</f>
        <v>Hacer cumplir el registro de auditoría detallado para acceder a datos confidenciales o cambios en datos confidenciales (utilizando herramientas como File Integrity Monitoring o Información de seguridad y monitoreo de eventos).</v>
      </c>
      <c r="AK21" s="131" t="s">
        <v>61</v>
      </c>
      <c r="AL21" s="136" t="s">
        <v>70</v>
      </c>
      <c r="AM21" s="136"/>
      <c r="AN21" s="136" t="s">
        <v>63</v>
      </c>
      <c r="AO21" s="136"/>
      <c r="AP21" s="5" t="s">
        <v>61</v>
      </c>
      <c r="AQ21" s="5">
        <f t="shared" si="11"/>
        <v>25</v>
      </c>
      <c r="AR21" s="5" t="s">
        <v>65</v>
      </c>
      <c r="AS21" s="5">
        <f t="shared" si="12"/>
        <v>5</v>
      </c>
      <c r="AT21" s="5" t="s">
        <v>65</v>
      </c>
      <c r="AU21" s="5">
        <f t="shared" si="18"/>
        <v>30</v>
      </c>
      <c r="AV21" s="5" t="s">
        <v>65</v>
      </c>
      <c r="AW21" s="5">
        <f t="shared" si="19"/>
        <v>15</v>
      </c>
      <c r="AX21" s="139">
        <f t="shared" si="0"/>
        <v>90</v>
      </c>
      <c r="AY21" s="5">
        <f t="shared" si="1"/>
        <v>2</v>
      </c>
      <c r="AZ21" s="5">
        <f t="shared" si="2"/>
        <v>0</v>
      </c>
      <c r="BA21" s="5" t="str">
        <v>Lider
Tecnico</v>
      </c>
      <c r="BB21" s="144">
        <f t="shared" si="3"/>
        <v>1</v>
      </c>
      <c r="BC21" s="133" t="str">
        <f t="shared" si="24"/>
        <v>RARO</v>
      </c>
      <c r="BD21" s="144">
        <f t="shared" si="4"/>
        <v>3</v>
      </c>
      <c r="BE21" s="133" t="str">
        <f t="shared" si="25"/>
        <v>MODERADO</v>
      </c>
      <c r="BF21" s="144">
        <f t="shared" si="26"/>
        <v>3</v>
      </c>
      <c r="BG21" s="136" t="str">
        <f t="shared" si="16"/>
        <v>BAJA</v>
      </c>
      <c r="BH21" s="136" t="str">
        <f t="shared" si="27"/>
        <v>SI</v>
      </c>
    </row>
    <row r="22" spans="1:60" ht="178.5" x14ac:dyDescent="0.2">
      <c r="B22" s="163">
        <v>13</v>
      </c>
      <c r="C22" s="126" t="s">
        <v>93</v>
      </c>
      <c r="D22" s="127" t="s">
        <v>72</v>
      </c>
      <c r="E22" s="137" t="str">
        <v>prácticamente todos los activos dependen de su configuración y
ésta de la diligencia del administrador: privilegios de acceso, flujos de actividades, registro de actividad, encaminamiento, etc.</v>
      </c>
      <c r="F22" s="137" t="str">
        <v>* Abuso de privilegios
* Falta de definición de procedimientos de control de cambio.</v>
      </c>
      <c r="G22" s="138" t="str">
        <v>Humano (deliberado)</v>
      </c>
      <c r="H22" s="217"/>
      <c r="I22" s="218"/>
      <c r="J22" s="165" t="s">
        <v>91</v>
      </c>
      <c r="K22" s="131" t="str">
        <v>BAJA</v>
      </c>
      <c r="L22" s="187"/>
      <c r="M22" s="129" t="str">
        <v>Acceso y permanencia</v>
      </c>
      <c r="N22" s="129" t="str">
        <v>Acceso y Permanencia Escolar</v>
      </c>
      <c r="O22" s="129" t="str">
        <v>Publica</v>
      </c>
      <c r="P22" s="129" t="str">
        <v>N/A</v>
      </c>
      <c r="Q22" s="129">
        <v>2</v>
      </c>
      <c r="R22" s="129">
        <v>3</v>
      </c>
      <c r="S22" s="129">
        <v>3</v>
      </c>
      <c r="T22" s="129" t="str">
        <v>[I] integridad
[C] confidencialidad [D] disponibilidad</v>
      </c>
      <c r="U22" s="129" t="s">
        <v>57</v>
      </c>
      <c r="V22" s="129" t="s">
        <v>57</v>
      </c>
      <c r="W22" s="129" t="str">
        <f>VLOOKUP(Y22,'[1]Niveles de Valoración'!C$21:D$25,2,0)</f>
        <v>La actividad que conlleva el riesgo se ejecuta de 3 a 24 veces por año</v>
      </c>
      <c r="X22" s="132">
        <f t="shared" si="21"/>
        <v>2</v>
      </c>
      <c r="Y22" s="133" t="s">
        <v>58</v>
      </c>
      <c r="Z22" s="134">
        <f t="shared" si="22"/>
        <v>3</v>
      </c>
      <c r="AA22" s="135" t="s">
        <v>59</v>
      </c>
      <c r="AB22" s="134">
        <f t="shared" si="28"/>
        <v>6</v>
      </c>
      <c r="AC22" s="135" t="str">
        <f t="shared" si="8"/>
        <v>MODERADO</v>
      </c>
      <c r="AD22" s="136" t="str">
        <f t="shared" si="23"/>
        <v>SI</v>
      </c>
      <c r="AE22" s="136" t="str">
        <f>VLOOKUP(AC22,'[1]Niveles de Valoración'!B$29:C$32,2,0)</f>
        <v>Asumir el riesgo</v>
      </c>
      <c r="AF22" s="5" t="str">
        <f>VLOOKUP(AH22,'Matriz de Controles'!B$3:F$116,5,0)</f>
        <v>DT</v>
      </c>
      <c r="AG22" s="5">
        <f t="shared" si="10"/>
        <v>15</v>
      </c>
      <c r="AH22" s="131" t="s">
        <v>74</v>
      </c>
      <c r="AI22" s="131" t="str">
        <f>VLOOKUP(AH22,'Matriz de Controles'!$B$3:O121,3,)</f>
        <v>Control: Se debe implementar un proceso de suministro de acceso formal de usuarios para asignar o revocar los derechos de acceso para todo tipo de usuarios para todos los sistemas y servicios.</v>
      </c>
      <c r="AJ22" s="143" t="str">
        <f>VLOOKUP(AH22,'Matriz de Controles'!$B$3:P121,4,)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22" s="131" t="s">
        <v>64</v>
      </c>
      <c r="AL22" s="136" t="s">
        <v>70</v>
      </c>
      <c r="AM22" s="136"/>
      <c r="AN22" s="136" t="s">
        <v>63</v>
      </c>
      <c r="AO22" s="136"/>
      <c r="AP22" s="5" t="s">
        <v>61</v>
      </c>
      <c r="AQ22" s="5">
        <f t="shared" si="11"/>
        <v>25</v>
      </c>
      <c r="AR22" s="5" t="s">
        <v>65</v>
      </c>
      <c r="AS22" s="5">
        <f t="shared" si="12"/>
        <v>5</v>
      </c>
      <c r="AT22" s="5" t="s">
        <v>65</v>
      </c>
      <c r="AU22" s="5">
        <f t="shared" si="18"/>
        <v>30</v>
      </c>
      <c r="AV22" s="5" t="s">
        <v>65</v>
      </c>
      <c r="AW22" s="5">
        <f t="shared" si="19"/>
        <v>15</v>
      </c>
      <c r="AX22" s="139">
        <f t="shared" si="0"/>
        <v>90</v>
      </c>
      <c r="AY22" s="5">
        <f t="shared" si="1"/>
        <v>2</v>
      </c>
      <c r="AZ22" s="5">
        <f t="shared" si="2"/>
        <v>0</v>
      </c>
      <c r="BA22" s="5" t="str">
        <v>Lider
Tecnico</v>
      </c>
      <c r="BB22" s="144">
        <f t="shared" si="3"/>
        <v>1</v>
      </c>
      <c r="BC22" s="133" t="str">
        <f t="shared" si="24"/>
        <v>RARO</v>
      </c>
      <c r="BD22" s="144">
        <f t="shared" si="4"/>
        <v>3</v>
      </c>
      <c r="BE22" s="133" t="str">
        <f t="shared" si="25"/>
        <v>MODERADO</v>
      </c>
      <c r="BF22" s="144">
        <f t="shared" si="26"/>
        <v>3</v>
      </c>
      <c r="BG22" s="136" t="str">
        <f t="shared" si="16"/>
        <v>BAJA</v>
      </c>
      <c r="BH22" s="136" t="str">
        <f t="shared" si="27"/>
        <v>SI</v>
      </c>
    </row>
    <row r="23" spans="1:60" ht="178.5" x14ac:dyDescent="0.2">
      <c r="B23" s="163">
        <v>14</v>
      </c>
      <c r="C23" s="126" t="s">
        <v>94</v>
      </c>
      <c r="D23" s="127" t="s">
        <v>76</v>
      </c>
      <c r="E2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3" s="137" t="str">
        <v>* Usurpación de derecho
* Autenticación rota</v>
      </c>
      <c r="G23" s="138" t="str">
        <v>Humano (deliberado)</v>
      </c>
      <c r="H23" s="217"/>
      <c r="I23" s="218"/>
      <c r="J23" s="165" t="s">
        <v>91</v>
      </c>
      <c r="K23" s="131" t="str">
        <v>BAJA</v>
      </c>
      <c r="L23" s="187"/>
      <c r="M23" s="129" t="str">
        <v>Acceso y permanencia</v>
      </c>
      <c r="N23" s="129" t="str">
        <v>Acceso y Permanencia Escolar</v>
      </c>
      <c r="O23" s="129" t="str">
        <v>Publica</v>
      </c>
      <c r="P23" s="129" t="str">
        <v>N/A</v>
      </c>
      <c r="Q23" s="129">
        <v>2</v>
      </c>
      <c r="R23" s="129">
        <v>3</v>
      </c>
      <c r="S23" s="129">
        <v>3</v>
      </c>
      <c r="T23" s="129" t="str">
        <v>[C] confidencialidad
[I] integridad</v>
      </c>
      <c r="U23" s="129" t="s">
        <v>57</v>
      </c>
      <c r="V23" s="129" t="s">
        <v>57</v>
      </c>
      <c r="W23" s="129" t="str">
        <f>VLOOKUP(Y23,'[1]Niveles de Valoración'!C$21:D$25,2,0)</f>
        <v>La actividad que conlleva el riesgo se ejecuta de 3 a 24 veces por año</v>
      </c>
      <c r="X23" s="132">
        <f t="shared" si="21"/>
        <v>2</v>
      </c>
      <c r="Y23" s="133" t="s">
        <v>58</v>
      </c>
      <c r="Z23" s="134">
        <f t="shared" si="22"/>
        <v>2</v>
      </c>
      <c r="AA23" s="135" t="s">
        <v>73</v>
      </c>
      <c r="AB23" s="134">
        <f t="shared" si="28"/>
        <v>4</v>
      </c>
      <c r="AC23" s="135" t="str">
        <f t="shared" si="8"/>
        <v>MODERADO</v>
      </c>
      <c r="AD23" s="136" t="str">
        <f t="shared" si="23"/>
        <v>SI</v>
      </c>
      <c r="AE23" s="136" t="str">
        <f>VLOOKUP(AC23,'[1]Niveles de Valoración'!B$29:C$32,2,0)</f>
        <v>Asumir el riesgo</v>
      </c>
      <c r="AF23" s="5" t="str">
        <f>VLOOKUP(AH23,'Matriz de Controles'!B$3:F$116,5,0)</f>
        <v>PR</v>
      </c>
      <c r="AG23" s="5">
        <f t="shared" si="10"/>
        <v>25</v>
      </c>
      <c r="AH23" s="131" t="s">
        <v>77</v>
      </c>
      <c r="AI23" s="131" t="str">
        <f>VLOOKUP(AH23,'Matriz de Controles'!$B$3:O121,3,)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23" s="143" t="str">
        <f>VLOOKUP(AH23,'Matriz de Controles'!$B$3:P121,4,)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23" s="131" t="s">
        <v>64</v>
      </c>
      <c r="AL23" s="136" t="s">
        <v>70</v>
      </c>
      <c r="AM23" s="136"/>
      <c r="AN23" s="136" t="s">
        <v>63</v>
      </c>
      <c r="AO23" s="136"/>
      <c r="AP23" s="5" t="s">
        <v>64</v>
      </c>
      <c r="AQ23" s="5">
        <f t="shared" si="11"/>
        <v>15</v>
      </c>
      <c r="AR23" s="5" t="s">
        <v>65</v>
      </c>
      <c r="AS23" s="5">
        <f t="shared" si="12"/>
        <v>5</v>
      </c>
      <c r="AT23" s="5" t="s">
        <v>65</v>
      </c>
      <c r="AU23" s="5">
        <f t="shared" si="18"/>
        <v>30</v>
      </c>
      <c r="AV23" s="5" t="s">
        <v>65</v>
      </c>
      <c r="AW23" s="5">
        <f t="shared" si="19"/>
        <v>15</v>
      </c>
      <c r="AX23" s="139">
        <f t="shared" si="0"/>
        <v>90</v>
      </c>
      <c r="AY23" s="5">
        <f t="shared" si="1"/>
        <v>2</v>
      </c>
      <c r="AZ23" s="5">
        <f t="shared" si="2"/>
        <v>0</v>
      </c>
      <c r="BA23" s="5" t="str">
        <v>Lider
Tecnico</v>
      </c>
      <c r="BB23" s="144">
        <f t="shared" si="3"/>
        <v>1</v>
      </c>
      <c r="BC23" s="133" t="str">
        <f t="shared" si="24"/>
        <v>RARO</v>
      </c>
      <c r="BD23" s="144">
        <f t="shared" si="4"/>
        <v>2</v>
      </c>
      <c r="BE23" s="133" t="str">
        <f t="shared" si="25"/>
        <v>MENOR</v>
      </c>
      <c r="BF23" s="144">
        <f t="shared" si="26"/>
        <v>2</v>
      </c>
      <c r="BG23" s="136" t="str">
        <f t="shared" si="16"/>
        <v>BAJA</v>
      </c>
      <c r="BH23" s="136" t="str">
        <f t="shared" si="27"/>
        <v>SI</v>
      </c>
    </row>
    <row r="24" spans="1:60" ht="51" x14ac:dyDescent="0.2">
      <c r="B24" s="163">
        <v>15</v>
      </c>
      <c r="C24" s="126" t="s">
        <v>95</v>
      </c>
      <c r="D24" s="127" t="s">
        <v>79</v>
      </c>
      <c r="E24" s="137" t="str">
        <v>la carencia de recursos suficientes provoca la caída del sistema
cuando la carga de trabajo es desmesurada.</v>
      </c>
      <c r="F24" s="137" t="str">
        <v>* Saturación del sistema informático</v>
      </c>
      <c r="G24" s="138" t="str">
        <v>Humano (deliberado)</v>
      </c>
      <c r="H24" s="217"/>
      <c r="I24" s="218"/>
      <c r="J24" s="165" t="s">
        <v>91</v>
      </c>
      <c r="K24" s="131" t="str">
        <v>BAJA</v>
      </c>
      <c r="L24" s="187"/>
      <c r="M24" s="129" t="str">
        <v>Acceso y permanencia</v>
      </c>
      <c r="N24" s="129" t="str">
        <v>Acceso y Permanencia Escolar</v>
      </c>
      <c r="O24" s="129" t="str">
        <v>Publica</v>
      </c>
      <c r="P24" s="129" t="str">
        <v>N/A</v>
      </c>
      <c r="Q24" s="129">
        <v>2</v>
      </c>
      <c r="R24" s="129">
        <v>3</v>
      </c>
      <c r="S24" s="129">
        <v>3</v>
      </c>
      <c r="T24" s="129" t="str">
        <v>[D] disponibilidad</v>
      </c>
      <c r="U24" s="129" t="s">
        <v>57</v>
      </c>
      <c r="V24" s="129" t="s">
        <v>57</v>
      </c>
      <c r="W24" s="129" t="str">
        <f>VLOOKUP(Y24,'[1]Niveles de Valoración'!C$21:D$25,2,0)</f>
        <v>La actividad que conlleva el riesgo se ejecuta de 3 a 24 veces por año</v>
      </c>
      <c r="X24" s="132">
        <f t="shared" si="21"/>
        <v>2</v>
      </c>
      <c r="Y24" s="133" t="s">
        <v>58</v>
      </c>
      <c r="Z24" s="134">
        <f t="shared" si="22"/>
        <v>2</v>
      </c>
      <c r="AA24" s="135" t="s">
        <v>73</v>
      </c>
      <c r="AB24" s="134">
        <f t="shared" si="28"/>
        <v>4</v>
      </c>
      <c r="AC24" s="135" t="str">
        <f t="shared" si="8"/>
        <v>MODERADO</v>
      </c>
      <c r="AD24" s="136" t="str">
        <f t="shared" si="23"/>
        <v>SI</v>
      </c>
      <c r="AE24" s="136" t="str">
        <f>VLOOKUP(AC24,'[1]Niveles de Valoración'!B$29:C$32,2,0)</f>
        <v>Asumir el riesgo</v>
      </c>
      <c r="AF24" s="5" t="str">
        <f>VLOOKUP(AH24,'Matriz de Controles'!B$3:F$116,5,0)</f>
        <v>PR</v>
      </c>
      <c r="AG24" s="5">
        <f t="shared" si="10"/>
        <v>25</v>
      </c>
      <c r="AH24" s="131" t="s">
        <v>80</v>
      </c>
      <c r="AI24" s="131" t="str">
        <f>VLOOKUP(AH24,'Matriz de Controles'!$B$3:O129,3,)</f>
        <v>Control: Se deben definir y asignar todas las responsabilidades de la seguridad de la información.</v>
      </c>
      <c r="AJ24" s="143" t="str">
        <f>VLOOKUP(AH24,'Matriz de Controles'!$B$3:P129,4,)</f>
        <v>Los roles y responsabilidades deben estar claramente definidos
y deben hacer parte de cada contrato de los funcionarios activos en la SED.</v>
      </c>
      <c r="AK24" s="131" t="s">
        <v>61</v>
      </c>
      <c r="AL24" s="136" t="s">
        <v>70</v>
      </c>
      <c r="AM24" s="136"/>
      <c r="AN24" s="136" t="s">
        <v>63</v>
      </c>
      <c r="AO24" s="136"/>
      <c r="AP24" s="5" t="s">
        <v>64</v>
      </c>
      <c r="AQ24" s="5">
        <f t="shared" si="11"/>
        <v>15</v>
      </c>
      <c r="AR24" s="5" t="s">
        <v>65</v>
      </c>
      <c r="AS24" s="5">
        <f t="shared" si="12"/>
        <v>5</v>
      </c>
      <c r="AT24" s="5" t="s">
        <v>65</v>
      </c>
      <c r="AU24" s="5">
        <f t="shared" si="18"/>
        <v>30</v>
      </c>
      <c r="AV24" s="5" t="s">
        <v>65</v>
      </c>
      <c r="AW24" s="5">
        <f t="shared" si="19"/>
        <v>15</v>
      </c>
      <c r="AX24" s="139">
        <f t="shared" si="0"/>
        <v>90</v>
      </c>
      <c r="AY24" s="5">
        <f t="shared" si="1"/>
        <v>2</v>
      </c>
      <c r="AZ24" s="5">
        <f t="shared" si="2"/>
        <v>0</v>
      </c>
      <c r="BA24" s="5" t="str">
        <v>Lider
Tecnico</v>
      </c>
      <c r="BB24" s="144">
        <f t="shared" si="3"/>
        <v>1</v>
      </c>
      <c r="BC24" s="133" t="str">
        <f t="shared" si="24"/>
        <v>RARO</v>
      </c>
      <c r="BD24" s="144">
        <f t="shared" si="4"/>
        <v>2</v>
      </c>
      <c r="BE24" s="133" t="str">
        <f t="shared" si="25"/>
        <v>MENOR</v>
      </c>
      <c r="BF24" s="144">
        <f t="shared" si="26"/>
        <v>2</v>
      </c>
      <c r="BG24" s="136" t="str">
        <f t="shared" si="16"/>
        <v>BAJA</v>
      </c>
      <c r="BH24" s="136" t="str">
        <f t="shared" si="27"/>
        <v>SI</v>
      </c>
    </row>
    <row r="25" spans="1:60" ht="76.5" x14ac:dyDescent="0.2">
      <c r="B25" s="163">
        <v>16</v>
      </c>
      <c r="C25" s="126" t="s">
        <v>96</v>
      </c>
      <c r="D25" s="127" t="s">
        <v>53</v>
      </c>
      <c r="E25" s="137" t="str">
        <v>equivocaciones de las personas cuando usan los servicios,
datos, etc.</v>
      </c>
      <c r="F25" s="137" t="str">
        <v>* Error de uso</v>
      </c>
      <c r="G25" s="138" t="str">
        <v>Humano (accidental)</v>
      </c>
      <c r="H25" s="217" t="s">
        <v>97</v>
      </c>
      <c r="I25" s="218" t="str">
        <f t="shared" si="20"/>
        <v>004SW</v>
      </c>
      <c r="J25" s="164" t="s">
        <v>98</v>
      </c>
      <c r="K25" s="131" t="str">
        <v>BAJA</v>
      </c>
      <c r="L25" s="187" t="s">
        <v>56</v>
      </c>
      <c r="M25" s="129" t="str">
        <v>Gestión institucional</v>
      </c>
      <c r="N25" s="129" t="str">
        <v>Calidad Educativa Integral</v>
      </c>
      <c r="O25" s="129" t="str">
        <v>Reservada</v>
      </c>
      <c r="P25" s="129" t="str">
        <v>Publico, Personal</v>
      </c>
      <c r="Q25" s="129">
        <v>1</v>
      </c>
      <c r="R25" s="129">
        <v>1</v>
      </c>
      <c r="S25" s="129">
        <v>2</v>
      </c>
      <c r="T25" s="129" t="str">
        <v>[I] integridad
[C] confidencialidad [D] disponibilidad</v>
      </c>
      <c r="U25" s="129" t="s">
        <v>57</v>
      </c>
      <c r="V25" s="129" t="s">
        <v>57</v>
      </c>
      <c r="W25" s="129" t="str">
        <f>VLOOKUP(Y25,'[1]Niveles de Valoración'!C$21:D$25,2,0)</f>
        <v>La actividad que conlleva el riesgo se ejecuta de 24 a 500 veces por año</v>
      </c>
      <c r="X25" s="132">
        <f t="shared" si="21"/>
        <v>3</v>
      </c>
      <c r="Y25" s="133" t="s">
        <v>99</v>
      </c>
      <c r="Z25" s="134">
        <f t="shared" si="22"/>
        <v>3</v>
      </c>
      <c r="AA25" s="135" t="s">
        <v>59</v>
      </c>
      <c r="AB25" s="134">
        <f t="shared" si="28"/>
        <v>9</v>
      </c>
      <c r="AC25" s="135" t="str">
        <f t="shared" si="8"/>
        <v>MODERADO</v>
      </c>
      <c r="AD25" s="136" t="str">
        <f t="shared" si="23"/>
        <v>SI</v>
      </c>
      <c r="AE25" s="136" t="str">
        <f>VLOOKUP(AC25,'[1]Niveles de Valoración'!B$29:C$32,2,0)</f>
        <v>Asumir el riesgo</v>
      </c>
      <c r="AF25" s="5" t="str">
        <f>VLOOKUP(AH25,'Matriz de Controles'!B$3:F$116,5,0)</f>
        <v>PR</v>
      </c>
      <c r="AG25" s="5">
        <f t="shared" si="10"/>
        <v>25</v>
      </c>
      <c r="AH25" s="131" t="s">
        <v>60</v>
      </c>
      <c r="AI25" s="131" t="str">
        <f>VLOOKUP(AH25,'Matriz de Controles'!$B$3:O131,3,)</f>
        <v>Control: Se debe definir un conjunto de políticas para la seguridad de la información, aprobada por la dirección, publicada y comunicada a los empleados y a las partes externas pertinentes.</v>
      </c>
      <c r="AJ25" s="143" t="str">
        <f>VLOOKUP(AH25,'Matriz de Controles'!$B$3:P131,4,)</f>
        <v>Defina políticas de seguridad de la información claras y alineadas con los objetivos corporativos y cuyo alcance garantice el cumplimiento legal.</v>
      </c>
      <c r="AK25" s="131" t="s">
        <v>64</v>
      </c>
      <c r="AL25" s="136" t="s">
        <v>70</v>
      </c>
      <c r="AM25" s="136"/>
      <c r="AN25" s="136" t="s">
        <v>63</v>
      </c>
      <c r="AO25" s="136"/>
      <c r="AP25" s="5" t="s">
        <v>64</v>
      </c>
      <c r="AQ25" s="5">
        <f t="shared" si="11"/>
        <v>15</v>
      </c>
      <c r="AR25" s="5" t="s">
        <v>65</v>
      </c>
      <c r="AS25" s="5">
        <f t="shared" si="12"/>
        <v>5</v>
      </c>
      <c r="AT25" s="5" t="s">
        <v>65</v>
      </c>
      <c r="AU25" s="5">
        <f t="shared" si="18"/>
        <v>30</v>
      </c>
      <c r="AV25" s="5" t="s">
        <v>65</v>
      </c>
      <c r="AW25" s="5">
        <f t="shared" si="19"/>
        <v>15</v>
      </c>
      <c r="AX25" s="139">
        <f t="shared" si="0"/>
        <v>90</v>
      </c>
      <c r="AY25" s="5">
        <f t="shared" si="1"/>
        <v>2</v>
      </c>
      <c r="AZ25" s="5">
        <f t="shared" si="2"/>
        <v>0</v>
      </c>
      <c r="BA25" s="5" t="str">
        <v>Lider
Tecnico</v>
      </c>
      <c r="BB25" s="144">
        <f t="shared" si="3"/>
        <v>1</v>
      </c>
      <c r="BC25" s="133" t="str">
        <f t="shared" si="24"/>
        <v>RARO</v>
      </c>
      <c r="BD25" s="144">
        <f t="shared" si="4"/>
        <v>3</v>
      </c>
      <c r="BE25" s="133" t="str">
        <f t="shared" si="25"/>
        <v>MODERADO</v>
      </c>
      <c r="BF25" s="144">
        <f t="shared" si="26"/>
        <v>3</v>
      </c>
      <c r="BG25" s="136" t="str">
        <f t="shared" si="16"/>
        <v>BAJA</v>
      </c>
      <c r="BH25" s="136" t="str">
        <f t="shared" si="27"/>
        <v>SI</v>
      </c>
    </row>
    <row r="26" spans="1:60" ht="63.75" x14ac:dyDescent="0.2">
      <c r="B26" s="163">
        <v>17</v>
      </c>
      <c r="C26" s="126" t="s">
        <v>100</v>
      </c>
      <c r="D26" s="127" t="s">
        <v>67</v>
      </c>
      <c r="E26" s="137" t="str">
        <v>Manipulación de los registros
de actividad (log)</v>
      </c>
      <c r="F26" s="137" t="str">
        <v>* Control inadecuado o falta de
supervisión sobre los registros de
actividades (Registro y supervisión insuficientes)</v>
      </c>
      <c r="G26" s="138" t="str">
        <v>Humano (deliberado)</v>
      </c>
      <c r="H26" s="217"/>
      <c r="I26" s="218"/>
      <c r="J26" s="164" t="s">
        <v>98</v>
      </c>
      <c r="K26" s="131" t="str">
        <v>BAJA</v>
      </c>
      <c r="L26" s="187"/>
      <c r="M26" s="129" t="str">
        <v>Gestión institucional</v>
      </c>
      <c r="N26" s="129" t="str">
        <v>Calidad Educativa Integral</v>
      </c>
      <c r="O26" s="129" t="str">
        <v>Reservada</v>
      </c>
      <c r="P26" s="129" t="str">
        <v>Publico, Personal</v>
      </c>
      <c r="Q26" s="129">
        <v>1</v>
      </c>
      <c r="R26" s="129">
        <v>1</v>
      </c>
      <c r="S26" s="129">
        <v>2</v>
      </c>
      <c r="T26" s="129" t="str">
        <v>[I] integridad</v>
      </c>
      <c r="U26" s="129" t="s">
        <v>57</v>
      </c>
      <c r="V26" s="129" t="s">
        <v>57</v>
      </c>
      <c r="W26" s="129" t="str">
        <f>VLOOKUP(Y26,'[1]Niveles de Valoración'!C$21:D$25,2,0)</f>
        <v>La actividad que conlleva el riesgo se ejecuta de 24 a 500 veces por año</v>
      </c>
      <c r="X26" s="132">
        <f t="shared" si="21"/>
        <v>3</v>
      </c>
      <c r="Y26" s="133" t="s">
        <v>99</v>
      </c>
      <c r="Z26" s="134">
        <f t="shared" si="22"/>
        <v>2</v>
      </c>
      <c r="AA26" s="135" t="s">
        <v>73</v>
      </c>
      <c r="AB26" s="134">
        <f t="shared" si="28"/>
        <v>6</v>
      </c>
      <c r="AC26" s="135" t="str">
        <f t="shared" si="8"/>
        <v>MODERADO</v>
      </c>
      <c r="AD26" s="136" t="str">
        <f t="shared" si="23"/>
        <v>SI</v>
      </c>
      <c r="AE26" s="136" t="str">
        <f>VLOOKUP(AC26,'[1]Niveles de Valoración'!B$29:C$32,2,0)</f>
        <v>Asumir el riesgo</v>
      </c>
      <c r="AF26" s="5" t="str">
        <f>VLOOKUP(AH26,'Matriz de Controles'!B$3:F$116,5,0)</f>
        <v>DT</v>
      </c>
      <c r="AG26" s="5">
        <f t="shared" si="10"/>
        <v>15</v>
      </c>
      <c r="AH26" s="131" t="s">
        <v>69</v>
      </c>
      <c r="AI26" s="131" t="str">
        <f>VLOOKUP(AH26,'Matriz de Controles'!$B$3:O132,3,)</f>
        <v>Control: El acceso a la información y a las funciones de los sistemas de las aplicaciones se debe restringir  de acuerdo con la política de control de acceso.</v>
      </c>
      <c r="AJ26" s="143" t="str">
        <f>VLOOKUP(AH26,'Matriz de Controles'!$B$3:P132,4,)</f>
        <v>Hacer cumplir el registro de auditoría detallado para acceder a datos confidenciales o cambios en datos confidenciales (utilizando herramientas como File Integrity Monitoring o Información de seguridad y monitoreo de eventos).</v>
      </c>
      <c r="AK26" s="131" t="s">
        <v>61</v>
      </c>
      <c r="AL26" s="136" t="s">
        <v>70</v>
      </c>
      <c r="AM26" s="136"/>
      <c r="AN26" s="136" t="s">
        <v>63</v>
      </c>
      <c r="AO26" s="136"/>
      <c r="AP26" s="5" t="s">
        <v>61</v>
      </c>
      <c r="AQ26" s="5">
        <f t="shared" si="11"/>
        <v>25</v>
      </c>
      <c r="AR26" s="5" t="s">
        <v>65</v>
      </c>
      <c r="AS26" s="5">
        <f t="shared" si="12"/>
        <v>5</v>
      </c>
      <c r="AT26" s="5" t="s">
        <v>65</v>
      </c>
      <c r="AU26" s="5">
        <f t="shared" si="18"/>
        <v>30</v>
      </c>
      <c r="AV26" s="5" t="s">
        <v>65</v>
      </c>
      <c r="AW26" s="5">
        <f t="shared" si="19"/>
        <v>15</v>
      </c>
      <c r="AX26" s="139">
        <f t="shared" si="0"/>
        <v>90</v>
      </c>
      <c r="AY26" s="5">
        <f t="shared" si="1"/>
        <v>2</v>
      </c>
      <c r="AZ26" s="5">
        <f t="shared" si="2"/>
        <v>0</v>
      </c>
      <c r="BA26" s="5" t="str">
        <v>Lider
Tecnico</v>
      </c>
      <c r="BB26" s="144">
        <f t="shared" si="3"/>
        <v>1</v>
      </c>
      <c r="BC26" s="133" t="str">
        <f t="shared" si="24"/>
        <v>RARO</v>
      </c>
      <c r="BD26" s="144">
        <f t="shared" si="4"/>
        <v>2</v>
      </c>
      <c r="BE26" s="133" t="str">
        <f t="shared" si="25"/>
        <v>MENOR</v>
      </c>
      <c r="BF26" s="144">
        <f t="shared" si="26"/>
        <v>2</v>
      </c>
      <c r="BG26" s="136" t="str">
        <f t="shared" si="16"/>
        <v>BAJA</v>
      </c>
      <c r="BH26" s="136" t="str">
        <f t="shared" si="27"/>
        <v>SI</v>
      </c>
    </row>
    <row r="27" spans="1:60" ht="178.5" x14ac:dyDescent="0.2">
      <c r="B27" s="163">
        <v>18</v>
      </c>
      <c r="C27" s="126" t="s">
        <v>101</v>
      </c>
      <c r="D27" s="127" t="s">
        <v>72</v>
      </c>
      <c r="E27" s="137" t="str">
        <v>prácticamente todos los activos dependen de su configuración y
ésta de la diligencia del administrador: privilegios de acceso, flujos de actividades, registro de actividad, encaminamiento, etc.</v>
      </c>
      <c r="F27" s="137" t="str">
        <v>* Abuso de privilegios
* Falta de definición de procedimientos de control de cambio.</v>
      </c>
      <c r="G27" s="138" t="str">
        <v>Humano (deliberado)</v>
      </c>
      <c r="H27" s="217"/>
      <c r="I27" s="218"/>
      <c r="J27" s="164" t="s">
        <v>98</v>
      </c>
      <c r="K27" s="131" t="str">
        <v>BAJA</v>
      </c>
      <c r="L27" s="187"/>
      <c r="M27" s="129" t="str">
        <v>Gestión institucional</v>
      </c>
      <c r="N27" s="129" t="str">
        <v>Calidad Educativa Integral</v>
      </c>
      <c r="O27" s="129" t="str">
        <v>Reservada</v>
      </c>
      <c r="P27" s="129" t="str">
        <v>Publico, Personal</v>
      </c>
      <c r="Q27" s="129">
        <v>1</v>
      </c>
      <c r="R27" s="129">
        <v>1</v>
      </c>
      <c r="S27" s="129">
        <v>2</v>
      </c>
      <c r="T27" s="129" t="str">
        <v>[I] integridad
[C] confidencialidad [D] disponibilidad</v>
      </c>
      <c r="U27" s="129" t="s">
        <v>57</v>
      </c>
      <c r="V27" s="129" t="s">
        <v>57</v>
      </c>
      <c r="W27" s="129" t="str">
        <f>VLOOKUP(Y27,'[1]Niveles de Valoración'!C$21:D$25,2,0)</f>
        <v>La actividad que conlleva el riesgo se ejecuta de 24 a 500 veces por año</v>
      </c>
      <c r="X27" s="132">
        <f t="shared" si="21"/>
        <v>3</v>
      </c>
      <c r="Y27" s="133" t="s">
        <v>99</v>
      </c>
      <c r="Z27" s="134">
        <f t="shared" si="22"/>
        <v>3</v>
      </c>
      <c r="AA27" s="135" t="s">
        <v>59</v>
      </c>
      <c r="AB27" s="134">
        <f t="shared" si="28"/>
        <v>9</v>
      </c>
      <c r="AC27" s="135" t="str">
        <f t="shared" si="8"/>
        <v>MODERADO</v>
      </c>
      <c r="AD27" s="136" t="str">
        <f t="shared" si="23"/>
        <v>SI</v>
      </c>
      <c r="AE27" s="136" t="str">
        <f>VLOOKUP(AC27,'[1]Niveles de Valoración'!B$29:C$32,2,0)</f>
        <v>Asumir el riesgo</v>
      </c>
      <c r="AF27" s="5" t="str">
        <f>VLOOKUP(AH27,'Matriz de Controles'!B$3:F$116,5,0)</f>
        <v>DT</v>
      </c>
      <c r="AG27" s="5">
        <f t="shared" si="10"/>
        <v>15</v>
      </c>
      <c r="AH27" s="131" t="s">
        <v>74</v>
      </c>
      <c r="AI27" s="131" t="str">
        <f>VLOOKUP(AH27,'Matriz de Controles'!$B$3:O133,3,)</f>
        <v>Control: Se debe implementar un proceso de suministro de acceso formal de usuarios para asignar o revocar los derechos de acceso para todo tipo de usuarios para todos los sistemas y servicios.</v>
      </c>
      <c r="AJ27" s="143" t="str">
        <f>VLOOKUP(AH27,'Matriz de Controles'!$B$3:P133,4,)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27" s="131" t="s">
        <v>64</v>
      </c>
      <c r="AL27" s="136" t="s">
        <v>70</v>
      </c>
      <c r="AM27" s="136"/>
      <c r="AN27" s="136" t="s">
        <v>63</v>
      </c>
      <c r="AO27" s="136"/>
      <c r="AP27" s="5" t="s">
        <v>61</v>
      </c>
      <c r="AQ27" s="5">
        <f t="shared" si="11"/>
        <v>25</v>
      </c>
      <c r="AR27" s="5" t="s">
        <v>65</v>
      </c>
      <c r="AS27" s="5">
        <f t="shared" si="12"/>
        <v>5</v>
      </c>
      <c r="AT27" s="5" t="s">
        <v>65</v>
      </c>
      <c r="AU27" s="5">
        <f t="shared" si="18"/>
        <v>30</v>
      </c>
      <c r="AV27" s="5" t="s">
        <v>65</v>
      </c>
      <c r="AW27" s="5">
        <f t="shared" si="19"/>
        <v>15</v>
      </c>
      <c r="AX27" s="139">
        <f t="shared" si="0"/>
        <v>90</v>
      </c>
      <c r="AY27" s="5">
        <f t="shared" si="1"/>
        <v>2</v>
      </c>
      <c r="AZ27" s="5">
        <f t="shared" si="2"/>
        <v>0</v>
      </c>
      <c r="BA27" s="5" t="str">
        <v>Lider
Tecnico</v>
      </c>
      <c r="BB27" s="144">
        <f t="shared" si="3"/>
        <v>1</v>
      </c>
      <c r="BC27" s="133" t="str">
        <f t="shared" si="24"/>
        <v>RARO</v>
      </c>
      <c r="BD27" s="144">
        <f t="shared" si="4"/>
        <v>3</v>
      </c>
      <c r="BE27" s="133" t="str">
        <f t="shared" si="25"/>
        <v>MODERADO</v>
      </c>
      <c r="BF27" s="144">
        <f t="shared" si="26"/>
        <v>3</v>
      </c>
      <c r="BG27" s="136" t="str">
        <f t="shared" si="16"/>
        <v>BAJA</v>
      </c>
      <c r="BH27" s="136" t="str">
        <f t="shared" si="27"/>
        <v>SI</v>
      </c>
    </row>
    <row r="28" spans="1:60" ht="178.5" x14ac:dyDescent="0.2">
      <c r="B28" s="163">
        <v>19</v>
      </c>
      <c r="C28" s="126" t="s">
        <v>102</v>
      </c>
      <c r="D28" s="127" t="s">
        <v>76</v>
      </c>
      <c r="E2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8" s="137" t="str">
        <v>* Usurpación de derecho
* Autenticación rota</v>
      </c>
      <c r="G28" s="138" t="str">
        <v>Humano (deliberado)</v>
      </c>
      <c r="H28" s="217"/>
      <c r="I28" s="218"/>
      <c r="J28" s="164" t="s">
        <v>98</v>
      </c>
      <c r="K28" s="131" t="str">
        <v>BAJA</v>
      </c>
      <c r="L28" s="187"/>
      <c r="M28" s="129" t="str">
        <v>Gestión institucional</v>
      </c>
      <c r="N28" s="129" t="str">
        <v>Calidad Educativa Integral</v>
      </c>
      <c r="O28" s="129" t="str">
        <v>Reservada</v>
      </c>
      <c r="P28" s="129" t="str">
        <v>Publico, Personal</v>
      </c>
      <c r="Q28" s="129">
        <v>1</v>
      </c>
      <c r="R28" s="129">
        <v>1</v>
      </c>
      <c r="S28" s="129">
        <v>2</v>
      </c>
      <c r="T28" s="129" t="str">
        <v>[C] confidencialidad
[I] integridad</v>
      </c>
      <c r="U28" s="129" t="s">
        <v>57</v>
      </c>
      <c r="V28" s="129" t="s">
        <v>57</v>
      </c>
      <c r="W28" s="129" t="str">
        <f>VLOOKUP(Y28,'[1]Niveles de Valoración'!C$21:D$25,2,0)</f>
        <v>La actividad que conlleva el riesgo se ejecuta de 24 a 500 veces por año</v>
      </c>
      <c r="X28" s="132">
        <f t="shared" si="21"/>
        <v>3</v>
      </c>
      <c r="Y28" s="133" t="s">
        <v>99</v>
      </c>
      <c r="Z28" s="134">
        <f t="shared" si="22"/>
        <v>1</v>
      </c>
      <c r="AA28" s="135" t="s">
        <v>68</v>
      </c>
      <c r="AB28" s="134">
        <f t="shared" si="28"/>
        <v>3</v>
      </c>
      <c r="AC28" s="135" t="str">
        <f t="shared" si="8"/>
        <v>BAJO</v>
      </c>
      <c r="AD28" s="136" t="str">
        <f t="shared" si="23"/>
        <v>SI</v>
      </c>
      <c r="AE28" s="136" t="str">
        <f>VLOOKUP(AC28,'[1]Niveles de Valoración'!B$29:C$32,2,0)</f>
        <v>Asumir el riesgo</v>
      </c>
      <c r="AF28" s="5" t="str">
        <f>VLOOKUP(AH28,'Matriz de Controles'!B$3:F$116,5,0)</f>
        <v>PR</v>
      </c>
      <c r="AG28" s="5">
        <f t="shared" si="10"/>
        <v>25</v>
      </c>
      <c r="AH28" s="131" t="s">
        <v>77</v>
      </c>
      <c r="AI28" s="131" t="str">
        <f>VLOOKUP(AH28,'Matriz de Controles'!$B$3:O134,3,)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28" s="143" t="str">
        <f>VLOOKUP(AH28,'Matriz de Controles'!$B$3:P134,4,)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28" s="131" t="s">
        <v>64</v>
      </c>
      <c r="AL28" s="136" t="s">
        <v>70</v>
      </c>
      <c r="AM28" s="136"/>
      <c r="AN28" s="136" t="s">
        <v>63</v>
      </c>
      <c r="AO28" s="136"/>
      <c r="AP28" s="5" t="s">
        <v>64</v>
      </c>
      <c r="AQ28" s="5">
        <f t="shared" si="11"/>
        <v>15</v>
      </c>
      <c r="AR28" s="5" t="s">
        <v>65</v>
      </c>
      <c r="AS28" s="5">
        <f t="shared" si="12"/>
        <v>5</v>
      </c>
      <c r="AT28" s="5" t="s">
        <v>65</v>
      </c>
      <c r="AU28" s="5">
        <f t="shared" si="18"/>
        <v>30</v>
      </c>
      <c r="AV28" s="5" t="s">
        <v>65</v>
      </c>
      <c r="AW28" s="5">
        <f t="shared" si="19"/>
        <v>15</v>
      </c>
      <c r="AX28" s="139">
        <f t="shared" si="0"/>
        <v>90</v>
      </c>
      <c r="AY28" s="5">
        <f t="shared" si="1"/>
        <v>2</v>
      </c>
      <c r="AZ28" s="5">
        <f t="shared" si="2"/>
        <v>0</v>
      </c>
      <c r="BA28" s="5" t="str">
        <v>Lider
Tecnico</v>
      </c>
      <c r="BB28" s="144">
        <f t="shared" si="3"/>
        <v>1</v>
      </c>
      <c r="BC28" s="133" t="str">
        <f t="shared" si="24"/>
        <v>RARO</v>
      </c>
      <c r="BD28" s="144">
        <f t="shared" si="4"/>
        <v>1</v>
      </c>
      <c r="BE28" s="133" t="str">
        <f t="shared" si="25"/>
        <v>INSIGNIFICANTE</v>
      </c>
      <c r="BF28" s="144">
        <f t="shared" si="26"/>
        <v>1</v>
      </c>
      <c r="BG28" s="136" t="str">
        <f t="shared" si="16"/>
        <v>BAJA</v>
      </c>
      <c r="BH28" s="136" t="str">
        <f t="shared" si="27"/>
        <v>SI</v>
      </c>
    </row>
    <row r="29" spans="1:60" ht="51" x14ac:dyDescent="0.2">
      <c r="B29" s="163">
        <v>20</v>
      </c>
      <c r="C29" s="126" t="s">
        <v>103</v>
      </c>
      <c r="D29" s="127" t="s">
        <v>67</v>
      </c>
      <c r="E29" s="137" t="str">
        <v>Manipulación de los registros
de actividad (log)</v>
      </c>
      <c r="F29" s="137" t="str">
        <v>* Control inadecuado o falta de
supervisión sobre los registros de
actividades (Registro y supervisión insuficientes)</v>
      </c>
      <c r="G29" s="138" t="str">
        <v>Humano (deliberado)</v>
      </c>
      <c r="H29" s="217"/>
      <c r="I29" s="218"/>
      <c r="J29" s="164" t="s">
        <v>98</v>
      </c>
      <c r="K29" s="131" t="str">
        <v>BAJA</v>
      </c>
      <c r="L29" s="187"/>
      <c r="M29" s="129" t="str">
        <v>Gestión institucional</v>
      </c>
      <c r="N29" s="129" t="str">
        <v>Calidad Educativa Integral</v>
      </c>
      <c r="O29" s="129" t="str">
        <v>Reservada</v>
      </c>
      <c r="P29" s="129" t="str">
        <v>Publico, Personal</v>
      </c>
      <c r="Q29" s="129">
        <v>1</v>
      </c>
      <c r="R29" s="129">
        <v>1</v>
      </c>
      <c r="S29" s="129">
        <v>2</v>
      </c>
      <c r="T29" s="129" t="str">
        <v>[I] integridad</v>
      </c>
      <c r="U29" s="129" t="s">
        <v>57</v>
      </c>
      <c r="V29" s="129" t="s">
        <v>57</v>
      </c>
      <c r="W29" s="129" t="str">
        <f>VLOOKUP(Y29,'[1]Niveles de Valoración'!C$21:D$25,2,0)</f>
        <v>La actividad que conlleva el riesgo se ejecuta de 24 a 500 veces por año</v>
      </c>
      <c r="X29" s="132">
        <f t="shared" si="21"/>
        <v>3</v>
      </c>
      <c r="Y29" s="133" t="s">
        <v>99</v>
      </c>
      <c r="Z29" s="134">
        <f t="shared" si="22"/>
        <v>2</v>
      </c>
      <c r="AA29" s="135" t="s">
        <v>73</v>
      </c>
      <c r="AB29" s="134">
        <f t="shared" si="28"/>
        <v>6</v>
      </c>
      <c r="AC29" s="135" t="str">
        <f t="shared" si="8"/>
        <v>MODERADO</v>
      </c>
      <c r="AD29" s="136" t="str">
        <f t="shared" si="23"/>
        <v>SI</v>
      </c>
      <c r="AE29" s="136" t="str">
        <f>VLOOKUP(AC29,'[1]Niveles de Valoración'!B$29:C$32,2,0)</f>
        <v>Asumir el riesgo</v>
      </c>
      <c r="AF29" s="5" t="str">
        <f>VLOOKUP(AH29,'Matriz de Controles'!B$3:F$116,5,0)</f>
        <v>PR</v>
      </c>
      <c r="AG29" s="5">
        <f t="shared" si="10"/>
        <v>25</v>
      </c>
      <c r="AH29" s="131" t="s">
        <v>80</v>
      </c>
      <c r="AI29" s="131" t="str">
        <f>VLOOKUP(AH29,'Matriz de Controles'!$B$3:O135,3,)</f>
        <v>Control: Se deben definir y asignar todas las responsabilidades de la seguridad de la información.</v>
      </c>
      <c r="AJ29" s="143" t="str">
        <f>VLOOKUP(AH29,'Matriz de Controles'!$B$3:P135,4,)</f>
        <v>Los roles y responsabilidades deben estar claramente definidos
y deben hacer parte de cada contrato de los funcionarios activos en la SED.</v>
      </c>
      <c r="AK29" s="131" t="s">
        <v>61</v>
      </c>
      <c r="AL29" s="136" t="s">
        <v>70</v>
      </c>
      <c r="AM29" s="136"/>
      <c r="AN29" s="136" t="s">
        <v>63</v>
      </c>
      <c r="AO29" s="136"/>
      <c r="AP29" s="5" t="s">
        <v>64</v>
      </c>
      <c r="AQ29" s="5">
        <f t="shared" si="11"/>
        <v>15</v>
      </c>
      <c r="AR29" s="5" t="s">
        <v>65</v>
      </c>
      <c r="AS29" s="5">
        <f t="shared" si="12"/>
        <v>5</v>
      </c>
      <c r="AT29" s="5" t="s">
        <v>65</v>
      </c>
      <c r="AU29" s="5">
        <f t="shared" si="18"/>
        <v>30</v>
      </c>
      <c r="AV29" s="5" t="s">
        <v>65</v>
      </c>
      <c r="AW29" s="5">
        <f t="shared" si="19"/>
        <v>15</v>
      </c>
      <c r="AX29" s="139">
        <f t="shared" si="0"/>
        <v>90</v>
      </c>
      <c r="AY29" s="5">
        <f t="shared" si="1"/>
        <v>2</v>
      </c>
      <c r="AZ29" s="5">
        <f t="shared" si="2"/>
        <v>0</v>
      </c>
      <c r="BA29" s="5" t="str">
        <v>Lider
Tecnico</v>
      </c>
      <c r="BB29" s="144">
        <f t="shared" si="3"/>
        <v>1</v>
      </c>
      <c r="BC29" s="133" t="str">
        <f t="shared" si="24"/>
        <v>RARO</v>
      </c>
      <c r="BD29" s="144">
        <f t="shared" si="4"/>
        <v>2</v>
      </c>
      <c r="BE29" s="133" t="str">
        <f t="shared" si="25"/>
        <v>MENOR</v>
      </c>
      <c r="BF29" s="144">
        <f t="shared" si="26"/>
        <v>2</v>
      </c>
      <c r="BG29" s="136" t="str">
        <f t="shared" si="16"/>
        <v>BAJA</v>
      </c>
      <c r="BH29" s="136" t="str">
        <f t="shared" si="27"/>
        <v>SI</v>
      </c>
    </row>
    <row r="30" spans="1:60" ht="76.5" x14ac:dyDescent="0.2">
      <c r="B30" s="163">
        <v>21</v>
      </c>
      <c r="C30" s="126" t="s">
        <v>104</v>
      </c>
      <c r="D30" s="127" t="s">
        <v>53</v>
      </c>
      <c r="E30" s="140" t="str">
        <v>equivocaciones de las personas cuando usan los servicios,
datos, etc.</v>
      </c>
      <c r="F30" s="140" t="str">
        <v>* Error de uso</v>
      </c>
      <c r="G30" s="141" t="str">
        <v>Humano (accidental)</v>
      </c>
      <c r="H30" s="217" t="s">
        <v>105</v>
      </c>
      <c r="I30" s="218" t="str">
        <f t="shared" si="20"/>
        <v>005SW</v>
      </c>
      <c r="J30" s="164" t="s">
        <v>106</v>
      </c>
      <c r="K30" s="131" t="str">
        <v>BAJA</v>
      </c>
      <c r="L30" s="187" t="s">
        <v>56</v>
      </c>
      <c r="M30" s="129" t="str">
        <v>Despacho</v>
      </c>
      <c r="N30" s="129" t="str">
        <v>Gestión Documental</v>
      </c>
      <c r="O30" s="129" t="str">
        <v>Publica</v>
      </c>
      <c r="P30" s="129" t="str">
        <v>Publico</v>
      </c>
      <c r="Q30" s="129">
        <v>1</v>
      </c>
      <c r="R30" s="129">
        <v>2</v>
      </c>
      <c r="S30" s="129">
        <v>1</v>
      </c>
      <c r="T30" s="129" t="str">
        <v>[I] integridad
[C] confidencialidad [D] disponibilidad</v>
      </c>
      <c r="U30" s="129" t="s">
        <v>57</v>
      </c>
      <c r="V30" s="129" t="s">
        <v>57</v>
      </c>
      <c r="W30" s="129" t="str">
        <f>VLOOKUP(Y30,'[1]Niveles de Valoración'!C$21:D$25,2,0)</f>
        <v>La actividad que conlleva el riesgo se ejecuta como máximos 2 veces por año</v>
      </c>
      <c r="X30" s="132">
        <f t="shared" si="21"/>
        <v>1</v>
      </c>
      <c r="Y30" s="133" t="s">
        <v>84</v>
      </c>
      <c r="Z30" s="134">
        <f t="shared" si="22"/>
        <v>3</v>
      </c>
      <c r="AA30" s="135" t="s">
        <v>59</v>
      </c>
      <c r="AB30" s="134">
        <f t="shared" ref="AB30:AB51" si="29">+X30*Z30</f>
        <v>3</v>
      </c>
      <c r="AC30" s="135" t="str">
        <f t="shared" si="8"/>
        <v>BAJO</v>
      </c>
      <c r="AD30" s="136" t="str">
        <f t="shared" si="23"/>
        <v>SI</v>
      </c>
      <c r="AE30" s="136" t="str">
        <f>VLOOKUP(AC30,'[1]Niveles de Valoración'!B$29:C$32,2,0)</f>
        <v>Asumir el riesgo</v>
      </c>
      <c r="AF30" s="5" t="str">
        <f>VLOOKUP(AH30,'Matriz de Controles'!B$3:F$116,5,0)</f>
        <v>PR</v>
      </c>
      <c r="AG30" s="5">
        <f t="shared" si="10"/>
        <v>25</v>
      </c>
      <c r="AH30" s="131" t="s">
        <v>60</v>
      </c>
      <c r="AI30" s="131" t="str">
        <f>VLOOKUP(AH30,'Matriz de Controles'!$B$3:O136,3,)</f>
        <v>Control: Se debe definir un conjunto de políticas para la seguridad de la información, aprobada por la dirección, publicada y comunicada a los empleados y a las partes externas pertinentes.</v>
      </c>
      <c r="AJ30" s="143" t="str">
        <f>VLOOKUP(AH30,'Matriz de Controles'!$B$3:P136,4,)</f>
        <v>Defina políticas de seguridad de la información claras y alineadas con los objetivos corporativos y cuyo alcance garantice el cumplimiento legal.</v>
      </c>
      <c r="AK30" s="131" t="s">
        <v>61</v>
      </c>
      <c r="AL30" s="136" t="s">
        <v>70</v>
      </c>
      <c r="AM30" s="136"/>
      <c r="AN30" s="136" t="s">
        <v>63</v>
      </c>
      <c r="AO30" s="136"/>
      <c r="AP30" s="5" t="s">
        <v>64</v>
      </c>
      <c r="AQ30" s="5">
        <f t="shared" si="11"/>
        <v>15</v>
      </c>
      <c r="AR30" s="5" t="s">
        <v>65</v>
      </c>
      <c r="AS30" s="5">
        <f t="shared" si="12"/>
        <v>5</v>
      </c>
      <c r="AT30" s="5" t="s">
        <v>65</v>
      </c>
      <c r="AU30" s="5">
        <f t="shared" si="18"/>
        <v>30</v>
      </c>
      <c r="AV30" s="5" t="s">
        <v>65</v>
      </c>
      <c r="AW30" s="5">
        <f t="shared" si="19"/>
        <v>15</v>
      </c>
      <c r="AX30" s="139">
        <f t="shared" si="0"/>
        <v>90</v>
      </c>
      <c r="AY30" s="5">
        <f t="shared" si="1"/>
        <v>2</v>
      </c>
      <c r="AZ30" s="5">
        <f t="shared" si="2"/>
        <v>0</v>
      </c>
      <c r="BA30" s="5" t="str">
        <v>Lider
Tecnico</v>
      </c>
      <c r="BB30" s="144">
        <f t="shared" si="3"/>
        <v>1</v>
      </c>
      <c r="BC30" s="133" t="str">
        <f t="shared" si="24"/>
        <v>RARO</v>
      </c>
      <c r="BD30" s="144">
        <f t="shared" si="4"/>
        <v>3</v>
      </c>
      <c r="BE30" s="133" t="str">
        <f t="shared" si="25"/>
        <v>MODERADO</v>
      </c>
      <c r="BF30" s="144">
        <f t="shared" si="26"/>
        <v>3</v>
      </c>
      <c r="BG30" s="136" t="str">
        <f t="shared" si="16"/>
        <v>BAJA</v>
      </c>
      <c r="BH30" s="136" t="str">
        <f t="shared" si="27"/>
        <v>SI</v>
      </c>
    </row>
    <row r="31" spans="1:60" ht="63.75" x14ac:dyDescent="0.2">
      <c r="B31" s="163">
        <v>22</v>
      </c>
      <c r="C31" s="126" t="s">
        <v>107</v>
      </c>
      <c r="D31" s="127" t="s">
        <v>67</v>
      </c>
      <c r="E31" s="140" t="str">
        <v>Manipulación de los registros
de actividad (log)</v>
      </c>
      <c r="F31" s="140" t="str">
        <v>* Control inadecuado o falta de
supervisión sobre los registros de
actividades (Registro y supervisión insuficientes)</v>
      </c>
      <c r="G31" s="141" t="str">
        <v>Humano (deliberado)</v>
      </c>
      <c r="H31" s="217"/>
      <c r="I31" s="218"/>
      <c r="J31" s="164" t="s">
        <v>106</v>
      </c>
      <c r="K31" s="131" t="str">
        <v>BAJA</v>
      </c>
      <c r="L31" s="187"/>
      <c r="M31" s="129" t="str">
        <v>Despacho</v>
      </c>
      <c r="N31" s="129" t="str">
        <v>Gestión Documental</v>
      </c>
      <c r="O31" s="129" t="str">
        <v>Publica</v>
      </c>
      <c r="P31" s="129" t="str">
        <v>Publico</v>
      </c>
      <c r="Q31" s="129">
        <v>1</v>
      </c>
      <c r="R31" s="129">
        <v>2</v>
      </c>
      <c r="S31" s="129">
        <v>1</v>
      </c>
      <c r="T31" s="129" t="str">
        <v>[I] integridad</v>
      </c>
      <c r="U31" s="129" t="s">
        <v>57</v>
      </c>
      <c r="V31" s="129" t="s">
        <v>57</v>
      </c>
      <c r="W31" s="129" t="str">
        <f>VLOOKUP(Y31,'[1]Niveles de Valoración'!C$21:D$25,2,0)</f>
        <v>La actividad que conlleva el riesgo se ejecuta como máximos 2 veces por año</v>
      </c>
      <c r="X31" s="132">
        <f t="shared" si="21"/>
        <v>1</v>
      </c>
      <c r="Y31" s="133" t="s">
        <v>84</v>
      </c>
      <c r="Z31" s="134">
        <f t="shared" si="22"/>
        <v>2</v>
      </c>
      <c r="AA31" s="135" t="s">
        <v>73</v>
      </c>
      <c r="AB31" s="134">
        <f t="shared" si="29"/>
        <v>2</v>
      </c>
      <c r="AC31" s="135" t="str">
        <f t="shared" si="8"/>
        <v>BAJO</v>
      </c>
      <c r="AD31" s="136" t="str">
        <f t="shared" si="23"/>
        <v>SI</v>
      </c>
      <c r="AE31" s="136" t="str">
        <f>VLOOKUP(AC31,'[1]Niveles de Valoración'!B$29:C$32,2,0)</f>
        <v>Asumir el riesgo</v>
      </c>
      <c r="AF31" s="5" t="str">
        <f>VLOOKUP(AH31,'Matriz de Controles'!B$3:F$116,5,0)</f>
        <v>DT</v>
      </c>
      <c r="AG31" s="5">
        <f t="shared" si="10"/>
        <v>15</v>
      </c>
      <c r="AH31" s="131" t="s">
        <v>69</v>
      </c>
      <c r="AI31" s="131" t="str">
        <f>VLOOKUP(AH31,'Matriz de Controles'!$B$3:O137,3,)</f>
        <v>Control: El acceso a la información y a las funciones de los sistemas de las aplicaciones se debe restringir  de acuerdo con la política de control de acceso.</v>
      </c>
      <c r="AJ31" s="143" t="str">
        <f>VLOOKUP(AH31,'Matriz de Controles'!$B$3:P137,4,)</f>
        <v>Hacer cumplir el registro de auditoría detallado para acceder a datos confidenciales o cambios en datos confidenciales (utilizando herramientas como File Integrity Monitoring o Información de seguridad y monitoreo de eventos).</v>
      </c>
      <c r="AK31" s="131" t="s">
        <v>61</v>
      </c>
      <c r="AL31" s="136" t="s">
        <v>70</v>
      </c>
      <c r="AM31" s="136"/>
      <c r="AN31" s="136" t="s">
        <v>63</v>
      </c>
      <c r="AO31" s="136"/>
      <c r="AP31" s="5" t="s">
        <v>61</v>
      </c>
      <c r="AQ31" s="5">
        <f t="shared" si="11"/>
        <v>25</v>
      </c>
      <c r="AR31" s="5" t="s">
        <v>65</v>
      </c>
      <c r="AS31" s="5">
        <f t="shared" si="12"/>
        <v>5</v>
      </c>
      <c r="AT31" s="5" t="s">
        <v>65</v>
      </c>
      <c r="AU31" s="5">
        <f t="shared" si="18"/>
        <v>30</v>
      </c>
      <c r="AV31" s="5" t="s">
        <v>65</v>
      </c>
      <c r="AW31" s="5">
        <f t="shared" si="19"/>
        <v>15</v>
      </c>
      <c r="AX31" s="139">
        <f t="shared" si="0"/>
        <v>90</v>
      </c>
      <c r="AY31" s="5">
        <f t="shared" si="1"/>
        <v>2</v>
      </c>
      <c r="AZ31" s="5">
        <f t="shared" si="2"/>
        <v>0</v>
      </c>
      <c r="BA31" s="5" t="str">
        <v>Lider
Tecnico</v>
      </c>
      <c r="BB31" s="144">
        <f t="shared" ref="BB31:BB62" si="30">IF(X31-AX31&lt;1,1,X31-AX31)</f>
        <v>1</v>
      </c>
      <c r="BC31" s="133" t="str">
        <f t="shared" si="24"/>
        <v>RARO</v>
      </c>
      <c r="BD31" s="144">
        <f t="shared" si="4"/>
        <v>2</v>
      </c>
      <c r="BE31" s="133" t="str">
        <f t="shared" si="25"/>
        <v>MENOR</v>
      </c>
      <c r="BF31" s="144">
        <f t="shared" si="26"/>
        <v>2</v>
      </c>
      <c r="BG31" s="136" t="str">
        <f t="shared" si="16"/>
        <v>BAJA</v>
      </c>
      <c r="BH31" s="136" t="str">
        <f t="shared" si="27"/>
        <v>SI</v>
      </c>
    </row>
    <row r="32" spans="1:60" ht="178.5" x14ac:dyDescent="0.2">
      <c r="B32" s="163">
        <v>23</v>
      </c>
      <c r="C32" s="126" t="s">
        <v>108</v>
      </c>
      <c r="D32" s="127" t="s">
        <v>72</v>
      </c>
      <c r="E32" s="140" t="str">
        <v>prácticamente todos los activos dependen de su configuración y
ésta de la diligencia del administrador: privilegios de acceso, flujos de actividades, registro de actividad, encaminamiento, etc.</v>
      </c>
      <c r="F32" s="140" t="str">
        <v>* Abuso de privilegios
* Falta de definición de procedimientos de control de cambio.</v>
      </c>
      <c r="G32" s="141" t="str">
        <v>Humano (deliberado)</v>
      </c>
      <c r="H32" s="217"/>
      <c r="I32" s="218"/>
      <c r="J32" s="164" t="s">
        <v>106</v>
      </c>
      <c r="K32" s="131" t="str">
        <v>BAJA</v>
      </c>
      <c r="L32" s="187"/>
      <c r="M32" s="129" t="str">
        <v>Despacho</v>
      </c>
      <c r="N32" s="129" t="str">
        <v>Gestión Documental</v>
      </c>
      <c r="O32" s="129" t="str">
        <v>Publica</v>
      </c>
      <c r="P32" s="129" t="str">
        <v>Publico</v>
      </c>
      <c r="Q32" s="129">
        <v>1</v>
      </c>
      <c r="R32" s="129">
        <v>2</v>
      </c>
      <c r="S32" s="129">
        <v>1</v>
      </c>
      <c r="T32" s="129" t="str">
        <v>[I] integridad
[C] confidencialidad [D] disponibilidad</v>
      </c>
      <c r="U32" s="129" t="s">
        <v>57</v>
      </c>
      <c r="V32" s="129" t="s">
        <v>57</v>
      </c>
      <c r="W32" s="129" t="str">
        <f>VLOOKUP(Y32,'[1]Niveles de Valoración'!C$21:D$25,2,0)</f>
        <v>La actividad que conlleva el riesgo se ejecuta como máximos 2 veces por año</v>
      </c>
      <c r="X32" s="132">
        <f t="shared" si="21"/>
        <v>1</v>
      </c>
      <c r="Y32" s="133" t="s">
        <v>84</v>
      </c>
      <c r="Z32" s="134">
        <f t="shared" si="22"/>
        <v>3</v>
      </c>
      <c r="AA32" s="135" t="s">
        <v>59</v>
      </c>
      <c r="AB32" s="134">
        <f t="shared" si="29"/>
        <v>3</v>
      </c>
      <c r="AC32" s="135" t="str">
        <f t="shared" si="8"/>
        <v>BAJO</v>
      </c>
      <c r="AD32" s="136" t="str">
        <f t="shared" si="23"/>
        <v>SI</v>
      </c>
      <c r="AE32" s="136" t="str">
        <f>VLOOKUP(AC32,'[1]Niveles de Valoración'!B$29:C$32,2,0)</f>
        <v>Asumir el riesgo</v>
      </c>
      <c r="AF32" s="5" t="str">
        <f>VLOOKUP(AH32,'Matriz de Controles'!B$3:F$116,5,0)</f>
        <v>DT</v>
      </c>
      <c r="AG32" s="5">
        <f t="shared" si="10"/>
        <v>15</v>
      </c>
      <c r="AH32" s="131" t="s">
        <v>74</v>
      </c>
      <c r="AI32" s="131" t="str">
        <f>VLOOKUP(AH32,'Matriz de Controles'!$B$3:O138,3,)</f>
        <v>Control: Se debe implementar un proceso de suministro de acceso formal de usuarios para asignar o revocar los derechos de acceso para todo tipo de usuarios para todos los sistemas y servicios.</v>
      </c>
      <c r="AJ32" s="143" t="str">
        <f>VLOOKUP(AH32,'Matriz de Controles'!$B$3:P138,4,)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32" s="131" t="s">
        <v>64</v>
      </c>
      <c r="AL32" s="136" t="s">
        <v>70</v>
      </c>
      <c r="AM32" s="136"/>
      <c r="AN32" s="136" t="s">
        <v>63</v>
      </c>
      <c r="AO32" s="136"/>
      <c r="AP32" s="5" t="s">
        <v>61</v>
      </c>
      <c r="AQ32" s="5">
        <f t="shared" si="11"/>
        <v>25</v>
      </c>
      <c r="AR32" s="5" t="s">
        <v>65</v>
      </c>
      <c r="AS32" s="5">
        <f t="shared" si="12"/>
        <v>5</v>
      </c>
      <c r="AT32" s="5" t="s">
        <v>65</v>
      </c>
      <c r="AU32" s="5">
        <f t="shared" si="18"/>
        <v>30</v>
      </c>
      <c r="AV32" s="5" t="s">
        <v>65</v>
      </c>
      <c r="AW32" s="5">
        <f t="shared" si="19"/>
        <v>15</v>
      </c>
      <c r="AX32" s="139">
        <f t="shared" si="0"/>
        <v>90</v>
      </c>
      <c r="AY32" s="5">
        <f t="shared" si="1"/>
        <v>2</v>
      </c>
      <c r="AZ32" s="5">
        <f t="shared" si="2"/>
        <v>0</v>
      </c>
      <c r="BA32" s="5" t="str">
        <v>Lider
Tecnico</v>
      </c>
      <c r="BB32" s="144">
        <f t="shared" si="30"/>
        <v>1</v>
      </c>
      <c r="BC32" s="133" t="str">
        <f t="shared" si="24"/>
        <v>RARO</v>
      </c>
      <c r="BD32" s="144">
        <f t="shared" si="4"/>
        <v>3</v>
      </c>
      <c r="BE32" s="133" t="str">
        <f t="shared" si="25"/>
        <v>MODERADO</v>
      </c>
      <c r="BF32" s="144">
        <f t="shared" si="26"/>
        <v>3</v>
      </c>
      <c r="BG32" s="136" t="str">
        <f t="shared" si="16"/>
        <v>BAJA</v>
      </c>
      <c r="BH32" s="136" t="str">
        <f t="shared" si="27"/>
        <v>SI</v>
      </c>
    </row>
    <row r="33" spans="2:60" ht="178.5" x14ac:dyDescent="0.2">
      <c r="B33" s="163">
        <v>24</v>
      </c>
      <c r="C33" s="126" t="s">
        <v>109</v>
      </c>
      <c r="D33" s="127" t="s">
        <v>76</v>
      </c>
      <c r="E33" s="140" t="str">
        <v>cuando un atacante consigue hacerse pasar por un usuario
autorizado, disfruta de los privilegios de este para sus fines propios. Esta amenaza puede ser perpetrada por personal interno, por personas ajenas a la Organización o por personal contratado temporalmente.</v>
      </c>
      <c r="F33" s="140" t="str">
        <v>* Usurpación de derecho
* Autenticación rota</v>
      </c>
      <c r="G33" s="141" t="str">
        <v>Humano (deliberado)</v>
      </c>
      <c r="H33" s="217"/>
      <c r="I33" s="218"/>
      <c r="J33" s="164" t="s">
        <v>106</v>
      </c>
      <c r="K33" s="131" t="str">
        <v>BAJA</v>
      </c>
      <c r="L33" s="187"/>
      <c r="M33" s="129" t="str">
        <v>Despacho</v>
      </c>
      <c r="N33" s="129" t="str">
        <v>Gestión Documental</v>
      </c>
      <c r="O33" s="129" t="str">
        <v>Publica</v>
      </c>
      <c r="P33" s="129" t="str">
        <v>Publico</v>
      </c>
      <c r="Q33" s="129">
        <v>1</v>
      </c>
      <c r="R33" s="129">
        <v>2</v>
      </c>
      <c r="S33" s="129">
        <v>1</v>
      </c>
      <c r="T33" s="129" t="str">
        <v>[C] confidencialidad
[I] integridad</v>
      </c>
      <c r="U33" s="129" t="s">
        <v>57</v>
      </c>
      <c r="V33" s="129" t="s">
        <v>57</v>
      </c>
      <c r="W33" s="129" t="str">
        <f>VLOOKUP(Y33,'[1]Niveles de Valoración'!C$21:D$25,2,0)</f>
        <v>La actividad que conlleva el riesgo se ejecuta como máximos 2 veces por año</v>
      </c>
      <c r="X33" s="132">
        <f t="shared" si="21"/>
        <v>1</v>
      </c>
      <c r="Y33" s="133" t="s">
        <v>84</v>
      </c>
      <c r="Z33" s="134">
        <f t="shared" si="22"/>
        <v>2</v>
      </c>
      <c r="AA33" s="135" t="s">
        <v>73</v>
      </c>
      <c r="AB33" s="134">
        <f t="shared" si="29"/>
        <v>2</v>
      </c>
      <c r="AC33" s="135" t="str">
        <f t="shared" si="8"/>
        <v>BAJO</v>
      </c>
      <c r="AD33" s="136" t="str">
        <f t="shared" si="23"/>
        <v>SI</v>
      </c>
      <c r="AE33" s="136" t="str">
        <f>VLOOKUP(AC33,'[1]Niveles de Valoración'!B$29:C$32,2,0)</f>
        <v>Asumir el riesgo</v>
      </c>
      <c r="AF33" s="5" t="str">
        <f>VLOOKUP(AH33,'Matriz de Controles'!B$3:F$116,5,0)</f>
        <v>PR</v>
      </c>
      <c r="AG33" s="5">
        <f t="shared" si="10"/>
        <v>25</v>
      </c>
      <c r="AH33" s="131" t="s">
        <v>77</v>
      </c>
      <c r="AI33" s="131" t="str">
        <f>VLOOKUP(AH33,'Matriz de Controles'!$B$3:O139,3,)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33" s="143" t="str">
        <f>VLOOKUP(AH33,'Matriz de Controles'!$B$3:P139,4,)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33" s="131" t="s">
        <v>64</v>
      </c>
      <c r="AL33" s="136" t="s">
        <v>70</v>
      </c>
      <c r="AM33" s="136"/>
      <c r="AN33" s="136" t="s">
        <v>63</v>
      </c>
      <c r="AO33" s="136"/>
      <c r="AP33" s="5" t="s">
        <v>64</v>
      </c>
      <c r="AQ33" s="5">
        <f t="shared" si="11"/>
        <v>15</v>
      </c>
      <c r="AR33" s="5" t="s">
        <v>65</v>
      </c>
      <c r="AS33" s="5">
        <f t="shared" si="12"/>
        <v>5</v>
      </c>
      <c r="AT33" s="5" t="s">
        <v>65</v>
      </c>
      <c r="AU33" s="5">
        <f t="shared" si="18"/>
        <v>30</v>
      </c>
      <c r="AV33" s="5" t="s">
        <v>65</v>
      </c>
      <c r="AW33" s="5">
        <f t="shared" si="19"/>
        <v>15</v>
      </c>
      <c r="AX33" s="139">
        <f t="shared" si="0"/>
        <v>90</v>
      </c>
      <c r="AY33" s="5">
        <f t="shared" si="1"/>
        <v>2</v>
      </c>
      <c r="AZ33" s="5">
        <f t="shared" si="2"/>
        <v>0</v>
      </c>
      <c r="BA33" s="5" t="str">
        <v>Lider
Tecnico</v>
      </c>
      <c r="BB33" s="144">
        <f t="shared" si="30"/>
        <v>1</v>
      </c>
      <c r="BC33" s="133" t="str">
        <f t="shared" si="24"/>
        <v>RARO</v>
      </c>
      <c r="BD33" s="144">
        <f t="shared" si="4"/>
        <v>2</v>
      </c>
      <c r="BE33" s="133" t="str">
        <f t="shared" si="25"/>
        <v>MENOR</v>
      </c>
      <c r="BF33" s="144">
        <f t="shared" si="26"/>
        <v>2</v>
      </c>
      <c r="BG33" s="136" t="str">
        <f t="shared" si="16"/>
        <v>BAJA</v>
      </c>
      <c r="BH33" s="136" t="str">
        <f t="shared" si="27"/>
        <v>SI</v>
      </c>
    </row>
    <row r="34" spans="2:60" ht="63.75" x14ac:dyDescent="0.2">
      <c r="B34" s="163">
        <v>25</v>
      </c>
      <c r="C34" s="126" t="s">
        <v>110</v>
      </c>
      <c r="D34" s="127" t="s">
        <v>72</v>
      </c>
      <c r="E34" s="140" t="str">
        <v>prácticamente todos los activos dependen de su configuración y
ésta de la diligencia del administrador: privilegios de acceso, flujos de actividades, registro de actividad, encaminamiento, etc.</v>
      </c>
      <c r="F34" s="140" t="str">
        <v>* Abuso de privilegios
* Falta de definición de procedimientos de control de cambio.</v>
      </c>
      <c r="G34" s="141" t="str">
        <v>Humano (deliberado)</v>
      </c>
      <c r="H34" s="217"/>
      <c r="I34" s="218"/>
      <c r="J34" s="164" t="s">
        <v>106</v>
      </c>
      <c r="K34" s="131" t="str">
        <v>BAJA</v>
      </c>
      <c r="L34" s="187"/>
      <c r="M34" s="129" t="str">
        <v>Despacho</v>
      </c>
      <c r="N34" s="129" t="str">
        <v>Gestión Documental</v>
      </c>
      <c r="O34" s="129" t="str">
        <v>Publica</v>
      </c>
      <c r="P34" s="129" t="str">
        <v>Publico</v>
      </c>
      <c r="Q34" s="129">
        <v>1</v>
      </c>
      <c r="R34" s="129">
        <v>2</v>
      </c>
      <c r="S34" s="129">
        <v>1</v>
      </c>
      <c r="T34" s="129" t="str">
        <v>[I] integridad
[C] confidencialidad [D] disponibilidad</v>
      </c>
      <c r="U34" s="129" t="s">
        <v>57</v>
      </c>
      <c r="V34" s="129" t="s">
        <v>57</v>
      </c>
      <c r="W34" s="129" t="str">
        <f>VLOOKUP(Y34,'[1]Niveles de Valoración'!C$21:D$25,2,0)</f>
        <v>La actividad que conlleva el riesgo se ejecuta como máximos 2 veces por año</v>
      </c>
      <c r="X34" s="132">
        <f t="shared" si="21"/>
        <v>1</v>
      </c>
      <c r="Y34" s="133" t="s">
        <v>84</v>
      </c>
      <c r="Z34" s="134">
        <f t="shared" si="22"/>
        <v>2</v>
      </c>
      <c r="AA34" s="135" t="s">
        <v>73</v>
      </c>
      <c r="AB34" s="134">
        <f t="shared" si="29"/>
        <v>2</v>
      </c>
      <c r="AC34" s="135" t="str">
        <f t="shared" si="8"/>
        <v>BAJO</v>
      </c>
      <c r="AD34" s="136" t="str">
        <f t="shared" si="23"/>
        <v>SI</v>
      </c>
      <c r="AE34" s="136" t="str">
        <f>VLOOKUP(AC34,'[1]Niveles de Valoración'!B$29:C$32,2,0)</f>
        <v>Asumir el riesgo</v>
      </c>
      <c r="AF34" s="5" t="str">
        <f>VLOOKUP(AH34,'Matriz de Controles'!B$3:F$116,5,0)</f>
        <v>PR</v>
      </c>
      <c r="AG34" s="5">
        <f t="shared" si="10"/>
        <v>25</v>
      </c>
      <c r="AH34" s="131" t="s">
        <v>80</v>
      </c>
      <c r="AI34" s="131" t="str">
        <f>VLOOKUP(AH34,'Matriz de Controles'!$B$3:O140,3,)</f>
        <v>Control: Se deben definir y asignar todas las responsabilidades de la seguridad de la información.</v>
      </c>
      <c r="AJ34" s="143" t="str">
        <f>VLOOKUP(AH34,'Matriz de Controles'!$B$3:P140,4,)</f>
        <v>Los roles y responsabilidades deben estar claramente definidos
y deben hacer parte de cada contrato de los funcionarios activos en la SED.</v>
      </c>
      <c r="AK34" s="131" t="s">
        <v>61</v>
      </c>
      <c r="AL34" s="136" t="s">
        <v>70</v>
      </c>
      <c r="AM34" s="136"/>
      <c r="AN34" s="136" t="s">
        <v>63</v>
      </c>
      <c r="AO34" s="136"/>
      <c r="AP34" s="5" t="s">
        <v>64</v>
      </c>
      <c r="AQ34" s="5">
        <f t="shared" si="11"/>
        <v>15</v>
      </c>
      <c r="AR34" s="5" t="s">
        <v>65</v>
      </c>
      <c r="AS34" s="5">
        <f t="shared" si="12"/>
        <v>5</v>
      </c>
      <c r="AT34" s="5" t="s">
        <v>65</v>
      </c>
      <c r="AU34" s="5">
        <f t="shared" si="18"/>
        <v>30</v>
      </c>
      <c r="AV34" s="5" t="s">
        <v>65</v>
      </c>
      <c r="AW34" s="5">
        <f t="shared" si="19"/>
        <v>15</v>
      </c>
      <c r="AX34" s="139">
        <f t="shared" si="0"/>
        <v>90</v>
      </c>
      <c r="AY34" s="5">
        <f t="shared" si="1"/>
        <v>2</v>
      </c>
      <c r="AZ34" s="5">
        <f t="shared" si="2"/>
        <v>0</v>
      </c>
      <c r="BA34" s="5" t="str">
        <v>Lider
Tecnico</v>
      </c>
      <c r="BB34" s="144">
        <f t="shared" si="30"/>
        <v>1</v>
      </c>
      <c r="BC34" s="133" t="str">
        <f t="shared" si="24"/>
        <v>RARO</v>
      </c>
      <c r="BD34" s="144">
        <f t="shared" si="4"/>
        <v>2</v>
      </c>
      <c r="BE34" s="133" t="str">
        <f t="shared" si="25"/>
        <v>MENOR</v>
      </c>
      <c r="BF34" s="144">
        <f t="shared" si="26"/>
        <v>2</v>
      </c>
      <c r="BG34" s="136" t="str">
        <f t="shared" si="16"/>
        <v>BAJA</v>
      </c>
      <c r="BH34" s="136" t="str">
        <f t="shared" si="27"/>
        <v>SI</v>
      </c>
    </row>
    <row r="35" spans="2:60" ht="76.5" x14ac:dyDescent="0.2">
      <c r="B35" s="163">
        <v>26</v>
      </c>
      <c r="C35" s="126" t="s">
        <v>111</v>
      </c>
      <c r="D35" s="127" t="s">
        <v>53</v>
      </c>
      <c r="E35" s="140" t="str">
        <v>equivocaciones de las personas cuando usan los servicios,
datos, etc.</v>
      </c>
      <c r="F35" s="140" t="str">
        <v>* Error de uso</v>
      </c>
      <c r="G35" s="141" t="str">
        <v>Humano (accidental)</v>
      </c>
      <c r="H35" s="217" t="s">
        <v>112</v>
      </c>
      <c r="I35" s="218" t="str">
        <f>CONCATENATE(H35,L35)</f>
        <v>006SW</v>
      </c>
      <c r="J35" s="165" t="s">
        <v>113</v>
      </c>
      <c r="K35" s="131" t="str">
        <v>BAJA</v>
      </c>
      <c r="L35" s="187" t="s">
        <v>56</v>
      </c>
      <c r="M35" s="129" t="str">
        <v>Calidad y pertinencia</v>
      </c>
      <c r="N35" s="129" t="str">
        <v>Calidad Educativa Integral</v>
      </c>
      <c r="O35" s="129" t="str">
        <v>Reservada</v>
      </c>
      <c r="P35" s="129" t="str">
        <v>Publico, Personal</v>
      </c>
      <c r="Q35" s="129">
        <v>1</v>
      </c>
      <c r="R35" s="129">
        <v>2</v>
      </c>
      <c r="S35" s="129">
        <v>1</v>
      </c>
      <c r="T35" s="129" t="str">
        <v>[I] integridad
[C] confidencialidad [D] disponibilidad</v>
      </c>
      <c r="U35" s="129" t="s">
        <v>57</v>
      </c>
      <c r="V35" s="129" t="s">
        <v>57</v>
      </c>
      <c r="W35" s="129" t="str">
        <f>VLOOKUP(Y35,'[1]Niveles de Valoración'!C$21:D$25,2,0)</f>
        <v>La actividad que conlleva el riesgo se ejecuta como máximos 2 veces por año</v>
      </c>
      <c r="X35" s="132">
        <f t="shared" si="21"/>
        <v>1</v>
      </c>
      <c r="Y35" s="133" t="s">
        <v>84</v>
      </c>
      <c r="Z35" s="134">
        <f t="shared" si="22"/>
        <v>3</v>
      </c>
      <c r="AA35" s="135" t="s">
        <v>59</v>
      </c>
      <c r="AB35" s="134">
        <f t="shared" si="29"/>
        <v>3</v>
      </c>
      <c r="AC35" s="135" t="str">
        <f t="shared" si="8"/>
        <v>BAJO</v>
      </c>
      <c r="AD35" s="136" t="str">
        <f t="shared" si="23"/>
        <v>SI</v>
      </c>
      <c r="AE35" s="136" t="str">
        <f>VLOOKUP(AC35,'[1]Niveles de Valoración'!B$29:C$32,2,0)</f>
        <v>Asumir el riesgo</v>
      </c>
      <c r="AF35" s="5" t="str">
        <f>VLOOKUP(AH35,'Matriz de Controles'!B$3:F$116,5,0)</f>
        <v>PR</v>
      </c>
      <c r="AG35" s="5">
        <f t="shared" si="10"/>
        <v>25</v>
      </c>
      <c r="AH35" s="131" t="s">
        <v>60</v>
      </c>
      <c r="AI35" s="131" t="str">
        <f>VLOOKUP(AH35,'Matriz de Controles'!$B$3:O141,3,)</f>
        <v>Control: Se debe definir un conjunto de políticas para la seguridad de la información, aprobada por la dirección, publicada y comunicada a los empleados y a las partes externas pertinentes.</v>
      </c>
      <c r="AJ35" s="143" t="str">
        <f>VLOOKUP(AH35,'Matriz de Controles'!$B$3:P141,4,)</f>
        <v>Defina políticas de seguridad de la información claras y alineadas con los objetivos corporativos y cuyo alcance garantice el cumplimiento legal.</v>
      </c>
      <c r="AK35" s="131" t="s">
        <v>61</v>
      </c>
      <c r="AL35" s="136" t="s">
        <v>70</v>
      </c>
      <c r="AM35" s="136"/>
      <c r="AN35" s="136" t="s">
        <v>63</v>
      </c>
      <c r="AO35" s="136"/>
      <c r="AP35" s="5" t="s">
        <v>64</v>
      </c>
      <c r="AQ35" s="5">
        <f t="shared" si="11"/>
        <v>15</v>
      </c>
      <c r="AR35" s="5" t="s">
        <v>65</v>
      </c>
      <c r="AS35" s="5">
        <f t="shared" si="12"/>
        <v>5</v>
      </c>
      <c r="AT35" s="5" t="s">
        <v>65</v>
      </c>
      <c r="AU35" s="5">
        <f t="shared" si="18"/>
        <v>30</v>
      </c>
      <c r="AV35" s="5" t="s">
        <v>65</v>
      </c>
      <c r="AW35" s="5">
        <f t="shared" si="19"/>
        <v>15</v>
      </c>
      <c r="AX35" s="139">
        <f t="shared" si="0"/>
        <v>90</v>
      </c>
      <c r="AY35" s="5">
        <f t="shared" si="1"/>
        <v>2</v>
      </c>
      <c r="AZ35" s="5">
        <f t="shared" si="2"/>
        <v>0</v>
      </c>
      <c r="BA35" s="5" t="str">
        <v>Lider
Tecnico</v>
      </c>
      <c r="BB35" s="144">
        <f t="shared" si="30"/>
        <v>1</v>
      </c>
      <c r="BC35" s="133" t="str">
        <f t="shared" si="24"/>
        <v>RARO</v>
      </c>
      <c r="BD35" s="144">
        <f t="shared" si="4"/>
        <v>3</v>
      </c>
      <c r="BE35" s="133" t="str">
        <f t="shared" si="25"/>
        <v>MODERADO</v>
      </c>
      <c r="BF35" s="144">
        <f t="shared" si="26"/>
        <v>3</v>
      </c>
      <c r="BG35" s="136" t="str">
        <f t="shared" si="16"/>
        <v>BAJA</v>
      </c>
      <c r="BH35" s="136" t="str">
        <f t="shared" si="27"/>
        <v>SI</v>
      </c>
    </row>
    <row r="36" spans="2:60" ht="63.75" x14ac:dyDescent="0.2">
      <c r="B36" s="163">
        <v>27</v>
      </c>
      <c r="C36" s="126" t="s">
        <v>114</v>
      </c>
      <c r="D36" s="127" t="s">
        <v>67</v>
      </c>
      <c r="E36" s="137" t="str">
        <v>Manipulación de los registros
de actividad (log)</v>
      </c>
      <c r="F36" s="137" t="str">
        <v>* Control inadecuado o falta de
supervisión sobre los registros de
actividades (Registro y supervisión insuficientes)</v>
      </c>
      <c r="G36" s="138" t="str">
        <v>Humano (deliberado)</v>
      </c>
      <c r="H36" s="217"/>
      <c r="I36" s="218"/>
      <c r="J36" s="165" t="s">
        <v>113</v>
      </c>
      <c r="K36" s="131" t="str">
        <v>BAJA</v>
      </c>
      <c r="L36" s="187"/>
      <c r="M36" s="129" t="str">
        <v>Calidad y pertinencia</v>
      </c>
      <c r="N36" s="129" t="str">
        <v>Calidad Educativa Integral</v>
      </c>
      <c r="O36" s="129" t="str">
        <v>Reservada</v>
      </c>
      <c r="P36" s="129" t="str">
        <v>Publico, Personal</v>
      </c>
      <c r="Q36" s="129">
        <v>1</v>
      </c>
      <c r="R36" s="129">
        <v>2</v>
      </c>
      <c r="S36" s="129">
        <v>1</v>
      </c>
      <c r="T36" s="129" t="str">
        <v>[I] integridad</v>
      </c>
      <c r="U36" s="129" t="s">
        <v>57</v>
      </c>
      <c r="V36" s="129" t="s">
        <v>57</v>
      </c>
      <c r="W36" s="129" t="str">
        <f>VLOOKUP(Y36,'[1]Niveles de Valoración'!C$21:D$25,2,0)</f>
        <v>La actividad que conlleva el riesgo se ejecuta como máximos 2 veces por año</v>
      </c>
      <c r="X36" s="132">
        <f t="shared" si="21"/>
        <v>1</v>
      </c>
      <c r="Y36" s="133" t="s">
        <v>84</v>
      </c>
      <c r="Z36" s="134">
        <f t="shared" si="22"/>
        <v>1</v>
      </c>
      <c r="AA36" s="135" t="s">
        <v>68</v>
      </c>
      <c r="AB36" s="134">
        <f t="shared" si="29"/>
        <v>1</v>
      </c>
      <c r="AC36" s="135" t="str">
        <f t="shared" si="8"/>
        <v>BAJO</v>
      </c>
      <c r="AD36" s="136" t="str">
        <f t="shared" si="23"/>
        <v>SI</v>
      </c>
      <c r="AE36" s="136" t="str">
        <f>VLOOKUP(AC36,'[1]Niveles de Valoración'!B$29:C$32,2,0)</f>
        <v>Asumir el riesgo</v>
      </c>
      <c r="AF36" s="5" t="str">
        <f>VLOOKUP(AH36,'Matriz de Controles'!B$3:F$116,5,0)</f>
        <v>DT</v>
      </c>
      <c r="AG36" s="5">
        <f t="shared" si="10"/>
        <v>15</v>
      </c>
      <c r="AH36" s="131" t="s">
        <v>69</v>
      </c>
      <c r="AI36" s="131" t="str">
        <f>VLOOKUP(AH36,'Matriz de Controles'!$B$3:O142,3,)</f>
        <v>Control: El acceso a la información y a las funciones de los sistemas de las aplicaciones se debe restringir  de acuerdo con la política de control de acceso.</v>
      </c>
      <c r="AJ36" s="143" t="str">
        <f>VLOOKUP(AH36,'Matriz de Controles'!$B$3:P142,4,)</f>
        <v>Hacer cumplir el registro de auditoría detallado para acceder a datos confidenciales o cambios en datos confidenciales (utilizando herramientas como File Integrity Monitoring o Información de seguridad y monitoreo de eventos).</v>
      </c>
      <c r="AK36" s="131" t="s">
        <v>61</v>
      </c>
      <c r="AL36" s="136" t="s">
        <v>70</v>
      </c>
      <c r="AM36" s="136"/>
      <c r="AN36" s="136" t="s">
        <v>63</v>
      </c>
      <c r="AO36" s="136"/>
      <c r="AP36" s="5" t="s">
        <v>61</v>
      </c>
      <c r="AQ36" s="5">
        <f t="shared" si="11"/>
        <v>25</v>
      </c>
      <c r="AR36" s="5" t="s">
        <v>65</v>
      </c>
      <c r="AS36" s="5">
        <f t="shared" si="12"/>
        <v>5</v>
      </c>
      <c r="AT36" s="5" t="s">
        <v>65</v>
      </c>
      <c r="AU36" s="5">
        <f t="shared" si="18"/>
        <v>30</v>
      </c>
      <c r="AV36" s="5" t="s">
        <v>65</v>
      </c>
      <c r="AW36" s="5">
        <f t="shared" si="19"/>
        <v>15</v>
      </c>
      <c r="AX36" s="139">
        <f t="shared" si="0"/>
        <v>90</v>
      </c>
      <c r="AY36" s="5">
        <f t="shared" si="1"/>
        <v>2</v>
      </c>
      <c r="AZ36" s="5">
        <f t="shared" si="2"/>
        <v>0</v>
      </c>
      <c r="BA36" s="5" t="str">
        <v>Lider
Tecnico</v>
      </c>
      <c r="BB36" s="144">
        <f t="shared" si="30"/>
        <v>1</v>
      </c>
      <c r="BC36" s="133" t="str">
        <f t="shared" si="24"/>
        <v>RARO</v>
      </c>
      <c r="BD36" s="144">
        <f t="shared" si="4"/>
        <v>1</v>
      </c>
      <c r="BE36" s="133" t="str">
        <f t="shared" si="25"/>
        <v>INSIGNIFICANTE</v>
      </c>
      <c r="BF36" s="144">
        <f t="shared" si="26"/>
        <v>1</v>
      </c>
      <c r="BG36" s="136" t="str">
        <f t="shared" si="16"/>
        <v>BAJA</v>
      </c>
      <c r="BH36" s="136" t="str">
        <f t="shared" si="27"/>
        <v>SI</v>
      </c>
    </row>
    <row r="37" spans="2:60" ht="178.5" x14ac:dyDescent="0.2">
      <c r="B37" s="163">
        <v>28</v>
      </c>
      <c r="C37" s="126" t="s">
        <v>115</v>
      </c>
      <c r="D37" s="127" t="s">
        <v>72</v>
      </c>
      <c r="E37" s="137" t="str">
        <v>prácticamente todos los activos dependen de su configuración y
ésta de la diligencia del administrador: privilegios de acceso, flujos de actividades, registro de actividad, encaminamiento, etc.</v>
      </c>
      <c r="F37" s="137" t="str">
        <v>* Abuso de privilegios
* Falta de definición de procedimientos de control de cambio.</v>
      </c>
      <c r="G37" s="138" t="str">
        <v>Humano (deliberado)</v>
      </c>
      <c r="H37" s="217"/>
      <c r="I37" s="218"/>
      <c r="J37" s="165" t="s">
        <v>113</v>
      </c>
      <c r="K37" s="131" t="str">
        <v>BAJA</v>
      </c>
      <c r="L37" s="187"/>
      <c r="M37" s="129" t="str">
        <v>Calidad y pertinencia</v>
      </c>
      <c r="N37" s="129" t="str">
        <v>Calidad Educativa Integral</v>
      </c>
      <c r="O37" s="129" t="str">
        <v>Reservada</v>
      </c>
      <c r="P37" s="129" t="str">
        <v>Publico, Personal</v>
      </c>
      <c r="Q37" s="129">
        <v>1</v>
      </c>
      <c r="R37" s="129">
        <v>2</v>
      </c>
      <c r="S37" s="129">
        <v>1</v>
      </c>
      <c r="T37" s="129" t="str">
        <v>[I] integridad
[C] confidencialidad [D] disponibilidad</v>
      </c>
      <c r="U37" s="129" t="s">
        <v>57</v>
      </c>
      <c r="V37" s="129" t="s">
        <v>57</v>
      </c>
      <c r="W37" s="129" t="str">
        <f>VLOOKUP(Y37,'[1]Niveles de Valoración'!C$21:D$25,2,0)</f>
        <v>La actividad que conlleva el riesgo se ejecuta como máximos 2 veces por año</v>
      </c>
      <c r="X37" s="132">
        <f t="shared" si="21"/>
        <v>1</v>
      </c>
      <c r="Y37" s="133" t="s">
        <v>84</v>
      </c>
      <c r="Z37" s="134">
        <f t="shared" si="22"/>
        <v>2</v>
      </c>
      <c r="AA37" s="135" t="s">
        <v>73</v>
      </c>
      <c r="AB37" s="134">
        <f t="shared" si="29"/>
        <v>2</v>
      </c>
      <c r="AC37" s="135" t="str">
        <f t="shared" si="8"/>
        <v>BAJO</v>
      </c>
      <c r="AD37" s="136" t="str">
        <f t="shared" si="23"/>
        <v>SI</v>
      </c>
      <c r="AE37" s="136" t="str">
        <f>VLOOKUP(AC37,'[1]Niveles de Valoración'!B$29:C$32,2,0)</f>
        <v>Asumir el riesgo</v>
      </c>
      <c r="AF37" s="5" t="str">
        <f>VLOOKUP(AH37,'Matriz de Controles'!B$3:F$116,5,0)</f>
        <v>DT</v>
      </c>
      <c r="AG37" s="5">
        <f t="shared" si="10"/>
        <v>15</v>
      </c>
      <c r="AH37" s="131" t="s">
        <v>74</v>
      </c>
      <c r="AI37" s="131" t="str">
        <f>VLOOKUP(AH37,'Matriz de Controles'!$B$3:O143,3,)</f>
        <v>Control: Se debe implementar un proceso de suministro de acceso formal de usuarios para asignar o revocar los derechos de acceso para todo tipo de usuarios para todos los sistemas y servicios.</v>
      </c>
      <c r="AJ37" s="143" t="str">
        <f>VLOOKUP(AH37,'Matriz de Controles'!$B$3:P143,4,)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37" s="131" t="s">
        <v>61</v>
      </c>
      <c r="AL37" s="136" t="s">
        <v>70</v>
      </c>
      <c r="AM37" s="136"/>
      <c r="AN37" s="136" t="s">
        <v>63</v>
      </c>
      <c r="AO37" s="136"/>
      <c r="AP37" s="5" t="s">
        <v>61</v>
      </c>
      <c r="AQ37" s="5">
        <f t="shared" si="11"/>
        <v>25</v>
      </c>
      <c r="AR37" s="5" t="s">
        <v>65</v>
      </c>
      <c r="AS37" s="5">
        <f t="shared" si="12"/>
        <v>5</v>
      </c>
      <c r="AT37" s="5" t="s">
        <v>65</v>
      </c>
      <c r="AU37" s="5">
        <f t="shared" si="18"/>
        <v>30</v>
      </c>
      <c r="AV37" s="5" t="s">
        <v>65</v>
      </c>
      <c r="AW37" s="5">
        <f t="shared" si="19"/>
        <v>15</v>
      </c>
      <c r="AX37" s="139">
        <f t="shared" si="0"/>
        <v>90</v>
      </c>
      <c r="AY37" s="5">
        <f t="shared" si="1"/>
        <v>2</v>
      </c>
      <c r="AZ37" s="5">
        <f t="shared" si="2"/>
        <v>0</v>
      </c>
      <c r="BA37" s="5" t="str">
        <v>Lider
Tecnico</v>
      </c>
      <c r="BB37" s="144">
        <f t="shared" si="30"/>
        <v>1</v>
      </c>
      <c r="BC37" s="133" t="str">
        <f t="shared" ref="BC37:BC43" si="31">IF(BB37&lt;=1,"RARO",IF(BB37&lt;=2,"IMPROBABLE",IF(BB37&lt;=3,"POSIBLE",IF(BB37&lt;=4,"PROBABLE","CASI SEGURO"))))</f>
        <v>RARO</v>
      </c>
      <c r="BD37" s="144">
        <f t="shared" si="4"/>
        <v>2</v>
      </c>
      <c r="BE37" s="133" t="str">
        <f t="shared" ref="BE37:BE43" si="32">IF(BD37=1,"INSIGNIFICANTE",IF(BD37=2,"MENOR",IF(BD37=3,"MODERADO",IF(BD37=4,"MAYOR",IF(BD37=5,"CATASTROFICO",0)))))</f>
        <v>MENOR</v>
      </c>
      <c r="BF37" s="144">
        <f t="shared" ref="BF37:BF43" si="33">BB37*BD37</f>
        <v>2</v>
      </c>
      <c r="BG37" s="136" t="str">
        <f t="shared" si="16"/>
        <v>BAJA</v>
      </c>
      <c r="BH37" s="136" t="str">
        <f t="shared" ref="BH37:BH43" si="34">IF(BG37="BAJA","SI",IF(BG37="MODERADA","SI","NO"))</f>
        <v>SI</v>
      </c>
    </row>
    <row r="38" spans="2:60" ht="178.5" x14ac:dyDescent="0.2">
      <c r="B38" s="163">
        <v>29</v>
      </c>
      <c r="C38" s="126" t="s">
        <v>116</v>
      </c>
      <c r="D38" s="127" t="s">
        <v>76</v>
      </c>
      <c r="E3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38" s="137" t="str">
        <v>* Usurpación de derecho
* Autenticación rota</v>
      </c>
      <c r="G38" s="138" t="str">
        <v>Humano (deliberado)</v>
      </c>
      <c r="H38" s="217"/>
      <c r="I38" s="218"/>
      <c r="J38" s="165" t="s">
        <v>113</v>
      </c>
      <c r="K38" s="131" t="str">
        <v>BAJA</v>
      </c>
      <c r="L38" s="187"/>
      <c r="M38" s="129" t="str">
        <v>Calidad y pertinencia</v>
      </c>
      <c r="N38" s="129" t="str">
        <v>Calidad Educativa Integral</v>
      </c>
      <c r="O38" s="129" t="str">
        <v>Reservada</v>
      </c>
      <c r="P38" s="129" t="str">
        <v>Publico, Personal</v>
      </c>
      <c r="Q38" s="129">
        <v>1</v>
      </c>
      <c r="R38" s="129">
        <v>2</v>
      </c>
      <c r="S38" s="129">
        <v>1</v>
      </c>
      <c r="T38" s="129" t="str">
        <v>[C] confidencialidad
[I] integridad</v>
      </c>
      <c r="U38" s="129" t="s">
        <v>57</v>
      </c>
      <c r="V38" s="129" t="s">
        <v>57</v>
      </c>
      <c r="W38" s="129" t="str">
        <f>VLOOKUP(Y38,'[1]Niveles de Valoración'!C$21:D$25,2,0)</f>
        <v>La actividad que conlleva el riesgo se ejecuta como máximos 2 veces por año</v>
      </c>
      <c r="X38" s="132">
        <f t="shared" si="21"/>
        <v>1</v>
      </c>
      <c r="Y38" s="133" t="s">
        <v>84</v>
      </c>
      <c r="Z38" s="134">
        <f t="shared" si="22"/>
        <v>2</v>
      </c>
      <c r="AA38" s="135" t="s">
        <v>73</v>
      </c>
      <c r="AB38" s="134">
        <f t="shared" si="29"/>
        <v>2</v>
      </c>
      <c r="AC38" s="135" t="str">
        <f t="shared" si="8"/>
        <v>BAJO</v>
      </c>
      <c r="AD38" s="136" t="str">
        <f t="shared" si="23"/>
        <v>SI</v>
      </c>
      <c r="AE38" s="136" t="str">
        <f>VLOOKUP(AC38,'[1]Niveles de Valoración'!B$29:C$32,2,0)</f>
        <v>Asumir el riesgo</v>
      </c>
      <c r="AF38" s="5" t="str">
        <f>VLOOKUP(AH38,'Matriz de Controles'!B$3:F$116,5,0)</f>
        <v>PR</v>
      </c>
      <c r="AG38" s="5">
        <f t="shared" si="10"/>
        <v>25</v>
      </c>
      <c r="AH38" s="131" t="s">
        <v>77</v>
      </c>
      <c r="AI38" s="131" t="str">
        <f>VLOOKUP(AH38,'Matriz de Controles'!$B$3:O144,3,)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38" s="143" t="str">
        <f>VLOOKUP(AH38,'Matriz de Controles'!$B$3:P144,4,)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38" s="131" t="s">
        <v>64</v>
      </c>
      <c r="AL38" s="136" t="s">
        <v>70</v>
      </c>
      <c r="AM38" s="136"/>
      <c r="AN38" s="136" t="s">
        <v>63</v>
      </c>
      <c r="AO38" s="136"/>
      <c r="AP38" s="5" t="s">
        <v>64</v>
      </c>
      <c r="AQ38" s="5">
        <f t="shared" si="11"/>
        <v>15</v>
      </c>
      <c r="AR38" s="5" t="s">
        <v>65</v>
      </c>
      <c r="AS38" s="5">
        <f t="shared" si="12"/>
        <v>5</v>
      </c>
      <c r="AT38" s="5" t="s">
        <v>65</v>
      </c>
      <c r="AU38" s="5">
        <f t="shared" si="18"/>
        <v>30</v>
      </c>
      <c r="AV38" s="5" t="s">
        <v>65</v>
      </c>
      <c r="AW38" s="5">
        <f t="shared" si="19"/>
        <v>15</v>
      </c>
      <c r="AX38" s="139">
        <f t="shared" si="0"/>
        <v>90</v>
      </c>
      <c r="AY38" s="5">
        <f t="shared" si="1"/>
        <v>2</v>
      </c>
      <c r="AZ38" s="5">
        <f t="shared" si="2"/>
        <v>0</v>
      </c>
      <c r="BA38" s="5" t="str">
        <v>Lider
Tecnico</v>
      </c>
      <c r="BB38" s="144">
        <f t="shared" si="30"/>
        <v>1</v>
      </c>
      <c r="BC38" s="133" t="str">
        <f t="shared" si="31"/>
        <v>RARO</v>
      </c>
      <c r="BD38" s="144">
        <f t="shared" si="4"/>
        <v>2</v>
      </c>
      <c r="BE38" s="133" t="str">
        <f t="shared" si="32"/>
        <v>MENOR</v>
      </c>
      <c r="BF38" s="144">
        <f t="shared" si="33"/>
        <v>2</v>
      </c>
      <c r="BG38" s="136" t="str">
        <f t="shared" si="16"/>
        <v>BAJA</v>
      </c>
      <c r="BH38" s="136" t="str">
        <f t="shared" si="34"/>
        <v>SI</v>
      </c>
    </row>
    <row r="39" spans="2:60" ht="63.75" x14ac:dyDescent="0.2">
      <c r="B39" s="163">
        <v>30</v>
      </c>
      <c r="C39" s="126" t="s">
        <v>117</v>
      </c>
      <c r="D39" s="127" t="s">
        <v>118</v>
      </c>
      <c r="E39" s="137" t="str">
        <v>equivocaciones de personas con responsabilidades de
instalación y operación</v>
      </c>
      <c r="F39" s="137" t="str">
        <v>* Error de uso
* Configuración incorrecta de seguridad</v>
      </c>
      <c r="G39" s="138" t="str">
        <v>Humano (accidental)</v>
      </c>
      <c r="H39" s="217"/>
      <c r="I39" s="218"/>
      <c r="J39" s="165" t="s">
        <v>113</v>
      </c>
      <c r="K39" s="131" t="str">
        <v>BAJA</v>
      </c>
      <c r="L39" s="187"/>
      <c r="M39" s="129" t="str">
        <v>Calidad y pertinencia</v>
      </c>
      <c r="N39" s="129" t="str">
        <v>Calidad Educativa Integral</v>
      </c>
      <c r="O39" s="129" t="str">
        <v>Reservada</v>
      </c>
      <c r="P39" s="129" t="str">
        <v>Publico, Personal</v>
      </c>
      <c r="Q39" s="129">
        <v>1</v>
      </c>
      <c r="R39" s="129">
        <v>2</v>
      </c>
      <c r="S39" s="129">
        <v>1</v>
      </c>
      <c r="T39" s="129" t="str">
        <v xml:space="preserve">[I] integridad
[C] confidencialidad
[D] disponibilidad </v>
      </c>
      <c r="U39" s="129" t="s">
        <v>57</v>
      </c>
      <c r="V39" s="129" t="s">
        <v>57</v>
      </c>
      <c r="W39" s="129" t="str">
        <f>VLOOKUP(Y39,'[1]Niveles de Valoración'!C$21:D$25,2,0)</f>
        <v>La actividad que conlleva el riesgo se ejecuta como máximos 2 veces por año</v>
      </c>
      <c r="X39" s="132">
        <f t="shared" si="21"/>
        <v>1</v>
      </c>
      <c r="Y39" s="133" t="s">
        <v>84</v>
      </c>
      <c r="Z39" s="134">
        <f t="shared" si="22"/>
        <v>2</v>
      </c>
      <c r="AA39" s="135" t="s">
        <v>73</v>
      </c>
      <c r="AB39" s="134">
        <f t="shared" si="29"/>
        <v>2</v>
      </c>
      <c r="AC39" s="135" t="str">
        <f t="shared" si="8"/>
        <v>BAJO</v>
      </c>
      <c r="AD39" s="136" t="str">
        <f t="shared" si="23"/>
        <v>SI</v>
      </c>
      <c r="AE39" s="136" t="str">
        <f>VLOOKUP(AC39,'[1]Niveles de Valoración'!B$29:C$32,2,0)</f>
        <v>Asumir el riesgo</v>
      </c>
      <c r="AF39" s="5" t="str">
        <f>VLOOKUP(AH39,'Matriz de Controles'!B$3:F$116,5,0)</f>
        <v>PR</v>
      </c>
      <c r="AG39" s="5">
        <f t="shared" si="10"/>
        <v>25</v>
      </c>
      <c r="AH39" s="131" t="s">
        <v>80</v>
      </c>
      <c r="AI39" s="131" t="str">
        <f>VLOOKUP(AH39,'Matriz de Controles'!$B$3:O145,3,)</f>
        <v>Control: Se deben definir y asignar todas las responsabilidades de la seguridad de la información.</v>
      </c>
      <c r="AJ39" s="143" t="str">
        <f>VLOOKUP(AH39,'Matriz de Controles'!$B$3:P145,4,)</f>
        <v>Los roles y responsabilidades deben estar claramente definidos
y deben hacer parte de cada contrato de los funcionarios activos en la SED.</v>
      </c>
      <c r="AK39" s="131" t="s">
        <v>64</v>
      </c>
      <c r="AL39" s="136" t="s">
        <v>70</v>
      </c>
      <c r="AM39" s="136"/>
      <c r="AN39" s="136" t="s">
        <v>63</v>
      </c>
      <c r="AO39" s="136"/>
      <c r="AP39" s="5" t="s">
        <v>64</v>
      </c>
      <c r="AQ39" s="5">
        <f t="shared" si="11"/>
        <v>15</v>
      </c>
      <c r="AR39" s="5" t="s">
        <v>65</v>
      </c>
      <c r="AS39" s="5">
        <f t="shared" si="12"/>
        <v>5</v>
      </c>
      <c r="AT39" s="5" t="s">
        <v>65</v>
      </c>
      <c r="AU39" s="5">
        <f t="shared" si="18"/>
        <v>30</v>
      </c>
      <c r="AV39" s="5" t="s">
        <v>65</v>
      </c>
      <c r="AW39" s="5">
        <f t="shared" si="19"/>
        <v>15</v>
      </c>
      <c r="AX39" s="139">
        <f t="shared" si="0"/>
        <v>90</v>
      </c>
      <c r="AY39" s="5">
        <f t="shared" si="1"/>
        <v>2</v>
      </c>
      <c r="AZ39" s="5">
        <f t="shared" si="2"/>
        <v>0</v>
      </c>
      <c r="BA39" s="5" t="str">
        <v>Lider
Tecnico</v>
      </c>
      <c r="BB39" s="144">
        <f t="shared" si="30"/>
        <v>1</v>
      </c>
      <c r="BC39" s="133" t="str">
        <f t="shared" si="31"/>
        <v>RARO</v>
      </c>
      <c r="BD39" s="144">
        <f t="shared" si="4"/>
        <v>2</v>
      </c>
      <c r="BE39" s="133" t="str">
        <f t="shared" si="32"/>
        <v>MENOR</v>
      </c>
      <c r="BF39" s="144">
        <f t="shared" si="33"/>
        <v>2</v>
      </c>
      <c r="BG39" s="136" t="str">
        <f t="shared" si="16"/>
        <v>BAJA</v>
      </c>
      <c r="BH39" s="136" t="str">
        <f t="shared" si="34"/>
        <v>SI</v>
      </c>
    </row>
    <row r="40" spans="2:60" ht="76.5" x14ac:dyDescent="0.2">
      <c r="B40" s="163">
        <v>31</v>
      </c>
      <c r="C40" s="126" t="s">
        <v>119</v>
      </c>
      <c r="D40" s="127" t="s">
        <v>53</v>
      </c>
      <c r="E40" s="137" t="str">
        <v>equivocaciones de las personas cuando usan los servicios,
datos, etc.</v>
      </c>
      <c r="F40" s="137" t="str">
        <v>* Error de uso</v>
      </c>
      <c r="G40" s="138" t="str">
        <v>Humano (accidental)</v>
      </c>
      <c r="H40" s="217" t="s">
        <v>120</v>
      </c>
      <c r="I40" s="218" t="str">
        <f>CONCATENATE(H40,L40)</f>
        <v>007SW</v>
      </c>
      <c r="J40" s="164" t="s">
        <v>121</v>
      </c>
      <c r="K40" s="131" t="str">
        <v>BAJA</v>
      </c>
      <c r="L40" s="187" t="s">
        <v>56</v>
      </c>
      <c r="M40" s="129" t="str">
        <v>Gestión institucional</v>
      </c>
      <c r="N40" s="129" t="str">
        <v>Gestión Contractual</v>
      </c>
      <c r="O40" s="129" t="str">
        <v>Publica</v>
      </c>
      <c r="P40" s="129" t="str">
        <v>Publico, Personal</v>
      </c>
      <c r="Q40" s="129">
        <v>2</v>
      </c>
      <c r="R40" s="129">
        <v>1</v>
      </c>
      <c r="S40" s="129">
        <v>1</v>
      </c>
      <c r="T40" s="129" t="str">
        <v>[I] integridad
[C] confidencialidad [D] disponibilidad</v>
      </c>
      <c r="U40" s="129" t="s">
        <v>57</v>
      </c>
      <c r="V40" s="129" t="s">
        <v>57</v>
      </c>
      <c r="W40" s="129" t="str">
        <f>VLOOKUP(Y40,'[1]Niveles de Valoración'!C$21:D$25,2,0)</f>
        <v>La actividad que conlleva el riesgo se ejecuta de 24 a 500 veces por año</v>
      </c>
      <c r="X40" s="132">
        <f t="shared" si="21"/>
        <v>3</v>
      </c>
      <c r="Y40" s="133" t="s">
        <v>99</v>
      </c>
      <c r="Z40" s="134">
        <f t="shared" si="22"/>
        <v>3</v>
      </c>
      <c r="AA40" s="135" t="s">
        <v>59</v>
      </c>
      <c r="AB40" s="134">
        <f t="shared" si="29"/>
        <v>9</v>
      </c>
      <c r="AC40" s="135" t="str">
        <f t="shared" si="8"/>
        <v>MODERADO</v>
      </c>
      <c r="AD40" s="136" t="str">
        <f t="shared" si="23"/>
        <v>SI</v>
      </c>
      <c r="AE40" s="136" t="str">
        <f>VLOOKUP(AC40,'[1]Niveles de Valoración'!B$29:C$32,2,0)</f>
        <v>Asumir el riesgo</v>
      </c>
      <c r="AF40" s="5" t="str">
        <f>VLOOKUP(AH40,'Matriz de Controles'!B$3:F$116,5,0)</f>
        <v>PR</v>
      </c>
      <c r="AG40" s="5">
        <f t="shared" si="10"/>
        <v>25</v>
      </c>
      <c r="AH40" s="131" t="s">
        <v>60</v>
      </c>
      <c r="AI40" s="131" t="str">
        <f>VLOOKUP(AH40,'Matriz de Controles'!$B$3:O146,3,)</f>
        <v>Control: Se debe definir un conjunto de políticas para la seguridad de la información, aprobada por la dirección, publicada y comunicada a los empleados y a las partes externas pertinentes.</v>
      </c>
      <c r="AJ40" s="143" t="str">
        <f>VLOOKUP(AH40,'Matriz de Controles'!$B$3:P146,4,)</f>
        <v>Defina políticas de seguridad de la información claras y alineadas con los objetivos corporativos y cuyo alcance garantice el cumplimiento legal.</v>
      </c>
      <c r="AK40" s="131" t="s">
        <v>61</v>
      </c>
      <c r="AL40" s="136" t="s">
        <v>70</v>
      </c>
      <c r="AM40" s="136"/>
      <c r="AN40" s="136" t="s">
        <v>63</v>
      </c>
      <c r="AO40" s="136"/>
      <c r="AP40" s="5" t="s">
        <v>64</v>
      </c>
      <c r="AQ40" s="5">
        <f t="shared" si="11"/>
        <v>15</v>
      </c>
      <c r="AR40" s="5" t="s">
        <v>65</v>
      </c>
      <c r="AS40" s="5">
        <f t="shared" si="12"/>
        <v>5</v>
      </c>
      <c r="AT40" s="5" t="s">
        <v>65</v>
      </c>
      <c r="AU40" s="5">
        <f t="shared" si="18"/>
        <v>30</v>
      </c>
      <c r="AV40" s="5" t="s">
        <v>65</v>
      </c>
      <c r="AW40" s="5">
        <f t="shared" si="19"/>
        <v>15</v>
      </c>
      <c r="AX40" s="139">
        <f t="shared" si="0"/>
        <v>90</v>
      </c>
      <c r="AY40" s="5">
        <f t="shared" si="1"/>
        <v>2</v>
      </c>
      <c r="AZ40" s="5">
        <f t="shared" si="2"/>
        <v>0</v>
      </c>
      <c r="BA40" s="5" t="str">
        <v>Lider
Tecnico</v>
      </c>
      <c r="BB40" s="144">
        <f t="shared" si="30"/>
        <v>1</v>
      </c>
      <c r="BC40" s="133" t="str">
        <f t="shared" si="31"/>
        <v>RARO</v>
      </c>
      <c r="BD40" s="144">
        <f t="shared" si="4"/>
        <v>3</v>
      </c>
      <c r="BE40" s="133" t="str">
        <f t="shared" si="32"/>
        <v>MODERADO</v>
      </c>
      <c r="BF40" s="144">
        <f t="shared" si="33"/>
        <v>3</v>
      </c>
      <c r="BG40" s="136" t="str">
        <f t="shared" si="16"/>
        <v>BAJA</v>
      </c>
      <c r="BH40" s="136" t="str">
        <f t="shared" si="34"/>
        <v>SI</v>
      </c>
    </row>
    <row r="41" spans="2:60" ht="63.75" x14ac:dyDescent="0.2">
      <c r="B41" s="163">
        <v>32</v>
      </c>
      <c r="C41" s="126" t="s">
        <v>122</v>
      </c>
      <c r="D41" s="127" t="s">
        <v>67</v>
      </c>
      <c r="E41" s="137" t="str">
        <v>Manipulación de los registros
de actividad (log)</v>
      </c>
      <c r="F41" s="137" t="str">
        <v>* Control inadecuado o falta de
supervisión sobre los registros de
actividades (Registro y supervisión insuficientes)</v>
      </c>
      <c r="G41" s="138" t="str">
        <v>Humano (deliberado)</v>
      </c>
      <c r="H41" s="217"/>
      <c r="I41" s="218"/>
      <c r="J41" s="164" t="s">
        <v>121</v>
      </c>
      <c r="K41" s="131" t="str">
        <v>BAJA</v>
      </c>
      <c r="L41" s="187"/>
      <c r="M41" s="129" t="str">
        <v>Gestión institucional</v>
      </c>
      <c r="N41" s="129" t="str">
        <v>Gestión Contractual</v>
      </c>
      <c r="O41" s="129" t="str">
        <v>Publica</v>
      </c>
      <c r="P41" s="129" t="str">
        <v>Publico, Personal</v>
      </c>
      <c r="Q41" s="129">
        <v>2</v>
      </c>
      <c r="R41" s="129">
        <v>1</v>
      </c>
      <c r="S41" s="129">
        <v>1</v>
      </c>
      <c r="T41" s="129" t="str">
        <v>[I] integridad</v>
      </c>
      <c r="U41" s="129" t="s">
        <v>57</v>
      </c>
      <c r="V41" s="129" t="s">
        <v>57</v>
      </c>
      <c r="W41" s="129" t="str">
        <f>VLOOKUP(Y41,'[1]Niveles de Valoración'!C$21:D$25,2,0)</f>
        <v>La actividad que conlleva el riesgo se ejecuta de 24 a 500 veces por año</v>
      </c>
      <c r="X41" s="132">
        <f t="shared" si="21"/>
        <v>3</v>
      </c>
      <c r="Y41" s="133" t="s">
        <v>99</v>
      </c>
      <c r="Z41" s="134">
        <f t="shared" si="22"/>
        <v>1</v>
      </c>
      <c r="AA41" s="135" t="s">
        <v>68</v>
      </c>
      <c r="AB41" s="134">
        <f t="shared" si="29"/>
        <v>3</v>
      </c>
      <c r="AC41" s="135" t="str">
        <f t="shared" si="8"/>
        <v>BAJO</v>
      </c>
      <c r="AD41" s="136" t="str">
        <f t="shared" si="23"/>
        <v>SI</v>
      </c>
      <c r="AE41" s="136" t="str">
        <f>VLOOKUP(AC41,'[1]Niveles de Valoración'!B$29:C$32,2,0)</f>
        <v>Asumir el riesgo</v>
      </c>
      <c r="AF41" s="5" t="str">
        <f>VLOOKUP(AH41,'Matriz de Controles'!B$3:F$116,5,0)</f>
        <v>DT</v>
      </c>
      <c r="AG41" s="5">
        <f t="shared" si="10"/>
        <v>15</v>
      </c>
      <c r="AH41" s="131" t="s">
        <v>69</v>
      </c>
      <c r="AI41" s="131" t="str">
        <f>VLOOKUP(AH41,'Matriz de Controles'!$B$3:O147,3,)</f>
        <v>Control: El acceso a la información y a las funciones de los sistemas de las aplicaciones se debe restringir  de acuerdo con la política de control de acceso.</v>
      </c>
      <c r="AJ41" s="143" t="str">
        <f>VLOOKUP(AH41,'Matriz de Controles'!$B$3:P147,4,)</f>
        <v>Hacer cumplir el registro de auditoría detallado para acceder a datos confidenciales o cambios en datos confidenciales (utilizando herramientas como File Integrity Monitoring o Información de seguridad y monitoreo de eventos).</v>
      </c>
      <c r="AK41" s="131" t="s">
        <v>61</v>
      </c>
      <c r="AL41" s="136" t="s">
        <v>70</v>
      </c>
      <c r="AM41" s="136"/>
      <c r="AN41" s="136" t="s">
        <v>63</v>
      </c>
      <c r="AO41" s="136"/>
      <c r="AP41" s="5" t="s">
        <v>61</v>
      </c>
      <c r="AQ41" s="5">
        <f t="shared" si="11"/>
        <v>25</v>
      </c>
      <c r="AR41" s="5" t="s">
        <v>65</v>
      </c>
      <c r="AS41" s="5">
        <f t="shared" si="12"/>
        <v>5</v>
      </c>
      <c r="AT41" s="5" t="s">
        <v>65</v>
      </c>
      <c r="AU41" s="5">
        <f t="shared" si="18"/>
        <v>30</v>
      </c>
      <c r="AV41" s="5" t="s">
        <v>65</v>
      </c>
      <c r="AW41" s="5">
        <f t="shared" si="19"/>
        <v>15</v>
      </c>
      <c r="AX41" s="139">
        <f t="shared" si="0"/>
        <v>90</v>
      </c>
      <c r="AY41" s="5">
        <f t="shared" si="1"/>
        <v>2</v>
      </c>
      <c r="AZ41" s="5">
        <f t="shared" si="2"/>
        <v>0</v>
      </c>
      <c r="BA41" s="5" t="str">
        <v>Lider
Tecnico</v>
      </c>
      <c r="BB41" s="144">
        <f t="shared" si="30"/>
        <v>1</v>
      </c>
      <c r="BC41" s="133" t="str">
        <f t="shared" si="31"/>
        <v>RARO</v>
      </c>
      <c r="BD41" s="144">
        <f t="shared" si="4"/>
        <v>1</v>
      </c>
      <c r="BE41" s="133" t="str">
        <f t="shared" si="32"/>
        <v>INSIGNIFICANTE</v>
      </c>
      <c r="BF41" s="144">
        <f t="shared" si="33"/>
        <v>1</v>
      </c>
      <c r="BG41" s="136" t="str">
        <f t="shared" si="16"/>
        <v>BAJA</v>
      </c>
      <c r="BH41" s="136" t="str">
        <f t="shared" si="34"/>
        <v>SI</v>
      </c>
    </row>
    <row r="42" spans="2:60" ht="178.5" x14ac:dyDescent="0.2">
      <c r="B42" s="163">
        <v>33</v>
      </c>
      <c r="C42" s="126" t="s">
        <v>123</v>
      </c>
      <c r="D42" s="127" t="s">
        <v>72</v>
      </c>
      <c r="E42" s="137" t="str">
        <v>prácticamente todos los activos dependen de su configuración y
ésta de la diligencia del administrador: privilegios de acceso, flujos de actividades, registro de actividad, encaminamiento, etc.</v>
      </c>
      <c r="F42" s="137" t="str">
        <v>* Abuso de privilegios
* Falta de definición de procedimientos de control de cambio.</v>
      </c>
      <c r="G42" s="138" t="str">
        <v>Humano (deliberado)</v>
      </c>
      <c r="H42" s="217"/>
      <c r="I42" s="218"/>
      <c r="J42" s="164" t="s">
        <v>121</v>
      </c>
      <c r="K42" s="131" t="str">
        <v>BAJA</v>
      </c>
      <c r="L42" s="187"/>
      <c r="M42" s="129" t="str">
        <v>Gestión institucional</v>
      </c>
      <c r="N42" s="129" t="str">
        <v>Gestión Contractual</v>
      </c>
      <c r="O42" s="129" t="str">
        <v>Publica</v>
      </c>
      <c r="P42" s="129" t="str">
        <v>Publico, Personal</v>
      </c>
      <c r="Q42" s="129">
        <v>2</v>
      </c>
      <c r="R42" s="129">
        <v>1</v>
      </c>
      <c r="S42" s="129">
        <v>1</v>
      </c>
      <c r="T42" s="129" t="str">
        <v>[I] integridad
[C] confidencialidad [D] disponibilidad</v>
      </c>
      <c r="U42" s="129" t="s">
        <v>57</v>
      </c>
      <c r="V42" s="129" t="s">
        <v>57</v>
      </c>
      <c r="W42" s="129" t="str">
        <f>VLOOKUP(Y42,'[1]Niveles de Valoración'!C$21:D$25,2,0)</f>
        <v>La actividad que conlleva el riesgo se ejecuta de 24 a 500 veces por año</v>
      </c>
      <c r="X42" s="132">
        <f t="shared" si="21"/>
        <v>3</v>
      </c>
      <c r="Y42" s="133" t="s">
        <v>99</v>
      </c>
      <c r="Z42" s="134">
        <f t="shared" si="22"/>
        <v>3</v>
      </c>
      <c r="AA42" s="135" t="s">
        <v>59</v>
      </c>
      <c r="AB42" s="134">
        <f t="shared" si="29"/>
        <v>9</v>
      </c>
      <c r="AC42" s="135" t="str">
        <f t="shared" si="8"/>
        <v>MODERADO</v>
      </c>
      <c r="AD42" s="136" t="str">
        <f t="shared" si="23"/>
        <v>SI</v>
      </c>
      <c r="AE42" s="136" t="str">
        <f>VLOOKUP(AC42,'[1]Niveles de Valoración'!B$29:C$32,2,0)</f>
        <v>Asumir el riesgo</v>
      </c>
      <c r="AF42" s="5" t="str">
        <f>VLOOKUP(AH42,'Matriz de Controles'!B$3:F$116,5,0)</f>
        <v>DT</v>
      </c>
      <c r="AG42" s="5">
        <f t="shared" si="10"/>
        <v>15</v>
      </c>
      <c r="AH42" s="131" t="s">
        <v>74</v>
      </c>
      <c r="AI42" s="131" t="str">
        <f>VLOOKUP(AH42,'Matriz de Controles'!$B$3:O148,3,)</f>
        <v>Control: Se debe implementar un proceso de suministro de acceso formal de usuarios para asignar o revocar los derechos de acceso para todo tipo de usuarios para todos los sistemas y servicios.</v>
      </c>
      <c r="AJ42" s="143" t="str">
        <f>VLOOKUP(AH42,'Matriz de Controles'!$B$3:P148,4,)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42" s="131" t="s">
        <v>61</v>
      </c>
      <c r="AL42" s="136" t="s">
        <v>62</v>
      </c>
      <c r="AM42" s="136"/>
      <c r="AN42" s="136" t="s">
        <v>63</v>
      </c>
      <c r="AO42" s="136"/>
      <c r="AP42" s="5" t="s">
        <v>61</v>
      </c>
      <c r="AQ42" s="5">
        <f t="shared" si="11"/>
        <v>25</v>
      </c>
      <c r="AR42" s="5" t="s">
        <v>65</v>
      </c>
      <c r="AS42" s="5">
        <f t="shared" si="12"/>
        <v>5</v>
      </c>
      <c r="AT42" s="5" t="s">
        <v>65</v>
      </c>
      <c r="AU42" s="5">
        <f t="shared" si="18"/>
        <v>30</v>
      </c>
      <c r="AV42" s="5" t="s">
        <v>65</v>
      </c>
      <c r="AW42" s="5">
        <f t="shared" si="19"/>
        <v>15</v>
      </c>
      <c r="AX42" s="139">
        <f t="shared" ref="AX42:AX73" si="35">AQ42+AS42+AU42+AW42+AG42</f>
        <v>90</v>
      </c>
      <c r="AY42" s="5">
        <f t="shared" ref="AY42:AY73" si="36">IF(AX42&gt;=60,IF(AF42="DT",2,IF(AF42="PR",2,0)),0)</f>
        <v>2</v>
      </c>
      <c r="AZ42" s="5">
        <f t="shared" ref="AZ42:AZ73" si="37">IF(AF42="CR",IF(AX42&gt;=55,1,0),0)</f>
        <v>0</v>
      </c>
      <c r="BA42" s="5" t="str">
        <v>Lider
Tecnico</v>
      </c>
      <c r="BB42" s="144">
        <f t="shared" si="30"/>
        <v>1</v>
      </c>
      <c r="BC42" s="133" t="str">
        <f t="shared" si="31"/>
        <v>RARO</v>
      </c>
      <c r="BD42" s="144">
        <f t="shared" ref="BD42:BD73" si="38">Z42-AZ42</f>
        <v>3</v>
      </c>
      <c r="BE42" s="133" t="str">
        <f t="shared" si="32"/>
        <v>MODERADO</v>
      </c>
      <c r="BF42" s="144">
        <f t="shared" si="33"/>
        <v>3</v>
      </c>
      <c r="BG42" s="136" t="str">
        <f t="shared" si="16"/>
        <v>BAJA</v>
      </c>
      <c r="BH42" s="136" t="str">
        <f t="shared" si="34"/>
        <v>SI</v>
      </c>
    </row>
    <row r="43" spans="2:60" ht="51" x14ac:dyDescent="0.2">
      <c r="B43" s="163">
        <v>34</v>
      </c>
      <c r="C43" s="126" t="s">
        <v>124</v>
      </c>
      <c r="D43" s="127" t="s">
        <v>76</v>
      </c>
      <c r="E4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43" s="137" t="str">
        <v>* Usurpación de derecho
* Autenticación rota</v>
      </c>
      <c r="G43" s="138" t="str">
        <v>Humano (deliberado)</v>
      </c>
      <c r="H43" s="217"/>
      <c r="I43" s="218"/>
      <c r="J43" s="164" t="s">
        <v>121</v>
      </c>
      <c r="K43" s="131" t="str">
        <v>BAJA</v>
      </c>
      <c r="L43" s="187"/>
      <c r="M43" s="129" t="str">
        <v>Gestión institucional</v>
      </c>
      <c r="N43" s="129" t="str">
        <v>Gestión Contractual</v>
      </c>
      <c r="O43" s="129" t="str">
        <v>Publica</v>
      </c>
      <c r="P43" s="129" t="str">
        <v>Publico, Personal</v>
      </c>
      <c r="Q43" s="129">
        <v>2</v>
      </c>
      <c r="R43" s="129">
        <v>1</v>
      </c>
      <c r="S43" s="129">
        <v>1</v>
      </c>
      <c r="T43" s="129" t="str">
        <v>[C] confidencialidad
[I] integridad</v>
      </c>
      <c r="U43" s="129" t="s">
        <v>57</v>
      </c>
      <c r="V43" s="129" t="s">
        <v>57</v>
      </c>
      <c r="W43" s="129" t="str">
        <f>VLOOKUP(Y43,'[1]Niveles de Valoración'!C$21:D$25,2,0)</f>
        <v>La actividad que conlleva el riesgo se ejecuta de 24 a 500 veces por año</v>
      </c>
      <c r="X43" s="132">
        <f t="shared" si="21"/>
        <v>3</v>
      </c>
      <c r="Y43" s="133" t="s">
        <v>99</v>
      </c>
      <c r="Z43" s="134">
        <f t="shared" si="22"/>
        <v>2</v>
      </c>
      <c r="AA43" s="135" t="s">
        <v>73</v>
      </c>
      <c r="AB43" s="134">
        <f t="shared" si="29"/>
        <v>6</v>
      </c>
      <c r="AC43" s="135" t="str">
        <f t="shared" si="8"/>
        <v>MODERADO</v>
      </c>
      <c r="AD43" s="136" t="str">
        <f t="shared" si="23"/>
        <v>SI</v>
      </c>
      <c r="AE43" s="136" t="str">
        <f>VLOOKUP(AC43,'[1]Niveles de Valoración'!B$29:C$32,2,0)</f>
        <v>Asumir el riesgo</v>
      </c>
      <c r="AF43" s="5" t="str">
        <f>VLOOKUP(AH43,'Matriz de Controles'!B$3:F$116,5,0)</f>
        <v>PR</v>
      </c>
      <c r="AG43" s="5">
        <f t="shared" si="10"/>
        <v>25</v>
      </c>
      <c r="AH43" s="131" t="s">
        <v>125</v>
      </c>
      <c r="AI43" s="131" t="str">
        <f>VLOOKUP(AH43,'Matriz de Controles'!$B$3:O149,3,)</f>
        <v>Control: Se debe diseñar y aplicar la seguridad física para oficinas, recintos e instalaciones..</v>
      </c>
      <c r="AJ43" s="143" t="str">
        <f>VLOOKUP(AH43,'Matriz de Controles'!$B$3:P149,4,)</f>
        <v>Identifique las áreas u oficinas sensibles y establezca controles de acceso biométricos o mediante tarjetas.</v>
      </c>
      <c r="AK43" s="131" t="s">
        <v>61</v>
      </c>
      <c r="AL43" s="136" t="s">
        <v>70</v>
      </c>
      <c r="AM43" s="136"/>
      <c r="AN43" s="136" t="s">
        <v>63</v>
      </c>
      <c r="AO43" s="136"/>
      <c r="AP43" s="5" t="s">
        <v>61</v>
      </c>
      <c r="AQ43" s="5">
        <f t="shared" si="11"/>
        <v>25</v>
      </c>
      <c r="AR43" s="5" t="s">
        <v>65</v>
      </c>
      <c r="AS43" s="5">
        <f t="shared" si="12"/>
        <v>5</v>
      </c>
      <c r="AT43" s="5" t="s">
        <v>65</v>
      </c>
      <c r="AU43" s="5">
        <f t="shared" si="18"/>
        <v>30</v>
      </c>
      <c r="AV43" s="5" t="s">
        <v>65</v>
      </c>
      <c r="AW43" s="5">
        <f t="shared" si="19"/>
        <v>15</v>
      </c>
      <c r="AX43" s="139">
        <f t="shared" si="35"/>
        <v>100</v>
      </c>
      <c r="AY43" s="5">
        <f t="shared" si="36"/>
        <v>2</v>
      </c>
      <c r="AZ43" s="5">
        <f t="shared" si="37"/>
        <v>0</v>
      </c>
      <c r="BA43" s="5" t="str">
        <v>Lider
Tecnico</v>
      </c>
      <c r="BB43" s="144">
        <f t="shared" si="30"/>
        <v>1</v>
      </c>
      <c r="BC43" s="133" t="str">
        <f t="shared" si="31"/>
        <v>RARO</v>
      </c>
      <c r="BD43" s="144">
        <f t="shared" si="38"/>
        <v>2</v>
      </c>
      <c r="BE43" s="133" t="str">
        <f t="shared" si="32"/>
        <v>MENOR</v>
      </c>
      <c r="BF43" s="144">
        <f t="shared" si="33"/>
        <v>2</v>
      </c>
      <c r="BG43" s="136" t="str">
        <f t="shared" si="16"/>
        <v>BAJA</v>
      </c>
      <c r="BH43" s="136" t="str">
        <f t="shared" si="34"/>
        <v>SI</v>
      </c>
    </row>
    <row r="44" spans="2:60" ht="63.75" x14ac:dyDescent="0.2">
      <c r="B44" s="163">
        <v>35</v>
      </c>
      <c r="C44" s="126" t="s">
        <v>126</v>
      </c>
      <c r="D44" s="127" t="s">
        <v>127</v>
      </c>
      <c r="E44" s="137" t="str">
        <v>fallos en los equipos y/o fallos en los programas. Puede ser
debida a un defecto de origen o sobrevenida durante el
funcionamiento del sistema. En sistemas de propósito específico, a veces es difícil saber si el origen del fallo es físico o lógico; pero para las consecuencias que se derivan, esta distinción no suele ser relevante.</v>
      </c>
      <c r="F44" s="137" t="str">
        <v>* Avería del hardware
* Fallas de funcionamiento del hardware</v>
      </c>
      <c r="G44" s="138" t="str">
        <v>Entorno (accidental)
Humano (accidental o deliberado)</v>
      </c>
      <c r="H44" s="217"/>
      <c r="I44" s="218"/>
      <c r="J44" s="164" t="s">
        <v>121</v>
      </c>
      <c r="K44" s="131" t="str">
        <v>BAJA</v>
      </c>
      <c r="L44" s="187"/>
      <c r="M44" s="129" t="str">
        <v>Gestión institucional</v>
      </c>
      <c r="N44" s="129" t="str">
        <v>Gestión Contractual</v>
      </c>
      <c r="O44" s="129" t="str">
        <v>Publica</v>
      </c>
      <c r="P44" s="129" t="str">
        <v>Publico, Personal</v>
      </c>
      <c r="Q44" s="129">
        <v>2</v>
      </c>
      <c r="R44" s="129">
        <v>1</v>
      </c>
      <c r="S44" s="129">
        <v>1</v>
      </c>
      <c r="T44" s="129" t="str">
        <v>[D] disponibilidad</v>
      </c>
      <c r="U44" s="129" t="s">
        <v>57</v>
      </c>
      <c r="V44" s="129" t="s">
        <v>57</v>
      </c>
      <c r="W44" s="129" t="str">
        <f>VLOOKUP(Y44,'[1]Niveles de Valoración'!C$21:D$25,2,0)</f>
        <v>La actividad que conlleva el riesgo se ejecuta de 24 a 500 veces por año</v>
      </c>
      <c r="X44" s="132">
        <f t="shared" si="21"/>
        <v>3</v>
      </c>
      <c r="Y44" s="133" t="s">
        <v>99</v>
      </c>
      <c r="Z44" s="134">
        <f t="shared" si="22"/>
        <v>2</v>
      </c>
      <c r="AA44" s="135" t="s">
        <v>73</v>
      </c>
      <c r="AB44" s="134">
        <f t="shared" si="29"/>
        <v>6</v>
      </c>
      <c r="AC44" s="135" t="str">
        <f t="shared" si="8"/>
        <v>MODERADO</v>
      </c>
      <c r="AD44" s="136" t="str">
        <f t="shared" si="23"/>
        <v>SI</v>
      </c>
      <c r="AE44" s="136" t="str">
        <f>VLOOKUP(AC44,'[1]Niveles de Valoración'!B$29:C$32,2,0)</f>
        <v>Asumir el riesgo</v>
      </c>
      <c r="AF44" s="5" t="str">
        <f>VLOOKUP(AH44,'Matriz de Controles'!B$3:F$116,5,0)</f>
        <v>PR</v>
      </c>
      <c r="AG44" s="5">
        <f t="shared" si="10"/>
        <v>25</v>
      </c>
      <c r="AH44" s="131" t="s">
        <v>80</v>
      </c>
      <c r="AI44" s="131" t="str">
        <f>VLOOKUP(AH44,'Matriz de Controles'!$B$3:O150,3,)</f>
        <v>Control: Se deben definir y asignar todas las responsabilidades de la seguridad de la información.</v>
      </c>
      <c r="AJ44" s="143" t="str">
        <f>VLOOKUP(AH44,'Matriz de Controles'!$B$3:P150,4,)</f>
        <v>Los roles y responsabilidades deben estar claramente definidos
y deben hacer parte de cada contrato de los funcionarios activos en la SED.</v>
      </c>
      <c r="AK44" s="131" t="s">
        <v>64</v>
      </c>
      <c r="AL44" s="136" t="s">
        <v>70</v>
      </c>
      <c r="AM44" s="136"/>
      <c r="AN44" s="136" t="s">
        <v>63</v>
      </c>
      <c r="AO44" s="136"/>
      <c r="AP44" s="5" t="s">
        <v>64</v>
      </c>
      <c r="AQ44" s="5">
        <f t="shared" si="11"/>
        <v>15</v>
      </c>
      <c r="AR44" s="5" t="s">
        <v>65</v>
      </c>
      <c r="AS44" s="5">
        <f t="shared" si="12"/>
        <v>5</v>
      </c>
      <c r="AT44" s="5" t="s">
        <v>65</v>
      </c>
      <c r="AU44" s="5">
        <f t="shared" si="18"/>
        <v>30</v>
      </c>
      <c r="AV44" s="5" t="s">
        <v>65</v>
      </c>
      <c r="AW44" s="5">
        <f t="shared" si="19"/>
        <v>15</v>
      </c>
      <c r="AX44" s="139">
        <f t="shared" si="35"/>
        <v>90</v>
      </c>
      <c r="AY44" s="5">
        <f t="shared" si="36"/>
        <v>2</v>
      </c>
      <c r="AZ44" s="5">
        <f t="shared" si="37"/>
        <v>0</v>
      </c>
      <c r="BA44" s="5" t="str">
        <v>Lider
Tecnico</v>
      </c>
      <c r="BB44" s="144">
        <f t="shared" si="30"/>
        <v>1</v>
      </c>
      <c r="BC44" s="133" t="str">
        <f t="shared" ref="BC44:BC70" si="39">IF(BB44&lt;=1,"RARO",IF(BB44&lt;=2,"IMPROBABLE",IF(BB44&lt;=3,"POSIBLE",IF(BB44&lt;=4,"PROBABLE","CASI SEGURO"))))</f>
        <v>RARO</v>
      </c>
      <c r="BD44" s="144">
        <f t="shared" si="38"/>
        <v>2</v>
      </c>
      <c r="BE44" s="133" t="str">
        <f t="shared" ref="BE44:BE70" si="40">IF(BD44=1,"INSIGNIFICANTE",IF(BD44=2,"MENOR",IF(BD44=3,"MODERADO",IF(BD44=4,"MAYOR",IF(BD44=5,"CATASTROFICO",0)))))</f>
        <v>MENOR</v>
      </c>
      <c r="BF44" s="144">
        <f t="shared" ref="BF44:BF70" si="41">BB44*BD44</f>
        <v>2</v>
      </c>
      <c r="BG44" s="136" t="str">
        <f t="shared" si="16"/>
        <v>BAJA</v>
      </c>
      <c r="BH44" s="136" t="str">
        <f t="shared" ref="BH44:BH70" si="42">IF(BG44="BAJA","SI",IF(BG44="MODERADA","SI","NO"))</f>
        <v>SI</v>
      </c>
    </row>
    <row r="45" spans="2:60" ht="76.5" x14ac:dyDescent="0.2">
      <c r="B45" s="163">
        <v>36</v>
      </c>
      <c r="C45" s="126" t="s">
        <v>128</v>
      </c>
      <c r="D45" s="127" t="s">
        <v>53</v>
      </c>
      <c r="E45" s="137" t="str">
        <v>equivocaciones de las personas cuando usan los servicios,
datos, etc.</v>
      </c>
      <c r="F45" s="137" t="str">
        <v>* Error de uso</v>
      </c>
      <c r="G45" s="138" t="str">
        <v>Humano (accidental)</v>
      </c>
      <c r="H45" s="217" t="s">
        <v>129</v>
      </c>
      <c r="I45" s="218" t="str">
        <f>CONCATENATE(H45,L45)</f>
        <v>008SW</v>
      </c>
      <c r="J45" s="164" t="s">
        <v>130</v>
      </c>
      <c r="K45" s="131" t="str">
        <v>BAJA</v>
      </c>
      <c r="L45" s="187" t="s">
        <v>56</v>
      </c>
      <c r="M45" s="129" t="str">
        <v>Calidad y pertinencia</v>
      </c>
      <c r="N45" s="129" t="str">
        <v>Educación Inclusiva</v>
      </c>
      <c r="O45" s="129" t="str">
        <v>Publica</v>
      </c>
      <c r="P45" s="129" t="str">
        <v>Publico, Personal</v>
      </c>
      <c r="Q45" s="129">
        <v>1</v>
      </c>
      <c r="R45" s="129">
        <v>2</v>
      </c>
      <c r="S45" s="129">
        <v>1</v>
      </c>
      <c r="T45" s="129" t="str">
        <v>[I] integridad
[C] confidencialidad [D] disponibilidad</v>
      </c>
      <c r="U45" s="129" t="s">
        <v>57</v>
      </c>
      <c r="V45" s="129" t="s">
        <v>57</v>
      </c>
      <c r="W45" s="129" t="str">
        <f>VLOOKUP(Y45,'[1]Niveles de Valoración'!C$21:D$25,2,0)</f>
        <v>La actividad que conlleva el riesgo se ejecuta como máximos 2 veces por año</v>
      </c>
      <c r="X45" s="132">
        <f t="shared" si="21"/>
        <v>1</v>
      </c>
      <c r="Y45" s="133" t="s">
        <v>84</v>
      </c>
      <c r="Z45" s="134">
        <f t="shared" si="22"/>
        <v>2</v>
      </c>
      <c r="AA45" s="135" t="s">
        <v>73</v>
      </c>
      <c r="AB45" s="134">
        <f t="shared" si="29"/>
        <v>2</v>
      </c>
      <c r="AC45" s="135" t="str">
        <f t="shared" si="8"/>
        <v>BAJO</v>
      </c>
      <c r="AD45" s="136" t="str">
        <f t="shared" si="23"/>
        <v>SI</v>
      </c>
      <c r="AE45" s="136" t="str">
        <f>VLOOKUP(AC45,'[1]Niveles de Valoración'!B$29:C$32,2,0)</f>
        <v>Asumir el riesgo</v>
      </c>
      <c r="AF45" s="5" t="str">
        <f>VLOOKUP(AH45,'Matriz de Controles'!B$3:F$116,5,0)</f>
        <v>PR</v>
      </c>
      <c r="AG45" s="5">
        <f t="shared" si="10"/>
        <v>25</v>
      </c>
      <c r="AH45" s="131" t="s">
        <v>60</v>
      </c>
      <c r="AI45" s="131" t="str">
        <f>VLOOKUP(AH45,'Matriz de Controles'!$B$3:O151,3,)</f>
        <v>Control: Se debe definir un conjunto de políticas para la seguridad de la información, aprobada por la dirección, publicada y comunicada a los empleados y a las partes externas pertinentes.</v>
      </c>
      <c r="AJ45" s="143" t="str">
        <f>VLOOKUP(AH45,'Matriz de Controles'!$B$3:P151,4,)</f>
        <v>Defina políticas de seguridad de la información claras y alineadas con los objetivos corporativos y cuyo alcance garantice el cumplimiento legal.</v>
      </c>
      <c r="AK45" s="131" t="s">
        <v>61</v>
      </c>
      <c r="AL45" s="136" t="s">
        <v>70</v>
      </c>
      <c r="AM45" s="136"/>
      <c r="AN45" s="136" t="s">
        <v>63</v>
      </c>
      <c r="AO45" s="136"/>
      <c r="AP45" s="5" t="s">
        <v>64</v>
      </c>
      <c r="AQ45" s="5">
        <f t="shared" si="11"/>
        <v>15</v>
      </c>
      <c r="AR45" s="5" t="s">
        <v>65</v>
      </c>
      <c r="AS45" s="5">
        <f t="shared" si="12"/>
        <v>5</v>
      </c>
      <c r="AT45" s="5" t="s">
        <v>65</v>
      </c>
      <c r="AU45" s="5">
        <f t="shared" si="18"/>
        <v>30</v>
      </c>
      <c r="AV45" s="5" t="s">
        <v>65</v>
      </c>
      <c r="AW45" s="5">
        <f t="shared" si="19"/>
        <v>15</v>
      </c>
      <c r="AX45" s="139">
        <f t="shared" si="35"/>
        <v>90</v>
      </c>
      <c r="AY45" s="5">
        <f t="shared" si="36"/>
        <v>2</v>
      </c>
      <c r="AZ45" s="5">
        <f t="shared" si="37"/>
        <v>0</v>
      </c>
      <c r="BA45" s="5" t="str">
        <v>Lider
Tecnico</v>
      </c>
      <c r="BB45" s="144">
        <f t="shared" si="30"/>
        <v>1</v>
      </c>
      <c r="BC45" s="133" t="str">
        <f t="shared" si="39"/>
        <v>RARO</v>
      </c>
      <c r="BD45" s="144">
        <f t="shared" si="38"/>
        <v>2</v>
      </c>
      <c r="BE45" s="133" t="str">
        <f t="shared" si="40"/>
        <v>MENOR</v>
      </c>
      <c r="BF45" s="144">
        <f t="shared" si="41"/>
        <v>2</v>
      </c>
      <c r="BG45" s="136" t="str">
        <f t="shared" si="16"/>
        <v>BAJA</v>
      </c>
      <c r="BH45" s="136" t="str">
        <f t="shared" si="42"/>
        <v>SI</v>
      </c>
    </row>
    <row r="46" spans="2:60" ht="63.75" x14ac:dyDescent="0.2">
      <c r="B46" s="163">
        <v>37</v>
      </c>
      <c r="C46" s="126" t="s">
        <v>131</v>
      </c>
      <c r="D46" s="127" t="s">
        <v>67</v>
      </c>
      <c r="E46" s="137" t="str">
        <v>Manipulación de los registros
de actividad (log)</v>
      </c>
      <c r="F46" s="137" t="str">
        <v>* Control inadecuado o falta de
supervisión sobre los registros de
actividades (Registro y supervisión insuficientes)</v>
      </c>
      <c r="G46" s="138" t="str">
        <v>Humano (deliberado)</v>
      </c>
      <c r="H46" s="217"/>
      <c r="I46" s="218"/>
      <c r="J46" s="164" t="s">
        <v>130</v>
      </c>
      <c r="K46" s="131" t="str">
        <v>BAJA</v>
      </c>
      <c r="L46" s="187"/>
      <c r="M46" s="129" t="str">
        <v>Calidad y pertinencia</v>
      </c>
      <c r="N46" s="129" t="str">
        <v>Educación Inclusiva</v>
      </c>
      <c r="O46" s="129" t="str">
        <v>Publica</v>
      </c>
      <c r="P46" s="129" t="str">
        <v>Publico, Personal</v>
      </c>
      <c r="Q46" s="129">
        <v>1</v>
      </c>
      <c r="R46" s="129">
        <v>2</v>
      </c>
      <c r="S46" s="129">
        <v>1</v>
      </c>
      <c r="T46" s="129" t="str">
        <v>[I] integridad</v>
      </c>
      <c r="U46" s="129" t="s">
        <v>57</v>
      </c>
      <c r="V46" s="129" t="s">
        <v>57</v>
      </c>
      <c r="W46" s="129" t="str">
        <f>VLOOKUP(Y46,'[1]Niveles de Valoración'!C$21:D$25,2,0)</f>
        <v>La actividad que conlleva el riesgo se ejecuta como máximos 2 veces por año</v>
      </c>
      <c r="X46" s="132">
        <f t="shared" si="21"/>
        <v>1</v>
      </c>
      <c r="Y46" s="133" t="s">
        <v>84</v>
      </c>
      <c r="Z46" s="134">
        <f t="shared" si="22"/>
        <v>1</v>
      </c>
      <c r="AA46" s="135" t="s">
        <v>68</v>
      </c>
      <c r="AB46" s="134">
        <f t="shared" si="29"/>
        <v>1</v>
      </c>
      <c r="AC46" s="135" t="str">
        <f t="shared" si="8"/>
        <v>BAJO</v>
      </c>
      <c r="AD46" s="136" t="str">
        <f t="shared" si="23"/>
        <v>SI</v>
      </c>
      <c r="AE46" s="136" t="str">
        <f>VLOOKUP(AC46,'[1]Niveles de Valoración'!B$29:C$32,2,0)</f>
        <v>Asumir el riesgo</v>
      </c>
      <c r="AF46" s="5" t="str">
        <f>VLOOKUP(AH46,'Matriz de Controles'!B$3:F$116,5,0)</f>
        <v>DT</v>
      </c>
      <c r="AG46" s="5">
        <f t="shared" si="10"/>
        <v>15</v>
      </c>
      <c r="AH46" s="131" t="s">
        <v>69</v>
      </c>
      <c r="AI46" s="131" t="str">
        <f>VLOOKUP(AH46,'Matriz de Controles'!$B$3:O152,3,)</f>
        <v>Control: El acceso a la información y a las funciones de los sistemas de las aplicaciones se debe restringir  de acuerdo con la política de control de acceso.</v>
      </c>
      <c r="AJ46" s="143" t="str">
        <f>VLOOKUP(AH46,'Matriz de Controles'!$B$3:P152,4,)</f>
        <v>Hacer cumplir el registro de auditoría detallado para acceder a datos confidenciales o cambios en datos confidenciales (utilizando herramientas como File Integrity Monitoring o Información de seguridad y monitoreo de eventos).</v>
      </c>
      <c r="AK46" s="131" t="s">
        <v>61</v>
      </c>
      <c r="AL46" s="136" t="s">
        <v>70</v>
      </c>
      <c r="AM46" s="136"/>
      <c r="AN46" s="136" t="s">
        <v>63</v>
      </c>
      <c r="AO46" s="136"/>
      <c r="AP46" s="5" t="s">
        <v>61</v>
      </c>
      <c r="AQ46" s="5">
        <f t="shared" si="11"/>
        <v>25</v>
      </c>
      <c r="AR46" s="5" t="s">
        <v>65</v>
      </c>
      <c r="AS46" s="5">
        <f t="shared" si="12"/>
        <v>5</v>
      </c>
      <c r="AT46" s="5" t="s">
        <v>65</v>
      </c>
      <c r="AU46" s="5">
        <f t="shared" si="18"/>
        <v>30</v>
      </c>
      <c r="AV46" s="5" t="s">
        <v>65</v>
      </c>
      <c r="AW46" s="5">
        <f t="shared" si="19"/>
        <v>15</v>
      </c>
      <c r="AX46" s="139">
        <f t="shared" si="35"/>
        <v>90</v>
      </c>
      <c r="AY46" s="5">
        <f t="shared" si="36"/>
        <v>2</v>
      </c>
      <c r="AZ46" s="5">
        <f t="shared" si="37"/>
        <v>0</v>
      </c>
      <c r="BA46" s="5" t="str">
        <v>Lider
Tecnico</v>
      </c>
      <c r="BB46" s="144">
        <f t="shared" si="30"/>
        <v>1</v>
      </c>
      <c r="BC46" s="133" t="str">
        <f t="shared" si="39"/>
        <v>RARO</v>
      </c>
      <c r="BD46" s="144">
        <f t="shared" si="38"/>
        <v>1</v>
      </c>
      <c r="BE46" s="133" t="str">
        <f t="shared" si="40"/>
        <v>INSIGNIFICANTE</v>
      </c>
      <c r="BF46" s="144">
        <f t="shared" si="41"/>
        <v>1</v>
      </c>
      <c r="BG46" s="136" t="str">
        <f t="shared" si="16"/>
        <v>BAJA</v>
      </c>
      <c r="BH46" s="136" t="str">
        <f t="shared" si="42"/>
        <v>SI</v>
      </c>
    </row>
    <row r="47" spans="2:60" ht="178.5" x14ac:dyDescent="0.2">
      <c r="B47" s="163">
        <v>38</v>
      </c>
      <c r="C47" s="126" t="s">
        <v>132</v>
      </c>
      <c r="D47" s="127" t="s">
        <v>72</v>
      </c>
      <c r="E47" s="137" t="str">
        <v>prácticamente todos los activos dependen de su configuración y
ésta de la diligencia del administrador: privilegios de acceso, flujos de actividades, registro de actividad, encaminamiento, etc.</v>
      </c>
      <c r="F47" s="137" t="str">
        <v>* Abuso de privilegios
* Falta de definición de procedimientos de control de cambio.</v>
      </c>
      <c r="G47" s="138" t="str">
        <v>Humano (deliberado)</v>
      </c>
      <c r="H47" s="217"/>
      <c r="I47" s="218"/>
      <c r="J47" s="164" t="s">
        <v>130</v>
      </c>
      <c r="K47" s="131" t="str">
        <v>BAJA</v>
      </c>
      <c r="L47" s="187"/>
      <c r="M47" s="129" t="str">
        <v>Calidad y pertinencia</v>
      </c>
      <c r="N47" s="129" t="str">
        <v>Educación Inclusiva</v>
      </c>
      <c r="O47" s="129" t="str">
        <v>Publica</v>
      </c>
      <c r="P47" s="129" t="str">
        <v>Publico, Personal</v>
      </c>
      <c r="Q47" s="129">
        <v>1</v>
      </c>
      <c r="R47" s="129">
        <v>2</v>
      </c>
      <c r="S47" s="129">
        <v>1</v>
      </c>
      <c r="T47" s="129" t="str">
        <v>[I] integridad
[C] confidencialidad [D] disponibilidad</v>
      </c>
      <c r="U47" s="129" t="s">
        <v>57</v>
      </c>
      <c r="V47" s="129" t="s">
        <v>57</v>
      </c>
      <c r="W47" s="129" t="str">
        <f>VLOOKUP(Y47,'[1]Niveles de Valoración'!C$21:D$25,2,0)</f>
        <v>La actividad que conlleva el riesgo se ejecuta como máximos 2 veces por año</v>
      </c>
      <c r="X47" s="132">
        <f t="shared" si="21"/>
        <v>1</v>
      </c>
      <c r="Y47" s="133" t="s">
        <v>84</v>
      </c>
      <c r="Z47" s="134">
        <f t="shared" si="22"/>
        <v>3</v>
      </c>
      <c r="AA47" s="135" t="s">
        <v>59</v>
      </c>
      <c r="AB47" s="134">
        <f t="shared" si="29"/>
        <v>3</v>
      </c>
      <c r="AC47" s="135" t="str">
        <f t="shared" si="8"/>
        <v>BAJO</v>
      </c>
      <c r="AD47" s="136" t="str">
        <f t="shared" si="23"/>
        <v>SI</v>
      </c>
      <c r="AE47" s="136" t="str">
        <f>VLOOKUP(AC47,'[1]Niveles de Valoración'!B$29:C$32,2,0)</f>
        <v>Asumir el riesgo</v>
      </c>
      <c r="AF47" s="5" t="str">
        <f>VLOOKUP(AH47,'Matriz de Controles'!B$3:F$116,5,0)</f>
        <v>DT</v>
      </c>
      <c r="AG47" s="5">
        <f t="shared" si="10"/>
        <v>15</v>
      </c>
      <c r="AH47" s="131" t="s">
        <v>74</v>
      </c>
      <c r="AI47" s="131" t="str">
        <f>VLOOKUP(AH47,'Matriz de Controles'!$B$3:O153,3,)</f>
        <v>Control: Se debe implementar un proceso de suministro de acceso formal de usuarios para asignar o revocar los derechos de acceso para todo tipo de usuarios para todos los sistemas y servicios.</v>
      </c>
      <c r="AJ47" s="143" t="str">
        <f>VLOOKUP(AH47,'Matriz de Controles'!$B$3:P153,4,)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47" s="131" t="s">
        <v>64</v>
      </c>
      <c r="AL47" s="136" t="s">
        <v>70</v>
      </c>
      <c r="AM47" s="136"/>
      <c r="AN47" s="136" t="s">
        <v>63</v>
      </c>
      <c r="AO47" s="136"/>
      <c r="AP47" s="5" t="s">
        <v>61</v>
      </c>
      <c r="AQ47" s="5">
        <f t="shared" si="11"/>
        <v>25</v>
      </c>
      <c r="AR47" s="5" t="s">
        <v>65</v>
      </c>
      <c r="AS47" s="5">
        <f t="shared" si="12"/>
        <v>5</v>
      </c>
      <c r="AT47" s="5" t="s">
        <v>65</v>
      </c>
      <c r="AU47" s="5">
        <f t="shared" si="18"/>
        <v>30</v>
      </c>
      <c r="AV47" s="5" t="s">
        <v>65</v>
      </c>
      <c r="AW47" s="5">
        <f t="shared" si="19"/>
        <v>15</v>
      </c>
      <c r="AX47" s="139">
        <f t="shared" si="35"/>
        <v>90</v>
      </c>
      <c r="AY47" s="5">
        <f t="shared" si="36"/>
        <v>2</v>
      </c>
      <c r="AZ47" s="5">
        <f t="shared" si="37"/>
        <v>0</v>
      </c>
      <c r="BA47" s="5" t="str">
        <v>Lider
Tecnico</v>
      </c>
      <c r="BB47" s="144">
        <f t="shared" si="30"/>
        <v>1</v>
      </c>
      <c r="BC47" s="133" t="str">
        <f t="shared" si="39"/>
        <v>RARO</v>
      </c>
      <c r="BD47" s="144">
        <f t="shared" si="38"/>
        <v>3</v>
      </c>
      <c r="BE47" s="133" t="str">
        <f t="shared" si="40"/>
        <v>MODERADO</v>
      </c>
      <c r="BF47" s="144">
        <f t="shared" si="41"/>
        <v>3</v>
      </c>
      <c r="BG47" s="136" t="str">
        <f t="shared" si="16"/>
        <v>BAJA</v>
      </c>
      <c r="BH47" s="136" t="str">
        <f t="shared" si="42"/>
        <v>SI</v>
      </c>
    </row>
    <row r="48" spans="2:60" ht="63.75" x14ac:dyDescent="0.2">
      <c r="B48" s="163">
        <v>39</v>
      </c>
      <c r="C48" s="126" t="s">
        <v>133</v>
      </c>
      <c r="D48" s="127" t="s">
        <v>76</v>
      </c>
      <c r="E4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48" s="137" t="str">
        <v>* Usurpación de derecho
* Autenticación rota</v>
      </c>
      <c r="G48" s="138" t="str">
        <v>Humano (deliberado)</v>
      </c>
      <c r="H48" s="217"/>
      <c r="I48" s="218"/>
      <c r="J48" s="164" t="s">
        <v>130</v>
      </c>
      <c r="K48" s="131" t="str">
        <v>BAJA</v>
      </c>
      <c r="L48" s="187"/>
      <c r="M48" s="129" t="str">
        <v>Calidad y pertinencia</v>
      </c>
      <c r="N48" s="129" t="str">
        <v>Educación Inclusiva</v>
      </c>
      <c r="O48" s="129" t="str">
        <v>Publica</v>
      </c>
      <c r="P48" s="129" t="str">
        <v>Publico, Personal</v>
      </c>
      <c r="Q48" s="129">
        <v>1</v>
      </c>
      <c r="R48" s="129">
        <v>2</v>
      </c>
      <c r="S48" s="129">
        <v>1</v>
      </c>
      <c r="T48" s="129" t="str">
        <v>[C] confidencialidad
[I] integridad</v>
      </c>
      <c r="U48" s="129" t="s">
        <v>57</v>
      </c>
      <c r="V48" s="129" t="s">
        <v>57</v>
      </c>
      <c r="W48" s="129" t="str">
        <f>VLOOKUP(Y48,'[1]Niveles de Valoración'!C$21:D$25,2,0)</f>
        <v>La actividad que conlleva el riesgo se ejecuta como máximos 2 veces por año</v>
      </c>
      <c r="X48" s="132">
        <f t="shared" si="21"/>
        <v>1</v>
      </c>
      <c r="Y48" s="133" t="s">
        <v>84</v>
      </c>
      <c r="Z48" s="134">
        <f t="shared" si="22"/>
        <v>2</v>
      </c>
      <c r="AA48" s="135" t="s">
        <v>73</v>
      </c>
      <c r="AB48" s="134">
        <f t="shared" si="29"/>
        <v>2</v>
      </c>
      <c r="AC48" s="135" t="str">
        <f t="shared" si="8"/>
        <v>BAJO</v>
      </c>
      <c r="AD48" s="136" t="str">
        <f t="shared" si="23"/>
        <v>SI</v>
      </c>
      <c r="AE48" s="136" t="str">
        <f>VLOOKUP(AC48,'[1]Niveles de Valoración'!B$29:C$32,2,0)</f>
        <v>Asumir el riesgo</v>
      </c>
      <c r="AF48" s="5" t="str">
        <f>VLOOKUP(AH48,'Matriz de Controles'!B$3:F$116,5,0)</f>
        <v>PR</v>
      </c>
      <c r="AG48" s="5">
        <f t="shared" si="10"/>
        <v>25</v>
      </c>
      <c r="AH48" s="131" t="s">
        <v>125</v>
      </c>
      <c r="AI48" s="131" t="str">
        <f>VLOOKUP(AH48,'Matriz de Controles'!$B$3:O154,3,)</f>
        <v>Control: Se debe diseñar y aplicar la seguridad física para oficinas, recintos e instalaciones..</v>
      </c>
      <c r="AJ48" s="143" t="str">
        <f>VLOOKUP(AH48,'Matriz de Controles'!$B$3:P154,4,)</f>
        <v>Identifique las áreas u oficinas sensibles y establezca controles de acceso biométricos o mediante tarjetas.</v>
      </c>
      <c r="AK48" s="131" t="s">
        <v>64</v>
      </c>
      <c r="AL48" s="136" t="s">
        <v>70</v>
      </c>
      <c r="AM48" s="136"/>
      <c r="AN48" s="136" t="s">
        <v>63</v>
      </c>
      <c r="AO48" s="136"/>
      <c r="AP48" s="5" t="s">
        <v>61</v>
      </c>
      <c r="AQ48" s="5">
        <f t="shared" si="11"/>
        <v>25</v>
      </c>
      <c r="AR48" s="5" t="s">
        <v>65</v>
      </c>
      <c r="AS48" s="5">
        <f t="shared" si="12"/>
        <v>5</v>
      </c>
      <c r="AT48" s="5" t="s">
        <v>65</v>
      </c>
      <c r="AU48" s="5">
        <f t="shared" si="18"/>
        <v>30</v>
      </c>
      <c r="AV48" s="5" t="s">
        <v>65</v>
      </c>
      <c r="AW48" s="5">
        <f t="shared" si="19"/>
        <v>15</v>
      </c>
      <c r="AX48" s="139">
        <f t="shared" si="35"/>
        <v>100</v>
      </c>
      <c r="AY48" s="5">
        <f t="shared" si="36"/>
        <v>2</v>
      </c>
      <c r="AZ48" s="5">
        <f t="shared" si="37"/>
        <v>0</v>
      </c>
      <c r="BA48" s="5" t="str">
        <v>Lider
Tecnico</v>
      </c>
      <c r="BB48" s="144">
        <f t="shared" si="30"/>
        <v>1</v>
      </c>
      <c r="BC48" s="133" t="str">
        <f t="shared" si="39"/>
        <v>RARO</v>
      </c>
      <c r="BD48" s="144">
        <f t="shared" si="38"/>
        <v>2</v>
      </c>
      <c r="BE48" s="133" t="str">
        <f t="shared" si="40"/>
        <v>MENOR</v>
      </c>
      <c r="BF48" s="144">
        <f t="shared" si="41"/>
        <v>2</v>
      </c>
      <c r="BG48" s="136" t="str">
        <f t="shared" si="16"/>
        <v>BAJA</v>
      </c>
      <c r="BH48" s="136" t="str">
        <f t="shared" si="42"/>
        <v>SI</v>
      </c>
    </row>
    <row r="49" spans="2:60" ht="63.75" x14ac:dyDescent="0.2">
      <c r="B49" s="163">
        <v>40</v>
      </c>
      <c r="C49" s="126" t="s">
        <v>134</v>
      </c>
      <c r="D49" s="127" t="s">
        <v>118</v>
      </c>
      <c r="E49" s="137" t="str">
        <v>equivocaciones de personas con responsabilidades de
instalación y operación</v>
      </c>
      <c r="F49" s="137" t="str">
        <v>* Error de uso
* Configuración incorrecta de seguridad</v>
      </c>
      <c r="G49" s="138" t="str">
        <v>Humano (accidental)</v>
      </c>
      <c r="H49" s="217"/>
      <c r="I49" s="218"/>
      <c r="J49" s="164" t="s">
        <v>130</v>
      </c>
      <c r="K49" s="131" t="str">
        <v>BAJA</v>
      </c>
      <c r="L49" s="187"/>
      <c r="M49" s="129" t="str">
        <v>Calidad y pertinencia</v>
      </c>
      <c r="N49" s="129" t="str">
        <v>Educación Inclusiva</v>
      </c>
      <c r="O49" s="129" t="str">
        <v>Publica</v>
      </c>
      <c r="P49" s="129" t="str">
        <v>Publico, Personal</v>
      </c>
      <c r="Q49" s="129">
        <v>1</v>
      </c>
      <c r="R49" s="129">
        <v>2</v>
      </c>
      <c r="S49" s="129">
        <v>1</v>
      </c>
      <c r="T49" s="129" t="str">
        <v xml:space="preserve">[I] integridad
[C] confidencialidad
[D] disponibilidad </v>
      </c>
      <c r="U49" s="129" t="s">
        <v>57</v>
      </c>
      <c r="V49" s="129" t="s">
        <v>57</v>
      </c>
      <c r="W49" s="129" t="str">
        <f>VLOOKUP(Y49,'[1]Niveles de Valoración'!C$21:D$25,2,0)</f>
        <v>La actividad que conlleva el riesgo se ejecuta como máximos 2 veces por año</v>
      </c>
      <c r="X49" s="132">
        <f t="shared" si="21"/>
        <v>1</v>
      </c>
      <c r="Y49" s="133" t="s">
        <v>84</v>
      </c>
      <c r="Z49" s="134">
        <f t="shared" si="22"/>
        <v>2</v>
      </c>
      <c r="AA49" s="135" t="s">
        <v>73</v>
      </c>
      <c r="AB49" s="134">
        <f t="shared" si="29"/>
        <v>2</v>
      </c>
      <c r="AC49" s="135" t="str">
        <f t="shared" si="8"/>
        <v>BAJO</v>
      </c>
      <c r="AD49" s="136" t="str">
        <f t="shared" si="23"/>
        <v>SI</v>
      </c>
      <c r="AE49" s="136" t="str">
        <f>VLOOKUP(AC49,'[1]Niveles de Valoración'!B$29:C$32,2,0)</f>
        <v>Asumir el riesgo</v>
      </c>
      <c r="AF49" s="5" t="str">
        <f>VLOOKUP(AH49,'Matriz de Controles'!B$3:F$116,5,0)</f>
        <v>PR</v>
      </c>
      <c r="AG49" s="5">
        <f t="shared" si="10"/>
        <v>25</v>
      </c>
      <c r="AH49" s="131" t="s">
        <v>80</v>
      </c>
      <c r="AI49" s="131" t="str">
        <f>VLOOKUP(AH49,'Matriz de Controles'!$B$3:O155,3,)</f>
        <v>Control: Se deben definir y asignar todas las responsabilidades de la seguridad de la información.</v>
      </c>
      <c r="AJ49" s="143" t="str">
        <f>VLOOKUP(AH49,'Matriz de Controles'!$B$3:P155,4,)</f>
        <v>Los roles y responsabilidades deben estar claramente definidos
y deben hacer parte de cada contrato de los funcionarios activos en la SED.</v>
      </c>
      <c r="AK49" s="131" t="s">
        <v>64</v>
      </c>
      <c r="AL49" s="136" t="s">
        <v>70</v>
      </c>
      <c r="AM49" s="136"/>
      <c r="AN49" s="136" t="s">
        <v>63</v>
      </c>
      <c r="AO49" s="136"/>
      <c r="AP49" s="5" t="s">
        <v>64</v>
      </c>
      <c r="AQ49" s="5">
        <f t="shared" si="11"/>
        <v>15</v>
      </c>
      <c r="AR49" s="5" t="s">
        <v>65</v>
      </c>
      <c r="AS49" s="5">
        <f t="shared" si="12"/>
        <v>5</v>
      </c>
      <c r="AT49" s="5" t="s">
        <v>65</v>
      </c>
      <c r="AU49" s="5">
        <f t="shared" si="18"/>
        <v>30</v>
      </c>
      <c r="AV49" s="5" t="s">
        <v>65</v>
      </c>
      <c r="AW49" s="5">
        <f t="shared" si="19"/>
        <v>15</v>
      </c>
      <c r="AX49" s="139">
        <f t="shared" si="35"/>
        <v>90</v>
      </c>
      <c r="AY49" s="5">
        <f t="shared" si="36"/>
        <v>2</v>
      </c>
      <c r="AZ49" s="5">
        <f t="shared" si="37"/>
        <v>0</v>
      </c>
      <c r="BA49" s="5" t="str">
        <v>Lider
Tecnico</v>
      </c>
      <c r="BB49" s="144">
        <f t="shared" si="30"/>
        <v>1</v>
      </c>
      <c r="BC49" s="133" t="str">
        <f t="shared" si="39"/>
        <v>RARO</v>
      </c>
      <c r="BD49" s="144">
        <f t="shared" si="38"/>
        <v>2</v>
      </c>
      <c r="BE49" s="133" t="str">
        <f t="shared" si="40"/>
        <v>MENOR</v>
      </c>
      <c r="BF49" s="144">
        <f t="shared" si="41"/>
        <v>2</v>
      </c>
      <c r="BG49" s="136" t="str">
        <f t="shared" si="16"/>
        <v>BAJA</v>
      </c>
      <c r="BH49" s="136" t="str">
        <f t="shared" si="42"/>
        <v>SI</v>
      </c>
    </row>
    <row r="50" spans="2:60" ht="76.5" x14ac:dyDescent="0.2">
      <c r="B50" s="163">
        <v>41</v>
      </c>
      <c r="C50" s="126" t="s">
        <v>135</v>
      </c>
      <c r="D50" s="127" t="s">
        <v>53</v>
      </c>
      <c r="E50" s="137" t="str">
        <v>equivocaciones de las personas cuando usan los servicios,
datos, etc.</v>
      </c>
      <c r="F50" s="137" t="str">
        <v>* Error de uso</v>
      </c>
      <c r="G50" s="138" t="str">
        <v>Humano (accidental)</v>
      </c>
      <c r="H50" s="217" t="s">
        <v>136</v>
      </c>
      <c r="I50" s="218" t="str">
        <f>CONCATENATE(H50,L50)</f>
        <v>009SW</v>
      </c>
      <c r="J50" s="165" t="s">
        <v>137</v>
      </c>
      <c r="K50" s="131" t="str">
        <v>BAJA</v>
      </c>
      <c r="L50" s="187" t="s">
        <v>56</v>
      </c>
      <c r="M50" s="129" t="str">
        <v>Calidad y pertinencia</v>
      </c>
      <c r="N50" s="129" t="str">
        <v>Calidad Educativa Integral</v>
      </c>
      <c r="O50" s="129" t="str">
        <v>Publica</v>
      </c>
      <c r="P50" s="129" t="str">
        <v>Publico</v>
      </c>
      <c r="Q50" s="129">
        <v>1</v>
      </c>
      <c r="R50" s="129">
        <v>2</v>
      </c>
      <c r="S50" s="129">
        <v>1</v>
      </c>
      <c r="T50" s="129" t="str">
        <v>[I] integridad
[C] confidencialidad [D] disponibilidad</v>
      </c>
      <c r="U50" s="129" t="s">
        <v>57</v>
      </c>
      <c r="V50" s="129" t="s">
        <v>57</v>
      </c>
      <c r="W50" s="129" t="str">
        <f>VLOOKUP(Y50,'[1]Niveles de Valoración'!C$21:D$25,2,0)</f>
        <v>La actividad que conlleva el riesgo se ejecuta como máximos 2 veces por año</v>
      </c>
      <c r="X50" s="132">
        <f t="shared" si="21"/>
        <v>1</v>
      </c>
      <c r="Y50" s="133" t="s">
        <v>84</v>
      </c>
      <c r="Z50" s="134">
        <f t="shared" si="22"/>
        <v>2</v>
      </c>
      <c r="AA50" s="135" t="s">
        <v>73</v>
      </c>
      <c r="AB50" s="134">
        <f t="shared" si="29"/>
        <v>2</v>
      </c>
      <c r="AC50" s="135" t="str">
        <f t="shared" si="8"/>
        <v>BAJO</v>
      </c>
      <c r="AD50" s="136" t="str">
        <f t="shared" si="23"/>
        <v>SI</v>
      </c>
      <c r="AE50" s="136" t="str">
        <f>VLOOKUP(AC50,'[1]Niveles de Valoración'!B$29:C$32,2,0)</f>
        <v>Asumir el riesgo</v>
      </c>
      <c r="AF50" s="5" t="str">
        <f>VLOOKUP(AH50,'Matriz de Controles'!B$3:F$116,5,0)</f>
        <v>PR</v>
      </c>
      <c r="AG50" s="5">
        <f t="shared" si="10"/>
        <v>25</v>
      </c>
      <c r="AH50" s="131" t="s">
        <v>60</v>
      </c>
      <c r="AI50" s="131" t="str">
        <f>VLOOKUP(AH50,'Matriz de Controles'!$B$3:O156,3,)</f>
        <v>Control: Se debe definir un conjunto de políticas para la seguridad de la información, aprobada por la dirección, publicada y comunicada a los empleados y a las partes externas pertinentes.</v>
      </c>
      <c r="AJ50" s="143" t="str">
        <f>VLOOKUP(AH50,'Matriz de Controles'!$B$3:P156,4,)</f>
        <v>Defina políticas de seguridad de la información claras y alineadas con los objetivos corporativos y cuyo alcance garantice el cumplimiento legal.</v>
      </c>
      <c r="AK50" s="131" t="s">
        <v>61</v>
      </c>
      <c r="AL50" s="136" t="s">
        <v>70</v>
      </c>
      <c r="AM50" s="136"/>
      <c r="AN50" s="136" t="s">
        <v>63</v>
      </c>
      <c r="AO50" s="136"/>
      <c r="AP50" s="5" t="s">
        <v>64</v>
      </c>
      <c r="AQ50" s="5">
        <f t="shared" si="11"/>
        <v>15</v>
      </c>
      <c r="AR50" s="5" t="s">
        <v>65</v>
      </c>
      <c r="AS50" s="5">
        <f t="shared" si="12"/>
        <v>5</v>
      </c>
      <c r="AT50" s="5" t="s">
        <v>65</v>
      </c>
      <c r="AU50" s="5">
        <f t="shared" si="18"/>
        <v>30</v>
      </c>
      <c r="AV50" s="5" t="s">
        <v>65</v>
      </c>
      <c r="AW50" s="5">
        <f t="shared" si="19"/>
        <v>15</v>
      </c>
      <c r="AX50" s="139">
        <f t="shared" si="35"/>
        <v>90</v>
      </c>
      <c r="AY50" s="5">
        <f t="shared" si="36"/>
        <v>2</v>
      </c>
      <c r="AZ50" s="5">
        <f t="shared" si="37"/>
        <v>0</v>
      </c>
      <c r="BA50" s="5" t="str">
        <v>Lider
Tecnico</v>
      </c>
      <c r="BB50" s="144">
        <f t="shared" si="30"/>
        <v>1</v>
      </c>
      <c r="BC50" s="133" t="str">
        <f t="shared" si="39"/>
        <v>RARO</v>
      </c>
      <c r="BD50" s="144">
        <f t="shared" si="38"/>
        <v>2</v>
      </c>
      <c r="BE50" s="133" t="str">
        <f t="shared" si="40"/>
        <v>MENOR</v>
      </c>
      <c r="BF50" s="144">
        <f t="shared" si="41"/>
        <v>2</v>
      </c>
      <c r="BG50" s="136" t="str">
        <f t="shared" si="16"/>
        <v>BAJA</v>
      </c>
      <c r="BH50" s="136" t="str">
        <f t="shared" si="42"/>
        <v>SI</v>
      </c>
    </row>
    <row r="51" spans="2:60" ht="63.75" x14ac:dyDescent="0.2">
      <c r="B51" s="163">
        <v>42</v>
      </c>
      <c r="C51" s="126" t="s">
        <v>138</v>
      </c>
      <c r="D51" s="127" t="s">
        <v>67</v>
      </c>
      <c r="E51" s="137" t="str">
        <v>Manipulación de los registros
de actividad (log)</v>
      </c>
      <c r="F51" s="137" t="str">
        <v>* Control inadecuado o falta de
supervisión sobre los registros de
actividades (Registro y supervisión insuficientes)</v>
      </c>
      <c r="G51" s="138" t="str">
        <v>Humano (deliberado)</v>
      </c>
      <c r="H51" s="217"/>
      <c r="I51" s="218"/>
      <c r="J51" s="165" t="s">
        <v>137</v>
      </c>
      <c r="K51" s="131" t="str">
        <v>BAJA</v>
      </c>
      <c r="L51" s="187"/>
      <c r="M51" s="129" t="str">
        <v>Calidad y pertinencia</v>
      </c>
      <c r="N51" s="129" t="str">
        <v>Calidad Educativa Integral</v>
      </c>
      <c r="O51" s="129" t="str">
        <v>Publica</v>
      </c>
      <c r="P51" s="129" t="str">
        <v>Publico</v>
      </c>
      <c r="Q51" s="129">
        <v>1</v>
      </c>
      <c r="R51" s="129">
        <v>2</v>
      </c>
      <c r="S51" s="129">
        <v>1</v>
      </c>
      <c r="T51" s="129" t="str">
        <v>[I] integridad</v>
      </c>
      <c r="U51" s="129" t="s">
        <v>57</v>
      </c>
      <c r="V51" s="129" t="s">
        <v>57</v>
      </c>
      <c r="W51" s="129" t="str">
        <f>VLOOKUP(Y51,'[1]Niveles de Valoración'!C$21:D$25,2,0)</f>
        <v>La actividad que conlleva el riesgo se ejecuta como máximos 2 veces por año</v>
      </c>
      <c r="X51" s="132">
        <f t="shared" si="21"/>
        <v>1</v>
      </c>
      <c r="Y51" s="133" t="s">
        <v>84</v>
      </c>
      <c r="Z51" s="134">
        <f t="shared" si="22"/>
        <v>1</v>
      </c>
      <c r="AA51" s="135" t="s">
        <v>68</v>
      </c>
      <c r="AB51" s="134">
        <f t="shared" si="29"/>
        <v>1</v>
      </c>
      <c r="AC51" s="135" t="str">
        <f t="shared" si="8"/>
        <v>BAJO</v>
      </c>
      <c r="AD51" s="136" t="str">
        <f t="shared" si="23"/>
        <v>SI</v>
      </c>
      <c r="AE51" s="136" t="str">
        <f>VLOOKUP(AC51,'[1]Niveles de Valoración'!B$29:C$32,2,0)</f>
        <v>Asumir el riesgo</v>
      </c>
      <c r="AF51" s="5" t="str">
        <f>VLOOKUP(AH51,'Matriz de Controles'!B$3:F$116,5,0)</f>
        <v>DT</v>
      </c>
      <c r="AG51" s="5">
        <f t="shared" si="10"/>
        <v>15</v>
      </c>
      <c r="AH51" s="131" t="s">
        <v>69</v>
      </c>
      <c r="AI51" s="131" t="str">
        <f>VLOOKUP(AH51,'Matriz de Controles'!$B$3:O157,3,)</f>
        <v>Control: El acceso a la información y a las funciones de los sistemas de las aplicaciones se debe restringir  de acuerdo con la política de control de acceso.</v>
      </c>
      <c r="AJ51" s="143" t="str">
        <f>VLOOKUP(AH51,'Matriz de Controles'!$B$3:P157,4,)</f>
        <v>Hacer cumplir el registro de auditoría detallado para acceder a datos confidenciales o cambios en datos confidenciales (utilizando herramientas como File Integrity Monitoring o Información de seguridad y monitoreo de eventos).</v>
      </c>
      <c r="AK51" s="131" t="s">
        <v>61</v>
      </c>
      <c r="AL51" s="136" t="s">
        <v>70</v>
      </c>
      <c r="AM51" s="136"/>
      <c r="AN51" s="136" t="s">
        <v>63</v>
      </c>
      <c r="AO51" s="136"/>
      <c r="AP51" s="5" t="s">
        <v>61</v>
      </c>
      <c r="AQ51" s="5">
        <f t="shared" si="11"/>
        <v>25</v>
      </c>
      <c r="AR51" s="5" t="s">
        <v>65</v>
      </c>
      <c r="AS51" s="5">
        <f t="shared" si="12"/>
        <v>5</v>
      </c>
      <c r="AT51" s="5" t="s">
        <v>65</v>
      </c>
      <c r="AU51" s="5">
        <f t="shared" si="18"/>
        <v>30</v>
      </c>
      <c r="AV51" s="5" t="s">
        <v>65</v>
      </c>
      <c r="AW51" s="5">
        <f t="shared" si="19"/>
        <v>15</v>
      </c>
      <c r="AX51" s="139">
        <f t="shared" si="35"/>
        <v>90</v>
      </c>
      <c r="AY51" s="5">
        <f t="shared" si="36"/>
        <v>2</v>
      </c>
      <c r="AZ51" s="5">
        <f t="shared" si="37"/>
        <v>0</v>
      </c>
      <c r="BA51" s="5" t="str">
        <v>Lider
Tecnico</v>
      </c>
      <c r="BB51" s="144">
        <f t="shared" si="30"/>
        <v>1</v>
      </c>
      <c r="BC51" s="133" t="str">
        <f t="shared" si="39"/>
        <v>RARO</v>
      </c>
      <c r="BD51" s="144">
        <f t="shared" si="38"/>
        <v>1</v>
      </c>
      <c r="BE51" s="133" t="str">
        <f t="shared" si="40"/>
        <v>INSIGNIFICANTE</v>
      </c>
      <c r="BF51" s="144">
        <f t="shared" si="41"/>
        <v>1</v>
      </c>
      <c r="BG51" s="136" t="str">
        <f t="shared" si="16"/>
        <v>BAJA</v>
      </c>
      <c r="BH51" s="136" t="str">
        <f t="shared" si="42"/>
        <v>SI</v>
      </c>
    </row>
    <row r="52" spans="2:60" ht="178.5" x14ac:dyDescent="0.2">
      <c r="B52" s="163">
        <v>43</v>
      </c>
      <c r="C52" s="126" t="s">
        <v>139</v>
      </c>
      <c r="D52" s="127" t="s">
        <v>72</v>
      </c>
      <c r="E52" s="128" t="str">
        <v>prácticamente todos los activos dependen de su configuración y
ésta de la diligencia del administrador: privilegios de acceso, flujos de actividades, registro de actividad, encaminamiento, etc.</v>
      </c>
      <c r="F52" s="128" t="str">
        <v>* Abuso de privilegios
* Falta de definición de procedimientos de control de cambio.</v>
      </c>
      <c r="G52" s="128" t="str">
        <v>Humano (deliberado)</v>
      </c>
      <c r="H52" s="217"/>
      <c r="I52" s="218"/>
      <c r="J52" s="165" t="s">
        <v>137</v>
      </c>
      <c r="K52" s="131" t="str">
        <v>BAJA</v>
      </c>
      <c r="L52" s="187"/>
      <c r="M52" s="129" t="str">
        <v>Calidad y pertinencia</v>
      </c>
      <c r="N52" s="129" t="str">
        <v>Calidad Educativa Integral</v>
      </c>
      <c r="O52" s="129" t="str">
        <v>Publica</v>
      </c>
      <c r="P52" s="129" t="str">
        <v>Publico</v>
      </c>
      <c r="Q52" s="129">
        <v>1</v>
      </c>
      <c r="R52" s="129">
        <v>2</v>
      </c>
      <c r="S52" s="129">
        <v>1</v>
      </c>
      <c r="T52" s="129" t="str">
        <v>[I] integridad
[C] confidencialidad [D] disponibilidad</v>
      </c>
      <c r="U52" s="129" t="s">
        <v>57</v>
      </c>
      <c r="V52" s="129" t="s">
        <v>57</v>
      </c>
      <c r="W52" s="129" t="str">
        <f>VLOOKUP(Y52,'[1]Niveles de Valoración'!C$21:D$25,2,0)</f>
        <v>La actividad que conlleva el riesgo se ejecuta como máximos 2 veces por año</v>
      </c>
      <c r="X52" s="132">
        <f t="shared" si="21"/>
        <v>1</v>
      </c>
      <c r="Y52" s="133" t="s">
        <v>84</v>
      </c>
      <c r="Z52" s="134">
        <f>IF(AA52="CATASTROFICO",5,IF(AA52="MAYOR",4,IF(AA52="MODERADO",3,IF(AA52="MENOR",2,IF(AA52="INSIGNIFICANTE",1,0)))))</f>
        <v>3</v>
      </c>
      <c r="AA52" s="135" t="s">
        <v>59</v>
      </c>
      <c r="AB52" s="134">
        <f>+X52*Z52</f>
        <v>3</v>
      </c>
      <c r="AC52" s="135" t="str">
        <f t="shared" si="8"/>
        <v>BAJO</v>
      </c>
      <c r="AD52" s="136" t="str">
        <f t="shared" si="23"/>
        <v>SI</v>
      </c>
      <c r="AE52" s="136" t="str">
        <f>VLOOKUP(AC52,'[1]Niveles de Valoración'!B$29:C$32,2,0)</f>
        <v>Asumir el riesgo</v>
      </c>
      <c r="AF52" s="5" t="str">
        <f>VLOOKUP(AH52,'Matriz de Controles'!B$3:F$116,5,0)</f>
        <v>DT</v>
      </c>
      <c r="AG52" s="5">
        <f t="shared" si="10"/>
        <v>15</v>
      </c>
      <c r="AH52" s="131" t="s">
        <v>74</v>
      </c>
      <c r="AI52" s="131" t="str">
        <f>VLOOKUP(AH52,'Matriz de Controles'!$B$3:O158,3,)</f>
        <v>Control: Se debe implementar un proceso de suministro de acceso formal de usuarios para asignar o revocar los derechos de acceso para todo tipo de usuarios para todos los sistemas y servicios.</v>
      </c>
      <c r="AJ52" s="143" t="str">
        <f>VLOOKUP(AH52,'Matriz de Controles'!$B$3:P158,4,)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52" s="131" t="s">
        <v>61</v>
      </c>
      <c r="AL52" s="136" t="s">
        <v>70</v>
      </c>
      <c r="AM52" s="136"/>
      <c r="AN52" s="136" t="s">
        <v>63</v>
      </c>
      <c r="AO52" s="136"/>
      <c r="AP52" s="5" t="s">
        <v>61</v>
      </c>
      <c r="AQ52" s="5">
        <f t="shared" si="11"/>
        <v>25</v>
      </c>
      <c r="AR52" s="5" t="s">
        <v>65</v>
      </c>
      <c r="AS52" s="5">
        <f t="shared" si="12"/>
        <v>5</v>
      </c>
      <c r="AT52" s="5" t="s">
        <v>65</v>
      </c>
      <c r="AU52" s="5">
        <f t="shared" si="18"/>
        <v>30</v>
      </c>
      <c r="AV52" s="5" t="s">
        <v>65</v>
      </c>
      <c r="AW52" s="5">
        <f t="shared" si="19"/>
        <v>15</v>
      </c>
      <c r="AX52" s="139">
        <f t="shared" si="35"/>
        <v>90</v>
      </c>
      <c r="AY52" s="5">
        <f t="shared" si="36"/>
        <v>2</v>
      </c>
      <c r="AZ52" s="5">
        <f t="shared" si="37"/>
        <v>0</v>
      </c>
      <c r="BA52" s="5" t="str">
        <v>Lider
Tecnico</v>
      </c>
      <c r="BB52" s="144">
        <f t="shared" si="30"/>
        <v>1</v>
      </c>
      <c r="BC52" s="133" t="str">
        <f t="shared" si="39"/>
        <v>RARO</v>
      </c>
      <c r="BD52" s="144">
        <f t="shared" si="38"/>
        <v>3</v>
      </c>
      <c r="BE52" s="133" t="str">
        <f t="shared" si="40"/>
        <v>MODERADO</v>
      </c>
      <c r="BF52" s="144">
        <f t="shared" si="41"/>
        <v>3</v>
      </c>
      <c r="BG52" s="136" t="str">
        <f t="shared" si="16"/>
        <v>BAJA</v>
      </c>
      <c r="BH52" s="136" t="str">
        <f t="shared" si="42"/>
        <v>SI</v>
      </c>
    </row>
    <row r="53" spans="2:60" ht="63.75" x14ac:dyDescent="0.2">
      <c r="B53" s="163">
        <v>44</v>
      </c>
      <c r="C53" s="126" t="s">
        <v>140</v>
      </c>
      <c r="D53" s="127" t="s">
        <v>76</v>
      </c>
      <c r="E53" s="128" t="str">
        <v>cuando un atacante consigue hacerse pasar por un usuario
autorizado, disfruta de los privilegios de este para sus fines propios. Esta amenaza puede ser perpetrada por personal interno, por personas ajenas a la Organización o por personal contratado temporalmente.</v>
      </c>
      <c r="F53" s="128" t="str">
        <v>* Usurpación de derecho
* Autenticación rota</v>
      </c>
      <c r="G53" s="128" t="str">
        <v>Humano (deliberado)</v>
      </c>
      <c r="H53" s="217"/>
      <c r="I53" s="218"/>
      <c r="J53" s="165" t="s">
        <v>137</v>
      </c>
      <c r="K53" s="131" t="str">
        <v>BAJA</v>
      </c>
      <c r="L53" s="187"/>
      <c r="M53" s="129" t="str">
        <v>Calidad y pertinencia</v>
      </c>
      <c r="N53" s="129" t="str">
        <v>Calidad Educativa Integral</v>
      </c>
      <c r="O53" s="129" t="str">
        <v>Publica</v>
      </c>
      <c r="P53" s="129" t="str">
        <v>Publico</v>
      </c>
      <c r="Q53" s="129">
        <v>1</v>
      </c>
      <c r="R53" s="129">
        <v>2</v>
      </c>
      <c r="S53" s="129">
        <v>1</v>
      </c>
      <c r="T53" s="129" t="str">
        <v>[C] confidencialidad
[I] integridad</v>
      </c>
      <c r="U53" s="129" t="s">
        <v>57</v>
      </c>
      <c r="V53" s="129" t="s">
        <v>57</v>
      </c>
      <c r="W53" s="129" t="str">
        <f>VLOOKUP(Y53,'[1]Niveles de Valoración'!C$21:D$25,2,0)</f>
        <v>La actividad que conlleva el riesgo se ejecuta como máximos 2 veces por año</v>
      </c>
      <c r="X53" s="132">
        <f t="shared" si="21"/>
        <v>1</v>
      </c>
      <c r="Y53" s="133" t="s">
        <v>84</v>
      </c>
      <c r="Z53" s="134">
        <f t="shared" ref="Z53:Z56" si="43">IF(AA53="CATASTROFICO",5,IF(AA53="MAYOR",4,IF(AA53="MODERADO",3,IF(AA53="MENOR",2,IF(AA53="INSIGNIFICANTE",1,0)))))</f>
        <v>2</v>
      </c>
      <c r="AA53" s="135" t="s">
        <v>73</v>
      </c>
      <c r="AB53" s="134">
        <f t="shared" ref="AB53:AB56" si="44">+X53*Z53</f>
        <v>2</v>
      </c>
      <c r="AC53" s="135" t="str">
        <f t="shared" si="8"/>
        <v>BAJO</v>
      </c>
      <c r="AD53" s="136" t="str">
        <f t="shared" si="23"/>
        <v>SI</v>
      </c>
      <c r="AE53" s="136" t="str">
        <f>VLOOKUP(AC53,'[1]Niveles de Valoración'!B$29:C$32,2,0)</f>
        <v>Asumir el riesgo</v>
      </c>
      <c r="AF53" s="5" t="str">
        <f>VLOOKUP(AH53,'Matriz de Controles'!B$3:F$116,5,0)</f>
        <v>PR</v>
      </c>
      <c r="AG53" s="5">
        <f t="shared" si="10"/>
        <v>25</v>
      </c>
      <c r="AH53" s="131" t="s">
        <v>125</v>
      </c>
      <c r="AI53" s="131" t="str">
        <f>VLOOKUP(AH53,'Matriz de Controles'!$B$3:O159,3,)</f>
        <v>Control: Se debe diseñar y aplicar la seguridad física para oficinas, recintos e instalaciones..</v>
      </c>
      <c r="AJ53" s="143" t="str">
        <f>VLOOKUP(AH53,'Matriz de Controles'!$B$3:P159,4,)</f>
        <v>Identifique las áreas u oficinas sensibles y establezca controles de acceso biométricos o mediante tarjetas.</v>
      </c>
      <c r="AK53" s="131" t="s">
        <v>61</v>
      </c>
      <c r="AL53" s="136" t="s">
        <v>70</v>
      </c>
      <c r="AM53" s="136"/>
      <c r="AN53" s="136" t="s">
        <v>63</v>
      </c>
      <c r="AO53" s="136"/>
      <c r="AP53" s="5" t="s">
        <v>61</v>
      </c>
      <c r="AQ53" s="5">
        <f t="shared" si="11"/>
        <v>25</v>
      </c>
      <c r="AR53" s="5" t="s">
        <v>65</v>
      </c>
      <c r="AS53" s="5">
        <f t="shared" si="12"/>
        <v>5</v>
      </c>
      <c r="AT53" s="5" t="s">
        <v>65</v>
      </c>
      <c r="AU53" s="5">
        <f t="shared" si="18"/>
        <v>30</v>
      </c>
      <c r="AV53" s="5" t="s">
        <v>65</v>
      </c>
      <c r="AW53" s="5">
        <f t="shared" si="19"/>
        <v>15</v>
      </c>
      <c r="AX53" s="139">
        <f t="shared" si="35"/>
        <v>100</v>
      </c>
      <c r="AY53" s="5">
        <f t="shared" si="36"/>
        <v>2</v>
      </c>
      <c r="AZ53" s="5">
        <f t="shared" si="37"/>
        <v>0</v>
      </c>
      <c r="BA53" s="5" t="str">
        <v>Lider
Tecnico</v>
      </c>
      <c r="BB53" s="144">
        <f t="shared" si="30"/>
        <v>1</v>
      </c>
      <c r="BC53" s="133" t="str">
        <f t="shared" si="39"/>
        <v>RARO</v>
      </c>
      <c r="BD53" s="144">
        <f t="shared" si="38"/>
        <v>2</v>
      </c>
      <c r="BE53" s="133" t="str">
        <f t="shared" si="40"/>
        <v>MENOR</v>
      </c>
      <c r="BF53" s="144">
        <f t="shared" si="41"/>
        <v>2</v>
      </c>
      <c r="BG53" s="136" t="str">
        <f t="shared" si="16"/>
        <v>BAJA</v>
      </c>
      <c r="BH53" s="136" t="str">
        <f t="shared" si="42"/>
        <v>SI</v>
      </c>
    </row>
    <row r="54" spans="2:60" ht="63.75" x14ac:dyDescent="0.2">
      <c r="B54" s="163">
        <v>45</v>
      </c>
      <c r="C54" s="126" t="s">
        <v>141</v>
      </c>
      <c r="D54" s="127" t="s">
        <v>118</v>
      </c>
      <c r="E54" s="128" t="str">
        <v>equivocaciones de personas con responsabilidades de
instalación y operación</v>
      </c>
      <c r="F54" s="128" t="str">
        <v>* Error de uso
* Configuración incorrecta de seguridad</v>
      </c>
      <c r="G54" s="128" t="str">
        <v>Humano (accidental)</v>
      </c>
      <c r="H54" s="217"/>
      <c r="I54" s="218"/>
      <c r="J54" s="165" t="s">
        <v>137</v>
      </c>
      <c r="K54" s="131" t="str">
        <v>BAJA</v>
      </c>
      <c r="L54" s="187"/>
      <c r="M54" s="129" t="str">
        <v>Calidad y pertinencia</v>
      </c>
      <c r="N54" s="129" t="str">
        <v>Calidad Educativa Integral</v>
      </c>
      <c r="O54" s="129" t="str">
        <v>Publica</v>
      </c>
      <c r="P54" s="129" t="str">
        <v>Publico</v>
      </c>
      <c r="Q54" s="129">
        <v>1</v>
      </c>
      <c r="R54" s="129">
        <v>2</v>
      </c>
      <c r="S54" s="129">
        <v>1</v>
      </c>
      <c r="T54" s="129" t="str">
        <v xml:space="preserve">[I] integridad
[C] confidencialidad
[D] disponibilidad </v>
      </c>
      <c r="U54" s="129" t="s">
        <v>57</v>
      </c>
      <c r="V54" s="129" t="s">
        <v>57</v>
      </c>
      <c r="W54" s="129" t="str">
        <f>VLOOKUP(Y54,'[1]Niveles de Valoración'!C$21:D$25,2,0)</f>
        <v>La actividad que conlleva el riesgo se ejecuta como máximos 2 veces por año</v>
      </c>
      <c r="X54" s="132">
        <f t="shared" si="21"/>
        <v>1</v>
      </c>
      <c r="Y54" s="133" t="s">
        <v>84</v>
      </c>
      <c r="Z54" s="134">
        <f t="shared" si="43"/>
        <v>2</v>
      </c>
      <c r="AA54" s="135" t="s">
        <v>73</v>
      </c>
      <c r="AB54" s="134">
        <f t="shared" si="44"/>
        <v>2</v>
      </c>
      <c r="AC54" s="135" t="str">
        <f t="shared" si="8"/>
        <v>BAJO</v>
      </c>
      <c r="AD54" s="136" t="str">
        <f t="shared" si="23"/>
        <v>SI</v>
      </c>
      <c r="AE54" s="136" t="str">
        <f>VLOOKUP(AC54,'[1]Niveles de Valoración'!B$29:C$32,2,0)</f>
        <v>Asumir el riesgo</v>
      </c>
      <c r="AF54" s="5" t="str">
        <f>VLOOKUP(AH54,'Matriz de Controles'!B$3:F$116,5,0)</f>
        <v>PR</v>
      </c>
      <c r="AG54" s="5">
        <f t="shared" si="10"/>
        <v>25</v>
      </c>
      <c r="AH54" s="131" t="s">
        <v>80</v>
      </c>
      <c r="AI54" s="131" t="str">
        <f>VLOOKUP(AH54,'Matriz de Controles'!$B$3:O160,3,)</f>
        <v>Control: Se deben definir y asignar todas las responsabilidades de la seguridad de la información.</v>
      </c>
      <c r="AJ54" s="143" t="str">
        <f>VLOOKUP(AH54,'Matriz de Controles'!$B$3:P160,4,)</f>
        <v>Los roles y responsabilidades deben estar claramente definidos
y deben hacer parte de cada contrato de los funcionarios activos en la SED.</v>
      </c>
      <c r="AK54" s="131" t="s">
        <v>64</v>
      </c>
      <c r="AL54" s="136" t="s">
        <v>70</v>
      </c>
      <c r="AM54" s="136"/>
      <c r="AN54" s="136" t="s">
        <v>63</v>
      </c>
      <c r="AO54" s="136"/>
      <c r="AP54" s="5" t="s">
        <v>64</v>
      </c>
      <c r="AQ54" s="5">
        <f t="shared" si="11"/>
        <v>15</v>
      </c>
      <c r="AR54" s="5" t="s">
        <v>65</v>
      </c>
      <c r="AS54" s="5">
        <f t="shared" si="12"/>
        <v>5</v>
      </c>
      <c r="AT54" s="5" t="s">
        <v>65</v>
      </c>
      <c r="AU54" s="5">
        <f t="shared" si="18"/>
        <v>30</v>
      </c>
      <c r="AV54" s="5" t="s">
        <v>65</v>
      </c>
      <c r="AW54" s="5">
        <f t="shared" si="19"/>
        <v>15</v>
      </c>
      <c r="AX54" s="139">
        <f t="shared" si="35"/>
        <v>90</v>
      </c>
      <c r="AY54" s="5">
        <f t="shared" si="36"/>
        <v>2</v>
      </c>
      <c r="AZ54" s="5">
        <f t="shared" si="37"/>
        <v>0</v>
      </c>
      <c r="BA54" s="5" t="str">
        <v>Lider
Tecnico</v>
      </c>
      <c r="BB54" s="144">
        <f t="shared" si="30"/>
        <v>1</v>
      </c>
      <c r="BC54" s="133" t="str">
        <f t="shared" si="39"/>
        <v>RARO</v>
      </c>
      <c r="BD54" s="144">
        <f t="shared" si="38"/>
        <v>2</v>
      </c>
      <c r="BE54" s="133" t="str">
        <f t="shared" si="40"/>
        <v>MENOR</v>
      </c>
      <c r="BF54" s="144">
        <f t="shared" si="41"/>
        <v>2</v>
      </c>
      <c r="BG54" s="136" t="str">
        <f t="shared" si="16"/>
        <v>BAJA</v>
      </c>
      <c r="BH54" s="136" t="str">
        <f t="shared" si="42"/>
        <v>SI</v>
      </c>
    </row>
    <row r="55" spans="2:60" ht="76.5" x14ac:dyDescent="0.2">
      <c r="B55" s="163">
        <v>46</v>
      </c>
      <c r="C55" s="126" t="s">
        <v>142</v>
      </c>
      <c r="D55" s="127" t="s">
        <v>53</v>
      </c>
      <c r="E55" s="128" t="str">
        <v>equivocaciones de las personas cuando usan los servicios,
datos, etc.</v>
      </c>
      <c r="F55" s="128" t="str">
        <v>* Error de uso</v>
      </c>
      <c r="G55" s="128" t="str">
        <v>Humano (accidental)</v>
      </c>
      <c r="H55" s="217" t="s">
        <v>143</v>
      </c>
      <c r="I55" s="218" t="str">
        <f>CONCATENATE(H55,L55)</f>
        <v>010SW</v>
      </c>
      <c r="J55" s="165" t="s">
        <v>144</v>
      </c>
      <c r="K55" s="131" t="str">
        <v>BAJA</v>
      </c>
      <c r="L55" s="187" t="s">
        <v>56</v>
      </c>
      <c r="M55" s="129" t="str">
        <v>Calidad y pertinencia</v>
      </c>
      <c r="N55" s="129" t="str">
        <v>Calidad Educativa Integral</v>
      </c>
      <c r="O55" s="129" t="str">
        <v>Publica</v>
      </c>
      <c r="P55" s="129" t="str">
        <v>Publico</v>
      </c>
      <c r="Q55" s="129">
        <v>1</v>
      </c>
      <c r="R55" s="129">
        <v>2</v>
      </c>
      <c r="S55" s="129">
        <v>1</v>
      </c>
      <c r="T55" s="129" t="str">
        <v>[I] integridad
[C] confidencialidad [D] disponibilidad</v>
      </c>
      <c r="U55" s="129" t="s">
        <v>57</v>
      </c>
      <c r="V55" s="129" t="s">
        <v>57</v>
      </c>
      <c r="W55" s="129" t="str">
        <f>VLOOKUP(Y55,'[1]Niveles de Valoración'!C$21:D$25,2,0)</f>
        <v>La actividad que conlleva el riesgo se ejecuta como máximos 2 veces por año</v>
      </c>
      <c r="X55" s="132">
        <f t="shared" si="21"/>
        <v>1</v>
      </c>
      <c r="Y55" s="133" t="s">
        <v>84</v>
      </c>
      <c r="Z55" s="134">
        <f t="shared" si="43"/>
        <v>2</v>
      </c>
      <c r="AA55" s="135" t="s">
        <v>73</v>
      </c>
      <c r="AB55" s="134">
        <f t="shared" si="44"/>
        <v>2</v>
      </c>
      <c r="AC55" s="135" t="str">
        <f t="shared" si="8"/>
        <v>BAJO</v>
      </c>
      <c r="AD55" s="136" t="str">
        <f t="shared" si="23"/>
        <v>SI</v>
      </c>
      <c r="AE55" s="136" t="str">
        <f>VLOOKUP(AC55,'[1]Niveles de Valoración'!B$29:C$32,2,0)</f>
        <v>Asumir el riesgo</v>
      </c>
      <c r="AF55" s="5" t="str">
        <f>VLOOKUP(AH55,'Matriz de Controles'!B$3:F$116,5,0)</f>
        <v>PR</v>
      </c>
      <c r="AG55" s="5">
        <f t="shared" si="10"/>
        <v>25</v>
      </c>
      <c r="AH55" s="131" t="s">
        <v>60</v>
      </c>
      <c r="AI55" s="131" t="str">
        <f>VLOOKUP(AH55,'Matriz de Controles'!$B$3:O161,3,)</f>
        <v>Control: Se debe definir un conjunto de políticas para la seguridad de la información, aprobada por la dirección, publicada y comunicada a los empleados y a las partes externas pertinentes.</v>
      </c>
      <c r="AJ55" s="143" t="str">
        <f>VLOOKUP(AH55,'Matriz de Controles'!$B$3:P161,4,)</f>
        <v>Defina políticas de seguridad de la información claras y alineadas con los objetivos corporativos y cuyo alcance garantice el cumplimiento legal.</v>
      </c>
      <c r="AK55" s="131" t="s">
        <v>61</v>
      </c>
      <c r="AL55" s="136" t="s">
        <v>70</v>
      </c>
      <c r="AM55" s="136"/>
      <c r="AN55" s="136" t="s">
        <v>63</v>
      </c>
      <c r="AO55" s="136"/>
      <c r="AP55" s="5" t="s">
        <v>64</v>
      </c>
      <c r="AQ55" s="5">
        <f t="shared" si="11"/>
        <v>15</v>
      </c>
      <c r="AR55" s="5" t="s">
        <v>65</v>
      </c>
      <c r="AS55" s="5">
        <f t="shared" si="12"/>
        <v>5</v>
      </c>
      <c r="AT55" s="5" t="s">
        <v>65</v>
      </c>
      <c r="AU55" s="5">
        <f t="shared" si="18"/>
        <v>30</v>
      </c>
      <c r="AV55" s="5" t="s">
        <v>65</v>
      </c>
      <c r="AW55" s="5">
        <f t="shared" si="19"/>
        <v>15</v>
      </c>
      <c r="AX55" s="139">
        <f t="shared" si="35"/>
        <v>90</v>
      </c>
      <c r="AY55" s="5">
        <f t="shared" si="36"/>
        <v>2</v>
      </c>
      <c r="AZ55" s="5">
        <f t="shared" si="37"/>
        <v>0</v>
      </c>
      <c r="BA55" s="5" t="str">
        <v>Lider
Tecnico</v>
      </c>
      <c r="BB55" s="144">
        <f t="shared" si="30"/>
        <v>1</v>
      </c>
      <c r="BC55" s="133" t="str">
        <f t="shared" si="39"/>
        <v>RARO</v>
      </c>
      <c r="BD55" s="144">
        <f t="shared" si="38"/>
        <v>2</v>
      </c>
      <c r="BE55" s="133" t="str">
        <f t="shared" si="40"/>
        <v>MENOR</v>
      </c>
      <c r="BF55" s="144">
        <f t="shared" si="41"/>
        <v>2</v>
      </c>
      <c r="BG55" s="136" t="str">
        <f t="shared" si="16"/>
        <v>BAJA</v>
      </c>
      <c r="BH55" s="136" t="str">
        <f t="shared" si="42"/>
        <v>SI</v>
      </c>
    </row>
    <row r="56" spans="2:60" ht="63.75" x14ac:dyDescent="0.2">
      <c r="B56" s="163">
        <v>47</v>
      </c>
      <c r="C56" s="126" t="s">
        <v>145</v>
      </c>
      <c r="D56" s="127" t="s">
        <v>67</v>
      </c>
      <c r="E56" s="128" t="str">
        <v>Manipulación de los registros
de actividad (log)</v>
      </c>
      <c r="F56" s="128" t="str">
        <v>* Control inadecuado o falta de
supervisión sobre los registros de
actividades (Registro y supervisión insuficientes)</v>
      </c>
      <c r="G56" s="128" t="str">
        <v>Humano (deliberado)</v>
      </c>
      <c r="H56" s="217"/>
      <c r="I56" s="218"/>
      <c r="J56" s="165" t="s">
        <v>144</v>
      </c>
      <c r="K56" s="131" t="str">
        <v>BAJA</v>
      </c>
      <c r="L56" s="187"/>
      <c r="M56" s="129" t="str">
        <v>Calidad y pertinencia</v>
      </c>
      <c r="N56" s="129" t="str">
        <v>Calidad Educativa Integral</v>
      </c>
      <c r="O56" s="129" t="str">
        <v>Publica</v>
      </c>
      <c r="P56" s="129" t="str">
        <v>Publico</v>
      </c>
      <c r="Q56" s="129">
        <v>1</v>
      </c>
      <c r="R56" s="129">
        <v>2</v>
      </c>
      <c r="S56" s="129">
        <v>1</v>
      </c>
      <c r="T56" s="129" t="str">
        <v>[I] integridad</v>
      </c>
      <c r="U56" s="129" t="s">
        <v>57</v>
      </c>
      <c r="V56" s="129" t="s">
        <v>57</v>
      </c>
      <c r="W56" s="129" t="str">
        <f>VLOOKUP(Y56,'[1]Niveles de Valoración'!C$21:D$25,2,0)</f>
        <v>La actividad que conlleva el riesgo se ejecuta como máximos 2 veces por año</v>
      </c>
      <c r="X56" s="132">
        <f t="shared" si="21"/>
        <v>1</v>
      </c>
      <c r="Y56" s="133" t="s">
        <v>84</v>
      </c>
      <c r="Z56" s="134">
        <f t="shared" si="43"/>
        <v>1</v>
      </c>
      <c r="AA56" s="135" t="s">
        <v>68</v>
      </c>
      <c r="AB56" s="134">
        <f t="shared" si="44"/>
        <v>1</v>
      </c>
      <c r="AC56" s="135" t="str">
        <f t="shared" si="8"/>
        <v>BAJO</v>
      </c>
      <c r="AD56" s="136" t="str">
        <f t="shared" si="23"/>
        <v>SI</v>
      </c>
      <c r="AE56" s="136" t="str">
        <f>VLOOKUP(AC56,'[1]Niveles de Valoración'!B$29:C$32,2,0)</f>
        <v>Asumir el riesgo</v>
      </c>
      <c r="AF56" s="5" t="str">
        <f>VLOOKUP(AH56,'Matriz de Controles'!B$3:F$116,5,0)</f>
        <v>DT</v>
      </c>
      <c r="AG56" s="5">
        <f t="shared" si="10"/>
        <v>15</v>
      </c>
      <c r="AH56" s="131" t="s">
        <v>69</v>
      </c>
      <c r="AI56" s="131" t="str">
        <f>VLOOKUP(AH56,'Matriz de Controles'!$B$3:O162,3,)</f>
        <v>Control: El acceso a la información y a las funciones de los sistemas de las aplicaciones se debe restringir  de acuerdo con la política de control de acceso.</v>
      </c>
      <c r="AJ56" s="143" t="str">
        <f>VLOOKUP(AH56,'Matriz de Controles'!$B$3:P162,4,)</f>
        <v>Hacer cumplir el registro de auditoría detallado para acceder a datos confidenciales o cambios en datos confidenciales (utilizando herramientas como File Integrity Monitoring o Información de seguridad y monitoreo de eventos).</v>
      </c>
      <c r="AK56" s="131" t="s">
        <v>61</v>
      </c>
      <c r="AL56" s="136" t="s">
        <v>70</v>
      </c>
      <c r="AM56" s="136"/>
      <c r="AN56" s="136" t="s">
        <v>63</v>
      </c>
      <c r="AO56" s="136"/>
      <c r="AP56" s="5" t="s">
        <v>61</v>
      </c>
      <c r="AQ56" s="5">
        <f t="shared" si="11"/>
        <v>25</v>
      </c>
      <c r="AR56" s="5" t="s">
        <v>65</v>
      </c>
      <c r="AS56" s="5">
        <f t="shared" si="12"/>
        <v>5</v>
      </c>
      <c r="AT56" s="5" t="s">
        <v>65</v>
      </c>
      <c r="AU56" s="5">
        <f t="shared" si="18"/>
        <v>30</v>
      </c>
      <c r="AV56" s="5" t="s">
        <v>65</v>
      </c>
      <c r="AW56" s="5">
        <f t="shared" si="19"/>
        <v>15</v>
      </c>
      <c r="AX56" s="139">
        <f t="shared" si="35"/>
        <v>90</v>
      </c>
      <c r="AY56" s="5">
        <f t="shared" si="36"/>
        <v>2</v>
      </c>
      <c r="AZ56" s="5">
        <f t="shared" si="37"/>
        <v>0</v>
      </c>
      <c r="BA56" s="5" t="str">
        <v>Lider
Tecnico</v>
      </c>
      <c r="BB56" s="144">
        <f t="shared" si="30"/>
        <v>1</v>
      </c>
      <c r="BC56" s="133" t="str">
        <f t="shared" si="39"/>
        <v>RARO</v>
      </c>
      <c r="BD56" s="144">
        <f t="shared" si="38"/>
        <v>1</v>
      </c>
      <c r="BE56" s="133" t="str">
        <f t="shared" si="40"/>
        <v>INSIGNIFICANTE</v>
      </c>
      <c r="BF56" s="144">
        <f t="shared" si="41"/>
        <v>1</v>
      </c>
      <c r="BG56" s="136" t="str">
        <f t="shared" si="16"/>
        <v>BAJA</v>
      </c>
      <c r="BH56" s="136" t="str">
        <f t="shared" si="42"/>
        <v>SI</v>
      </c>
    </row>
    <row r="57" spans="2:60" ht="178.5" x14ac:dyDescent="0.2">
      <c r="B57" s="163">
        <v>48</v>
      </c>
      <c r="C57" s="126" t="s">
        <v>146</v>
      </c>
      <c r="D57" s="127" t="s">
        <v>72</v>
      </c>
      <c r="E57" s="128" t="str">
        <v>prácticamente todos los activos dependen de su configuración y
ésta de la diligencia del administrador: privilegios de acceso, flujos de actividades, registro de actividad, encaminamiento, etc.</v>
      </c>
      <c r="F57" s="137" t="str">
        <v>* Abuso de privilegios
* Falta de definición de procedimientos de control de cambio.</v>
      </c>
      <c r="G57" s="138" t="str">
        <v>Humano (deliberado)</v>
      </c>
      <c r="H57" s="217"/>
      <c r="I57" s="218"/>
      <c r="J57" s="165" t="s">
        <v>144</v>
      </c>
      <c r="K57" s="131" t="str">
        <v>BAJA</v>
      </c>
      <c r="L57" s="187"/>
      <c r="M57" s="129" t="str">
        <v>Calidad y pertinencia</v>
      </c>
      <c r="N57" s="129" t="str">
        <v>Calidad Educativa Integral</v>
      </c>
      <c r="O57" s="129" t="str">
        <v>Publica</v>
      </c>
      <c r="P57" s="129" t="str">
        <v>Publico</v>
      </c>
      <c r="Q57" s="129">
        <v>1</v>
      </c>
      <c r="R57" s="129">
        <v>2</v>
      </c>
      <c r="S57" s="129">
        <v>1</v>
      </c>
      <c r="T57" s="129" t="str">
        <v>[I] integridad
[C] confidencialidad [D] disponibilidad</v>
      </c>
      <c r="U57" s="129" t="s">
        <v>57</v>
      </c>
      <c r="V57" s="129" t="s">
        <v>57</v>
      </c>
      <c r="W57" s="129" t="str">
        <f>VLOOKUP(Y57,'[1]Niveles de Valoración'!C$21:D$25,2,0)</f>
        <v>La actividad que conlleva el riesgo se ejecuta como máximos 2 veces por año</v>
      </c>
      <c r="X57" s="132">
        <f t="shared" ref="X57:X90" si="45">IF(Y57="CASI SEGURO",5,IF(Y57="PROBABLE",4,IF(Y57="POSIBLE",3,IF(Y57="IMPROBABLE",2,IF(Y57="RARO",1,0)))))</f>
        <v>1</v>
      </c>
      <c r="Y57" s="133" t="s">
        <v>84</v>
      </c>
      <c r="Z57" s="134">
        <f t="shared" ref="Z57:Z90" si="46">IF(AA57="CATASTROFICO",5,IF(AA57="MAYOR",4,IF(AA57="MODERADO",3,IF(AA57="MENOR",2,IF(AA57="INSIGNIFICANTE",1,0)))))</f>
        <v>3</v>
      </c>
      <c r="AA57" s="135" t="s">
        <v>59</v>
      </c>
      <c r="AB57" s="134">
        <f t="shared" ref="AB57:AB90" si="47">+X57*Z57</f>
        <v>3</v>
      </c>
      <c r="AC57" s="135" t="str">
        <f t="shared" si="8"/>
        <v>BAJO</v>
      </c>
      <c r="AD57" s="136" t="str">
        <f t="shared" si="23"/>
        <v>SI</v>
      </c>
      <c r="AE57" s="136" t="str">
        <f>VLOOKUP(AC57,'[1]Niveles de Valoración'!B$29:C$32,2,0)</f>
        <v>Asumir el riesgo</v>
      </c>
      <c r="AF57" s="5" t="str">
        <f>VLOOKUP(AH57,'Matriz de Controles'!B$3:F$116,5,0)</f>
        <v>DT</v>
      </c>
      <c r="AG57" s="5">
        <f t="shared" si="10"/>
        <v>15</v>
      </c>
      <c r="AH57" s="131" t="s">
        <v>74</v>
      </c>
      <c r="AI57" s="131" t="str">
        <f>VLOOKUP(AH57,'Matriz de Controles'!$B$3:O163,3,)</f>
        <v>Control: Se debe implementar un proceso de suministro de acceso formal de usuarios para asignar o revocar los derechos de acceso para todo tipo de usuarios para todos los sistemas y servicios.</v>
      </c>
      <c r="AJ57" s="143" t="str">
        <f>VLOOKUP(AH57,'Matriz de Controles'!$B$3:P163,4,)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57" s="131" t="s">
        <v>61</v>
      </c>
      <c r="AL57" s="136" t="s">
        <v>70</v>
      </c>
      <c r="AM57" s="136"/>
      <c r="AN57" s="136" t="s">
        <v>63</v>
      </c>
      <c r="AO57" s="136"/>
      <c r="AP57" s="5" t="s">
        <v>61</v>
      </c>
      <c r="AQ57" s="5">
        <f t="shared" si="11"/>
        <v>25</v>
      </c>
      <c r="AR57" s="5" t="s">
        <v>65</v>
      </c>
      <c r="AS57" s="5">
        <f t="shared" si="12"/>
        <v>5</v>
      </c>
      <c r="AT57" s="5" t="s">
        <v>65</v>
      </c>
      <c r="AU57" s="5">
        <f t="shared" si="18"/>
        <v>30</v>
      </c>
      <c r="AV57" s="5" t="s">
        <v>65</v>
      </c>
      <c r="AW57" s="5">
        <f t="shared" si="19"/>
        <v>15</v>
      </c>
      <c r="AX57" s="139">
        <f t="shared" si="35"/>
        <v>90</v>
      </c>
      <c r="AY57" s="5">
        <f t="shared" si="36"/>
        <v>2</v>
      </c>
      <c r="AZ57" s="5">
        <f t="shared" si="37"/>
        <v>0</v>
      </c>
      <c r="BA57" s="5" t="str">
        <v>Lider
Tecnico</v>
      </c>
      <c r="BB57" s="144">
        <f t="shared" si="30"/>
        <v>1</v>
      </c>
      <c r="BC57" s="133" t="str">
        <f t="shared" si="39"/>
        <v>RARO</v>
      </c>
      <c r="BD57" s="144">
        <f t="shared" si="38"/>
        <v>3</v>
      </c>
      <c r="BE57" s="133" t="str">
        <f t="shared" si="40"/>
        <v>MODERADO</v>
      </c>
      <c r="BF57" s="144">
        <f t="shared" si="41"/>
        <v>3</v>
      </c>
      <c r="BG57" s="136" t="str">
        <f t="shared" si="16"/>
        <v>BAJA</v>
      </c>
      <c r="BH57" s="136" t="str">
        <f t="shared" si="42"/>
        <v>SI</v>
      </c>
    </row>
    <row r="58" spans="2:60" ht="63.75" x14ac:dyDescent="0.2">
      <c r="B58" s="163">
        <v>49</v>
      </c>
      <c r="C58" s="126" t="s">
        <v>147</v>
      </c>
      <c r="D58" s="127" t="s">
        <v>76</v>
      </c>
      <c r="E58" s="128" t="str">
        <v>cuando un atacante consigue hacerse pasar por un usuario
autorizado, disfruta de los privilegios de este para sus fines propios. Esta amenaza puede ser perpetrada por personal interno, por personas ajenas a la Organización o por personal contratado temporalmente.</v>
      </c>
      <c r="F58" s="137" t="str">
        <v>* Usurpación de derecho
* Autenticación rota</v>
      </c>
      <c r="G58" s="138" t="str">
        <v>Humano (deliberado)</v>
      </c>
      <c r="H58" s="217"/>
      <c r="I58" s="218"/>
      <c r="J58" s="165" t="s">
        <v>144</v>
      </c>
      <c r="K58" s="131" t="str">
        <v>BAJA</v>
      </c>
      <c r="L58" s="187"/>
      <c r="M58" s="129" t="str">
        <v>Calidad y pertinencia</v>
      </c>
      <c r="N58" s="129" t="str">
        <v>Calidad Educativa Integral</v>
      </c>
      <c r="O58" s="129" t="str">
        <v>Publica</v>
      </c>
      <c r="P58" s="129" t="str">
        <v>Publico</v>
      </c>
      <c r="Q58" s="129">
        <v>1</v>
      </c>
      <c r="R58" s="129">
        <v>2</v>
      </c>
      <c r="S58" s="129">
        <v>1</v>
      </c>
      <c r="T58" s="129" t="str">
        <v>[C] confidencialidad
[I] integridad</v>
      </c>
      <c r="U58" s="129" t="s">
        <v>57</v>
      </c>
      <c r="V58" s="129" t="s">
        <v>57</v>
      </c>
      <c r="W58" s="129" t="str">
        <f>VLOOKUP(Y58,'[1]Niveles de Valoración'!C$21:D$25,2,0)</f>
        <v>La actividad que conlleva el riesgo se ejecuta como máximos 2 veces por año</v>
      </c>
      <c r="X58" s="132">
        <f t="shared" si="45"/>
        <v>1</v>
      </c>
      <c r="Y58" s="133" t="s">
        <v>84</v>
      </c>
      <c r="Z58" s="134">
        <f t="shared" si="46"/>
        <v>2</v>
      </c>
      <c r="AA58" s="135" t="s">
        <v>73</v>
      </c>
      <c r="AB58" s="134">
        <f t="shared" si="47"/>
        <v>2</v>
      </c>
      <c r="AC58" s="135" t="str">
        <f t="shared" si="8"/>
        <v>BAJO</v>
      </c>
      <c r="AD58" s="136" t="str">
        <f t="shared" si="23"/>
        <v>SI</v>
      </c>
      <c r="AE58" s="136" t="str">
        <f>VLOOKUP(AC58,'[1]Niveles de Valoración'!B$29:C$32,2,0)</f>
        <v>Asumir el riesgo</v>
      </c>
      <c r="AF58" s="5" t="str">
        <f>VLOOKUP(AH58,'Matriz de Controles'!B$3:F$116,5,0)</f>
        <v>PR</v>
      </c>
      <c r="AG58" s="5">
        <f t="shared" si="10"/>
        <v>25</v>
      </c>
      <c r="AH58" s="131" t="s">
        <v>125</v>
      </c>
      <c r="AI58" s="131" t="str">
        <f>VLOOKUP(AH58,'Matriz de Controles'!$B$3:O164,3,)</f>
        <v>Control: Se debe diseñar y aplicar la seguridad física para oficinas, recintos e instalaciones..</v>
      </c>
      <c r="AJ58" s="143" t="str">
        <f>VLOOKUP(AH58,'Matriz de Controles'!$B$3:P164,4,)</f>
        <v>Identifique las áreas u oficinas sensibles y establezca controles de acceso biométricos o mediante tarjetas.</v>
      </c>
      <c r="AK58" s="131" t="s">
        <v>61</v>
      </c>
      <c r="AL58" s="136" t="s">
        <v>70</v>
      </c>
      <c r="AM58" s="136"/>
      <c r="AN58" s="136" t="s">
        <v>63</v>
      </c>
      <c r="AO58" s="136"/>
      <c r="AP58" s="5" t="s">
        <v>61</v>
      </c>
      <c r="AQ58" s="5">
        <f t="shared" si="11"/>
        <v>25</v>
      </c>
      <c r="AR58" s="5" t="s">
        <v>65</v>
      </c>
      <c r="AS58" s="5">
        <f t="shared" si="12"/>
        <v>5</v>
      </c>
      <c r="AT58" s="5" t="s">
        <v>65</v>
      </c>
      <c r="AU58" s="5">
        <f t="shared" si="18"/>
        <v>30</v>
      </c>
      <c r="AV58" s="5" t="s">
        <v>65</v>
      </c>
      <c r="AW58" s="5">
        <f t="shared" si="19"/>
        <v>15</v>
      </c>
      <c r="AX58" s="139">
        <f t="shared" si="35"/>
        <v>100</v>
      </c>
      <c r="AY58" s="5">
        <f t="shared" si="36"/>
        <v>2</v>
      </c>
      <c r="AZ58" s="5">
        <f t="shared" si="37"/>
        <v>0</v>
      </c>
      <c r="BA58" s="5" t="str">
        <v>Lider
Tecnico</v>
      </c>
      <c r="BB58" s="144">
        <f t="shared" si="30"/>
        <v>1</v>
      </c>
      <c r="BC58" s="133" t="str">
        <f t="shared" si="39"/>
        <v>RARO</v>
      </c>
      <c r="BD58" s="144">
        <f t="shared" si="38"/>
        <v>2</v>
      </c>
      <c r="BE58" s="133" t="str">
        <f t="shared" si="40"/>
        <v>MENOR</v>
      </c>
      <c r="BF58" s="144">
        <f t="shared" si="41"/>
        <v>2</v>
      </c>
      <c r="BG58" s="136" t="str">
        <f t="shared" si="16"/>
        <v>BAJA</v>
      </c>
      <c r="BH58" s="136" t="str">
        <f t="shared" si="42"/>
        <v>SI</v>
      </c>
    </row>
    <row r="59" spans="2:60" ht="63.75" x14ac:dyDescent="0.2">
      <c r="B59" s="163">
        <v>50</v>
      </c>
      <c r="C59" s="126" t="s">
        <v>148</v>
      </c>
      <c r="D59" s="127" t="s">
        <v>118</v>
      </c>
      <c r="E59" s="128" t="str">
        <v>equivocaciones de personas con responsabilidades de
instalación y operación</v>
      </c>
      <c r="F59" s="137" t="str">
        <v>* Error de uso
* Configuración incorrecta de seguridad</v>
      </c>
      <c r="G59" s="138" t="str">
        <v>Humano (accidental)</v>
      </c>
      <c r="H59" s="217"/>
      <c r="I59" s="218"/>
      <c r="J59" s="165" t="s">
        <v>144</v>
      </c>
      <c r="K59" s="131" t="str">
        <v>BAJA</v>
      </c>
      <c r="L59" s="187"/>
      <c r="M59" s="129" t="str">
        <v>Calidad y pertinencia</v>
      </c>
      <c r="N59" s="129" t="str">
        <v>Calidad Educativa Integral</v>
      </c>
      <c r="O59" s="129" t="str">
        <v>Publica</v>
      </c>
      <c r="P59" s="129" t="str">
        <v>Publico</v>
      </c>
      <c r="Q59" s="129">
        <v>1</v>
      </c>
      <c r="R59" s="129">
        <v>2</v>
      </c>
      <c r="S59" s="129">
        <v>1</v>
      </c>
      <c r="T59" s="129" t="str">
        <v xml:space="preserve">[I] integridad
[C] confidencialidad
[D] disponibilidad </v>
      </c>
      <c r="U59" s="129" t="s">
        <v>57</v>
      </c>
      <c r="V59" s="129" t="s">
        <v>57</v>
      </c>
      <c r="W59" s="129" t="str">
        <f>VLOOKUP(Y59,'[1]Niveles de Valoración'!C$21:D$25,2,0)</f>
        <v>La actividad que conlleva el riesgo se ejecuta como máximos 2 veces por año</v>
      </c>
      <c r="X59" s="132">
        <f t="shared" si="45"/>
        <v>1</v>
      </c>
      <c r="Y59" s="133" t="s">
        <v>84</v>
      </c>
      <c r="Z59" s="134">
        <f t="shared" si="46"/>
        <v>2</v>
      </c>
      <c r="AA59" s="135" t="s">
        <v>73</v>
      </c>
      <c r="AB59" s="134">
        <f t="shared" si="47"/>
        <v>2</v>
      </c>
      <c r="AC59" s="135" t="str">
        <f t="shared" si="8"/>
        <v>BAJO</v>
      </c>
      <c r="AD59" s="136" t="str">
        <f t="shared" si="23"/>
        <v>SI</v>
      </c>
      <c r="AE59" s="136" t="str">
        <f>VLOOKUP(AC59,'[1]Niveles de Valoración'!B$29:C$32,2,0)</f>
        <v>Asumir el riesgo</v>
      </c>
      <c r="AF59" s="5" t="str">
        <f>VLOOKUP(AH59,'Matriz de Controles'!B$3:F$116,5,0)</f>
        <v>PR</v>
      </c>
      <c r="AG59" s="5">
        <f t="shared" si="10"/>
        <v>25</v>
      </c>
      <c r="AH59" s="131" t="s">
        <v>80</v>
      </c>
      <c r="AI59" s="131" t="str">
        <f>VLOOKUP(AH59,'Matriz de Controles'!$B$3:O165,3,)</f>
        <v>Control: Se deben definir y asignar todas las responsabilidades de la seguridad de la información.</v>
      </c>
      <c r="AJ59" s="143" t="str">
        <f>VLOOKUP(AH59,'Matriz de Controles'!$B$3:P165,4,)</f>
        <v>Los roles y responsabilidades deben estar claramente definidos
y deben hacer parte de cada contrato de los funcionarios activos en la SED.</v>
      </c>
      <c r="AK59" s="131" t="s">
        <v>64</v>
      </c>
      <c r="AL59" s="136" t="s">
        <v>70</v>
      </c>
      <c r="AM59" s="136"/>
      <c r="AN59" s="136" t="s">
        <v>63</v>
      </c>
      <c r="AO59" s="136"/>
      <c r="AP59" s="5" t="s">
        <v>64</v>
      </c>
      <c r="AQ59" s="5">
        <f t="shared" si="11"/>
        <v>15</v>
      </c>
      <c r="AR59" s="5" t="s">
        <v>65</v>
      </c>
      <c r="AS59" s="5">
        <f t="shared" si="12"/>
        <v>5</v>
      </c>
      <c r="AT59" s="5" t="s">
        <v>65</v>
      </c>
      <c r="AU59" s="5">
        <f t="shared" si="18"/>
        <v>30</v>
      </c>
      <c r="AV59" s="5" t="s">
        <v>65</v>
      </c>
      <c r="AW59" s="5">
        <f t="shared" si="19"/>
        <v>15</v>
      </c>
      <c r="AX59" s="139">
        <f t="shared" si="35"/>
        <v>90</v>
      </c>
      <c r="AY59" s="5">
        <f t="shared" si="36"/>
        <v>2</v>
      </c>
      <c r="AZ59" s="5">
        <f t="shared" si="37"/>
        <v>0</v>
      </c>
      <c r="BA59" s="5" t="str">
        <v>Lider
Tecnico</v>
      </c>
      <c r="BB59" s="144">
        <f t="shared" si="30"/>
        <v>1</v>
      </c>
      <c r="BC59" s="133" t="str">
        <f t="shared" si="39"/>
        <v>RARO</v>
      </c>
      <c r="BD59" s="144">
        <f t="shared" si="38"/>
        <v>2</v>
      </c>
      <c r="BE59" s="133" t="str">
        <f t="shared" si="40"/>
        <v>MENOR</v>
      </c>
      <c r="BF59" s="144">
        <f t="shared" si="41"/>
        <v>2</v>
      </c>
      <c r="BG59" s="136" t="str">
        <f t="shared" si="16"/>
        <v>BAJA</v>
      </c>
      <c r="BH59" s="136" t="str">
        <f t="shared" si="42"/>
        <v>SI</v>
      </c>
    </row>
    <row r="60" spans="2:60" ht="76.5" x14ac:dyDescent="0.2">
      <c r="B60" s="163">
        <v>51</v>
      </c>
      <c r="C60" s="126" t="s">
        <v>149</v>
      </c>
      <c r="D60" s="127" t="s">
        <v>53</v>
      </c>
      <c r="E60" s="128" t="str">
        <v>equivocaciones de las personas cuando usan los servicios,
datos, etc.</v>
      </c>
      <c r="F60" s="137" t="str">
        <v>* Error de uso</v>
      </c>
      <c r="G60" s="138" t="str">
        <v>Humano (accidental)</v>
      </c>
      <c r="H60" s="217" t="s">
        <v>150</v>
      </c>
      <c r="I60" s="218" t="str">
        <f>CONCATENATE(H60,L60)</f>
        <v>011SW</v>
      </c>
      <c r="J60" s="164" t="s">
        <v>151</v>
      </c>
      <c r="K60" s="131" t="str">
        <v>ALTA</v>
      </c>
      <c r="L60" s="187" t="s">
        <v>56</v>
      </c>
      <c r="M60" s="129" t="str">
        <v>Acceso y permanencia</v>
      </c>
      <c r="N60" s="129" t="str">
        <v>Acceso y Permanencia Escolar</v>
      </c>
      <c r="O60" s="129" t="str">
        <v>Publica</v>
      </c>
      <c r="P60" s="129" t="str">
        <v>N/A</v>
      </c>
      <c r="Q60" s="129">
        <v>1</v>
      </c>
      <c r="R60" s="129">
        <v>2</v>
      </c>
      <c r="S60" s="129">
        <v>2</v>
      </c>
      <c r="T60" s="129" t="str">
        <v>[I] integridad
[C] confidencialidad [D] disponibilidad</v>
      </c>
      <c r="U60" s="129" t="s">
        <v>57</v>
      </c>
      <c r="V60" s="129" t="s">
        <v>57</v>
      </c>
      <c r="W60" s="129" t="str">
        <f>VLOOKUP(Y60,'[1]Niveles de Valoración'!C$21:D$25,2,0)</f>
        <v>La actividad que conlleva el riesgo se ejecuta como máximos 2 veces por año</v>
      </c>
      <c r="X60" s="132">
        <f t="shared" si="45"/>
        <v>1</v>
      </c>
      <c r="Y60" s="133" t="s">
        <v>84</v>
      </c>
      <c r="Z60" s="134">
        <f t="shared" si="46"/>
        <v>2</v>
      </c>
      <c r="AA60" s="135" t="s">
        <v>73</v>
      </c>
      <c r="AB60" s="134">
        <f t="shared" si="47"/>
        <v>2</v>
      </c>
      <c r="AC60" s="135" t="str">
        <f t="shared" si="8"/>
        <v>BAJO</v>
      </c>
      <c r="AD60" s="136" t="str">
        <f t="shared" si="23"/>
        <v>SI</v>
      </c>
      <c r="AE60" s="136" t="str">
        <f>VLOOKUP(AC60,'[1]Niveles de Valoración'!B$29:C$32,2,0)</f>
        <v>Asumir el riesgo</v>
      </c>
      <c r="AF60" s="5" t="str">
        <f>VLOOKUP(AH60,'Matriz de Controles'!B$3:F$116,5,0)</f>
        <v>PR</v>
      </c>
      <c r="AG60" s="5">
        <f t="shared" si="10"/>
        <v>25</v>
      </c>
      <c r="AH60" s="131" t="s">
        <v>60</v>
      </c>
      <c r="AI60" s="131" t="str">
        <f>VLOOKUP(AH60,'Matriz de Controles'!$B$3:O166,3,)</f>
        <v>Control: Se debe definir un conjunto de políticas para la seguridad de la información, aprobada por la dirección, publicada y comunicada a los empleados y a las partes externas pertinentes.</v>
      </c>
      <c r="AJ60" s="143" t="str">
        <f>VLOOKUP(AH60,'Matriz de Controles'!$B$3:P166,4,)</f>
        <v>Defina políticas de seguridad de la información claras y alineadas con los objetivos corporativos y cuyo alcance garantice el cumplimiento legal.</v>
      </c>
      <c r="AK60" s="131" t="s">
        <v>61</v>
      </c>
      <c r="AL60" s="136" t="s">
        <v>70</v>
      </c>
      <c r="AM60" s="136"/>
      <c r="AN60" s="136" t="s">
        <v>63</v>
      </c>
      <c r="AO60" s="136"/>
      <c r="AP60" s="5" t="s">
        <v>64</v>
      </c>
      <c r="AQ60" s="5">
        <f t="shared" si="11"/>
        <v>15</v>
      </c>
      <c r="AR60" s="5" t="s">
        <v>65</v>
      </c>
      <c r="AS60" s="5">
        <f t="shared" si="12"/>
        <v>5</v>
      </c>
      <c r="AT60" s="5" t="s">
        <v>65</v>
      </c>
      <c r="AU60" s="5">
        <f t="shared" si="18"/>
        <v>30</v>
      </c>
      <c r="AV60" s="5" t="s">
        <v>65</v>
      </c>
      <c r="AW60" s="5">
        <f t="shared" si="19"/>
        <v>15</v>
      </c>
      <c r="AX60" s="139">
        <f t="shared" si="35"/>
        <v>90</v>
      </c>
      <c r="AY60" s="5">
        <f t="shared" si="36"/>
        <v>2</v>
      </c>
      <c r="AZ60" s="5">
        <f t="shared" si="37"/>
        <v>0</v>
      </c>
      <c r="BA60" s="5" t="str">
        <v>Lider
Tecnico</v>
      </c>
      <c r="BB60" s="144">
        <f t="shared" si="30"/>
        <v>1</v>
      </c>
      <c r="BC60" s="133" t="str">
        <f t="shared" si="39"/>
        <v>RARO</v>
      </c>
      <c r="BD60" s="144">
        <f t="shared" si="38"/>
        <v>2</v>
      </c>
      <c r="BE60" s="133" t="str">
        <f t="shared" si="40"/>
        <v>MENOR</v>
      </c>
      <c r="BF60" s="144">
        <f t="shared" si="41"/>
        <v>2</v>
      </c>
      <c r="BG60" s="136" t="str">
        <f t="shared" si="16"/>
        <v>BAJA</v>
      </c>
      <c r="BH60" s="136" t="str">
        <f t="shared" si="42"/>
        <v>SI</v>
      </c>
    </row>
    <row r="61" spans="2:60" ht="63.75" x14ac:dyDescent="0.2">
      <c r="B61" s="163">
        <v>52</v>
      </c>
      <c r="C61" s="126" t="s">
        <v>152</v>
      </c>
      <c r="D61" s="127" t="s">
        <v>67</v>
      </c>
      <c r="E61" s="128" t="str">
        <v>Manipulación de los registros
de actividad (log)</v>
      </c>
      <c r="F61" s="137" t="str">
        <v>* Control inadecuado o falta de
supervisión sobre los registros de
actividades (Registro y supervisión insuficientes)</v>
      </c>
      <c r="G61" s="138" t="str">
        <v>Humano (deliberado)</v>
      </c>
      <c r="H61" s="217"/>
      <c r="I61" s="218"/>
      <c r="J61" s="164" t="s">
        <v>151</v>
      </c>
      <c r="K61" s="131" t="str">
        <v>ALTA</v>
      </c>
      <c r="L61" s="187"/>
      <c r="M61" s="129" t="str">
        <v>Acceso y permanencia</v>
      </c>
      <c r="N61" s="129" t="str">
        <v>Acceso y Permanencia Escolar</v>
      </c>
      <c r="O61" s="129" t="str">
        <v>Publica</v>
      </c>
      <c r="P61" s="129" t="str">
        <v>N/A</v>
      </c>
      <c r="Q61" s="129">
        <v>1</v>
      </c>
      <c r="R61" s="129">
        <v>2</v>
      </c>
      <c r="S61" s="129">
        <v>2</v>
      </c>
      <c r="T61" s="129" t="str">
        <v>[I] integridad</v>
      </c>
      <c r="U61" s="129" t="s">
        <v>57</v>
      </c>
      <c r="V61" s="129" t="s">
        <v>57</v>
      </c>
      <c r="W61" s="129" t="str">
        <f>VLOOKUP(Y61,'[1]Niveles de Valoración'!C$21:D$25,2,0)</f>
        <v>La actividad que conlleva el riesgo se ejecuta como máximos 2 veces por año</v>
      </c>
      <c r="X61" s="132">
        <f t="shared" si="45"/>
        <v>1</v>
      </c>
      <c r="Y61" s="133" t="s">
        <v>84</v>
      </c>
      <c r="Z61" s="134">
        <f t="shared" si="46"/>
        <v>1</v>
      </c>
      <c r="AA61" s="135" t="s">
        <v>68</v>
      </c>
      <c r="AB61" s="134">
        <f t="shared" si="47"/>
        <v>1</v>
      </c>
      <c r="AC61" s="135" t="str">
        <f t="shared" si="8"/>
        <v>BAJO</v>
      </c>
      <c r="AD61" s="136" t="str">
        <f t="shared" si="23"/>
        <v>SI</v>
      </c>
      <c r="AE61" s="136" t="str">
        <f>VLOOKUP(AC61,'[1]Niveles de Valoración'!B$29:C$32,2,0)</f>
        <v>Asumir el riesgo</v>
      </c>
      <c r="AF61" s="5" t="str">
        <f>VLOOKUP(AH61,'Matriz de Controles'!B$3:F$116,5,0)</f>
        <v>DT</v>
      </c>
      <c r="AG61" s="5">
        <f t="shared" si="10"/>
        <v>15</v>
      </c>
      <c r="AH61" s="131" t="s">
        <v>69</v>
      </c>
      <c r="AI61" s="131" t="str">
        <f>VLOOKUP(AH61,'Matriz de Controles'!$B$3:O167,3,)</f>
        <v>Control: El acceso a la información y a las funciones de los sistemas de las aplicaciones se debe restringir  de acuerdo con la política de control de acceso.</v>
      </c>
      <c r="AJ61" s="143" t="str">
        <f>VLOOKUP(AH61,'Matriz de Controles'!$B$3:P167,4,)</f>
        <v>Hacer cumplir el registro de auditoría detallado para acceder a datos confidenciales o cambios en datos confidenciales (utilizando herramientas como File Integrity Monitoring o Información de seguridad y monitoreo de eventos).</v>
      </c>
      <c r="AK61" s="131" t="s">
        <v>61</v>
      </c>
      <c r="AL61" s="136" t="s">
        <v>70</v>
      </c>
      <c r="AM61" s="136"/>
      <c r="AN61" s="136" t="s">
        <v>63</v>
      </c>
      <c r="AO61" s="136"/>
      <c r="AP61" s="5" t="s">
        <v>61</v>
      </c>
      <c r="AQ61" s="5">
        <f t="shared" si="11"/>
        <v>25</v>
      </c>
      <c r="AR61" s="5" t="s">
        <v>65</v>
      </c>
      <c r="AS61" s="5">
        <f t="shared" si="12"/>
        <v>5</v>
      </c>
      <c r="AT61" s="5" t="s">
        <v>65</v>
      </c>
      <c r="AU61" s="5">
        <f t="shared" si="18"/>
        <v>30</v>
      </c>
      <c r="AV61" s="5" t="s">
        <v>65</v>
      </c>
      <c r="AW61" s="5">
        <f t="shared" si="19"/>
        <v>15</v>
      </c>
      <c r="AX61" s="139">
        <f t="shared" si="35"/>
        <v>90</v>
      </c>
      <c r="AY61" s="5">
        <f t="shared" si="36"/>
        <v>2</v>
      </c>
      <c r="AZ61" s="5">
        <f t="shared" si="37"/>
        <v>0</v>
      </c>
      <c r="BA61" s="5" t="str">
        <v>Lider
Tecnico</v>
      </c>
      <c r="BB61" s="144">
        <f t="shared" si="30"/>
        <v>1</v>
      </c>
      <c r="BC61" s="133" t="str">
        <f t="shared" si="39"/>
        <v>RARO</v>
      </c>
      <c r="BD61" s="144">
        <f t="shared" si="38"/>
        <v>1</v>
      </c>
      <c r="BE61" s="133" t="str">
        <f t="shared" si="40"/>
        <v>INSIGNIFICANTE</v>
      </c>
      <c r="BF61" s="144">
        <f t="shared" si="41"/>
        <v>1</v>
      </c>
      <c r="BG61" s="136" t="str">
        <f t="shared" si="16"/>
        <v>BAJA</v>
      </c>
      <c r="BH61" s="136" t="str">
        <f t="shared" si="42"/>
        <v>SI</v>
      </c>
    </row>
    <row r="62" spans="2:60" ht="178.5" x14ac:dyDescent="0.2">
      <c r="B62" s="163">
        <v>53</v>
      </c>
      <c r="C62" s="126" t="s">
        <v>153</v>
      </c>
      <c r="D62" s="127" t="s">
        <v>72</v>
      </c>
      <c r="E62" s="140" t="str">
        <v>prácticamente todos los activos dependen de su configuración y
ésta de la diligencia del administrador: privilegios de acceso, flujos de actividades, registro de actividad, encaminamiento, etc.</v>
      </c>
      <c r="F62" s="140" t="str">
        <v>* Abuso de privilegios
* Falta de definición de procedimientos de control de cambio.</v>
      </c>
      <c r="G62" s="141" t="str">
        <v>Humano (deliberado)</v>
      </c>
      <c r="H62" s="217"/>
      <c r="I62" s="218"/>
      <c r="J62" s="164" t="s">
        <v>151</v>
      </c>
      <c r="K62" s="131" t="str">
        <v>ALTA</v>
      </c>
      <c r="L62" s="187"/>
      <c r="M62" s="129" t="str">
        <v>Acceso y permanencia</v>
      </c>
      <c r="N62" s="129" t="str">
        <v>Acceso y Permanencia Escolar</v>
      </c>
      <c r="O62" s="129" t="str">
        <v>Publica</v>
      </c>
      <c r="P62" s="129" t="str">
        <v>N/A</v>
      </c>
      <c r="Q62" s="129">
        <v>1</v>
      </c>
      <c r="R62" s="129">
        <v>2</v>
      </c>
      <c r="S62" s="129">
        <v>2</v>
      </c>
      <c r="T62" s="129" t="str">
        <v>[I] integridad
[C] confidencialidad [D] disponibilidad</v>
      </c>
      <c r="U62" s="129" t="s">
        <v>57</v>
      </c>
      <c r="V62" s="129" t="s">
        <v>57</v>
      </c>
      <c r="W62" s="129" t="str">
        <f>VLOOKUP(Y62,'[1]Niveles de Valoración'!C$21:D$25,2,0)</f>
        <v>La actividad que conlleva el riesgo se ejecuta como máximos 2 veces por año</v>
      </c>
      <c r="X62" s="132">
        <f t="shared" si="45"/>
        <v>1</v>
      </c>
      <c r="Y62" s="133" t="s">
        <v>84</v>
      </c>
      <c r="Z62" s="134">
        <f t="shared" si="46"/>
        <v>3</v>
      </c>
      <c r="AA62" s="135" t="s">
        <v>59</v>
      </c>
      <c r="AB62" s="134">
        <f t="shared" si="47"/>
        <v>3</v>
      </c>
      <c r="AC62" s="135" t="str">
        <f t="shared" si="8"/>
        <v>BAJO</v>
      </c>
      <c r="AD62" s="136" t="str">
        <f t="shared" si="23"/>
        <v>SI</v>
      </c>
      <c r="AE62" s="136" t="str">
        <f>VLOOKUP(AC62,'[1]Niveles de Valoración'!B$29:C$32,2,0)</f>
        <v>Asumir el riesgo</v>
      </c>
      <c r="AF62" s="5" t="str">
        <f>VLOOKUP(AH62,'Matriz de Controles'!B$3:F$116,5,0)</f>
        <v>DT</v>
      </c>
      <c r="AG62" s="5">
        <f t="shared" si="10"/>
        <v>15</v>
      </c>
      <c r="AH62" s="131" t="s">
        <v>74</v>
      </c>
      <c r="AI62" s="131" t="str">
        <f>VLOOKUP(AH62,'Matriz de Controles'!$B$3:O169,3,)</f>
        <v>Control: Se debe implementar un proceso de suministro de acceso formal de usuarios para asignar o revocar los derechos de acceso para todo tipo de usuarios para todos los sistemas y servicios.</v>
      </c>
      <c r="AJ62" s="143" t="str">
        <f>VLOOKUP(AH62,'Matriz de Controles'!$B$3:P169,4,)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62" s="131" t="s">
        <v>61</v>
      </c>
      <c r="AL62" s="136" t="s">
        <v>62</v>
      </c>
      <c r="AM62" s="136"/>
      <c r="AN62" s="136" t="s">
        <v>63</v>
      </c>
      <c r="AO62" s="136"/>
      <c r="AP62" s="5" t="s">
        <v>61</v>
      </c>
      <c r="AQ62" s="5">
        <f t="shared" si="11"/>
        <v>25</v>
      </c>
      <c r="AR62" s="5" t="s">
        <v>65</v>
      </c>
      <c r="AS62" s="5">
        <f t="shared" si="12"/>
        <v>5</v>
      </c>
      <c r="AT62" s="5" t="s">
        <v>65</v>
      </c>
      <c r="AU62" s="5">
        <f t="shared" si="18"/>
        <v>30</v>
      </c>
      <c r="AV62" s="5" t="s">
        <v>65</v>
      </c>
      <c r="AW62" s="5">
        <f t="shared" si="19"/>
        <v>15</v>
      </c>
      <c r="AX62" s="139">
        <f t="shared" si="35"/>
        <v>90</v>
      </c>
      <c r="AY62" s="5">
        <f t="shared" si="36"/>
        <v>2</v>
      </c>
      <c r="AZ62" s="5">
        <f t="shared" si="37"/>
        <v>0</v>
      </c>
      <c r="BA62" s="5" t="str">
        <v>Lider
Tecnico</v>
      </c>
      <c r="BB62" s="144">
        <f t="shared" si="30"/>
        <v>1</v>
      </c>
      <c r="BC62" s="133" t="str">
        <f t="shared" si="39"/>
        <v>RARO</v>
      </c>
      <c r="BD62" s="144">
        <f t="shared" si="38"/>
        <v>3</v>
      </c>
      <c r="BE62" s="133" t="str">
        <f t="shared" si="40"/>
        <v>MODERADO</v>
      </c>
      <c r="BF62" s="144">
        <f t="shared" si="41"/>
        <v>3</v>
      </c>
      <c r="BG62" s="136" t="str">
        <f t="shared" si="16"/>
        <v>BAJA</v>
      </c>
      <c r="BH62" s="136" t="str">
        <f t="shared" si="42"/>
        <v>SI</v>
      </c>
    </row>
    <row r="63" spans="2:60" ht="63.75" x14ac:dyDescent="0.2">
      <c r="B63" s="163">
        <v>54</v>
      </c>
      <c r="C63" s="126" t="s">
        <v>154</v>
      </c>
      <c r="D63" s="127" t="s">
        <v>76</v>
      </c>
      <c r="E63" s="140" t="str">
        <v>cuando un atacante consigue hacerse pasar por un usuario
autorizado, disfruta de los privilegios de este para sus fines propios. Esta amenaza puede ser perpetrada por personal interno, por personas ajenas a la Organización o por personal contratado temporalmente.</v>
      </c>
      <c r="F63" s="140" t="str">
        <v>* Usurpación de derecho
* Autenticación rota</v>
      </c>
      <c r="G63" s="141" t="str">
        <v>Humano (deliberado)</v>
      </c>
      <c r="H63" s="217"/>
      <c r="I63" s="218"/>
      <c r="J63" s="164" t="s">
        <v>151</v>
      </c>
      <c r="K63" s="131" t="str">
        <v>ALTA</v>
      </c>
      <c r="L63" s="187"/>
      <c r="M63" s="129" t="str">
        <v>Acceso y permanencia</v>
      </c>
      <c r="N63" s="129" t="str">
        <v>Acceso y Permanencia Escolar</v>
      </c>
      <c r="O63" s="129" t="str">
        <v>Publica</v>
      </c>
      <c r="P63" s="129" t="str">
        <v>N/A</v>
      </c>
      <c r="Q63" s="129">
        <v>1</v>
      </c>
      <c r="R63" s="129">
        <v>2</v>
      </c>
      <c r="S63" s="129">
        <v>2</v>
      </c>
      <c r="T63" s="129" t="str">
        <v>[C] confidencialidad
[I] integridad</v>
      </c>
      <c r="U63" s="129" t="s">
        <v>57</v>
      </c>
      <c r="V63" s="129" t="s">
        <v>57</v>
      </c>
      <c r="W63" s="129" t="str">
        <f>VLOOKUP(Y63,'[1]Niveles de Valoración'!C$21:D$25,2,0)</f>
        <v>La actividad que conlleva el riesgo se ejecuta como máximos 2 veces por año</v>
      </c>
      <c r="X63" s="132">
        <f t="shared" si="45"/>
        <v>1</v>
      </c>
      <c r="Y63" s="133" t="s">
        <v>84</v>
      </c>
      <c r="Z63" s="134">
        <f t="shared" si="46"/>
        <v>2</v>
      </c>
      <c r="AA63" s="135" t="s">
        <v>73</v>
      </c>
      <c r="AB63" s="134">
        <f t="shared" si="47"/>
        <v>2</v>
      </c>
      <c r="AC63" s="135" t="str">
        <f t="shared" si="8"/>
        <v>BAJO</v>
      </c>
      <c r="AD63" s="136" t="str">
        <f t="shared" si="23"/>
        <v>SI</v>
      </c>
      <c r="AE63" s="136" t="str">
        <f>VLOOKUP(AC63,'[1]Niveles de Valoración'!B$29:C$32,2,0)</f>
        <v>Asumir el riesgo</v>
      </c>
      <c r="AF63" s="5" t="str">
        <f>VLOOKUP(AH63,'Matriz de Controles'!B$3:F$116,5,0)</f>
        <v>PR</v>
      </c>
      <c r="AG63" s="5">
        <f t="shared" si="10"/>
        <v>25</v>
      </c>
      <c r="AH63" s="131" t="s">
        <v>125</v>
      </c>
      <c r="AI63" s="131" t="str">
        <f>VLOOKUP(AH63,'Matriz de Controles'!$B$3:O170,3,)</f>
        <v>Control: Se debe diseñar y aplicar la seguridad física para oficinas, recintos e instalaciones..</v>
      </c>
      <c r="AJ63" s="143" t="str">
        <f>VLOOKUP(AH63,'Matriz de Controles'!$B$3:P170,4,)</f>
        <v>Identifique las áreas u oficinas sensibles y establezca controles de acceso biométricos o mediante tarjetas.</v>
      </c>
      <c r="AK63" s="131" t="s">
        <v>61</v>
      </c>
      <c r="AL63" s="136" t="s">
        <v>70</v>
      </c>
      <c r="AM63" s="136"/>
      <c r="AN63" s="136" t="s">
        <v>63</v>
      </c>
      <c r="AO63" s="136"/>
      <c r="AP63" s="5" t="s">
        <v>61</v>
      </c>
      <c r="AQ63" s="5">
        <f t="shared" si="11"/>
        <v>25</v>
      </c>
      <c r="AR63" s="5" t="s">
        <v>65</v>
      </c>
      <c r="AS63" s="5">
        <f t="shared" si="12"/>
        <v>5</v>
      </c>
      <c r="AT63" s="5" t="s">
        <v>65</v>
      </c>
      <c r="AU63" s="5">
        <f t="shared" si="18"/>
        <v>30</v>
      </c>
      <c r="AV63" s="5" t="s">
        <v>65</v>
      </c>
      <c r="AW63" s="5">
        <f t="shared" si="19"/>
        <v>15</v>
      </c>
      <c r="AX63" s="139">
        <f t="shared" si="35"/>
        <v>100</v>
      </c>
      <c r="AY63" s="5">
        <f t="shared" si="36"/>
        <v>2</v>
      </c>
      <c r="AZ63" s="5">
        <f t="shared" si="37"/>
        <v>0</v>
      </c>
      <c r="BA63" s="5" t="str">
        <v>Lider
Tecnico</v>
      </c>
      <c r="BB63" s="144">
        <f t="shared" ref="BB63:BB94" si="48">IF(X63-AX63&lt;1,1,X63-AX63)</f>
        <v>1</v>
      </c>
      <c r="BC63" s="133" t="str">
        <f t="shared" si="39"/>
        <v>RARO</v>
      </c>
      <c r="BD63" s="144">
        <f t="shared" si="38"/>
        <v>2</v>
      </c>
      <c r="BE63" s="133" t="str">
        <f t="shared" si="40"/>
        <v>MENOR</v>
      </c>
      <c r="BF63" s="144">
        <f t="shared" si="41"/>
        <v>2</v>
      </c>
      <c r="BG63" s="136" t="str">
        <f t="shared" si="16"/>
        <v>BAJA</v>
      </c>
      <c r="BH63" s="136" t="str">
        <f t="shared" si="42"/>
        <v>SI</v>
      </c>
    </row>
    <row r="64" spans="2:60" ht="63.75" x14ac:dyDescent="0.2">
      <c r="B64" s="163">
        <v>55</v>
      </c>
      <c r="C64" s="126" t="s">
        <v>155</v>
      </c>
      <c r="D64" s="127" t="s">
        <v>127</v>
      </c>
      <c r="E64" s="140" t="str">
        <v>fallos en los equipos y/o fallos en los programas. Puede ser
debida a un defecto de origen o sobrevenida durante el
funcionamiento del sistema. En sistemas de propósito específico, a veces es difícil saber si el origen del fallo es físico o lógico; pero para las consecuencias que se derivan, esta distinción no suele ser relevante.</v>
      </c>
      <c r="F64" s="140" t="str">
        <v>* Avería del hardware
* Fallas de funcionamiento del hardware</v>
      </c>
      <c r="G64" s="141" t="str">
        <v>Entorno (accidental)
Humano (accidental o deliberado)</v>
      </c>
      <c r="H64" s="217"/>
      <c r="I64" s="218"/>
      <c r="J64" s="164" t="s">
        <v>151</v>
      </c>
      <c r="K64" s="131" t="str">
        <v>ALTA</v>
      </c>
      <c r="L64" s="187"/>
      <c r="M64" s="129" t="str">
        <v>Acceso y permanencia</v>
      </c>
      <c r="N64" s="129" t="str">
        <v>Acceso y Permanencia Escolar</v>
      </c>
      <c r="O64" s="129" t="str">
        <v>Publica</v>
      </c>
      <c r="P64" s="129" t="str">
        <v>N/A</v>
      </c>
      <c r="Q64" s="129">
        <v>1</v>
      </c>
      <c r="R64" s="129">
        <v>2</v>
      </c>
      <c r="S64" s="129">
        <v>2</v>
      </c>
      <c r="T64" s="129" t="str">
        <v>[D] disponibilidad</v>
      </c>
      <c r="U64" s="129" t="s">
        <v>57</v>
      </c>
      <c r="V64" s="129" t="s">
        <v>57</v>
      </c>
      <c r="W64" s="129" t="str">
        <f>VLOOKUP(Y64,'[1]Niveles de Valoración'!C$21:D$25,2,0)</f>
        <v>La actividad que conlleva el riesgo se ejecuta como máximos 2 veces por año</v>
      </c>
      <c r="X64" s="132">
        <f t="shared" si="45"/>
        <v>1</v>
      </c>
      <c r="Y64" s="133" t="s">
        <v>84</v>
      </c>
      <c r="Z64" s="134">
        <f t="shared" si="46"/>
        <v>2</v>
      </c>
      <c r="AA64" s="135" t="s">
        <v>73</v>
      </c>
      <c r="AB64" s="134">
        <f t="shared" si="47"/>
        <v>2</v>
      </c>
      <c r="AC64" s="135" t="str">
        <f t="shared" si="8"/>
        <v>BAJO</v>
      </c>
      <c r="AD64" s="136" t="str">
        <f t="shared" si="23"/>
        <v>SI</v>
      </c>
      <c r="AE64" s="136" t="str">
        <f>VLOOKUP(AC64,'[1]Niveles de Valoración'!B$29:C$32,2,0)</f>
        <v>Asumir el riesgo</v>
      </c>
      <c r="AF64" s="5" t="str">
        <f>VLOOKUP(AH64,'Matriz de Controles'!B$3:F$116,5,0)</f>
        <v>PR</v>
      </c>
      <c r="AG64" s="5">
        <f t="shared" si="10"/>
        <v>25</v>
      </c>
      <c r="AH64" s="131" t="s">
        <v>80</v>
      </c>
      <c r="AI64" s="131" t="str">
        <f>VLOOKUP(AH64,'Matriz de Controles'!$B$3:O171,3,)</f>
        <v>Control: Se deben definir y asignar todas las responsabilidades de la seguridad de la información.</v>
      </c>
      <c r="AJ64" s="143" t="str">
        <f>VLOOKUP(AH64,'Matriz de Controles'!$B$3:P171,4,)</f>
        <v>Los roles y responsabilidades deben estar claramente definidos
y deben hacer parte de cada contrato de los funcionarios activos en la SED.</v>
      </c>
      <c r="AK64" s="131" t="s">
        <v>64</v>
      </c>
      <c r="AL64" s="136" t="s">
        <v>70</v>
      </c>
      <c r="AM64" s="136"/>
      <c r="AN64" s="136" t="s">
        <v>63</v>
      </c>
      <c r="AO64" s="136"/>
      <c r="AP64" s="5" t="s">
        <v>64</v>
      </c>
      <c r="AQ64" s="5">
        <f t="shared" si="11"/>
        <v>15</v>
      </c>
      <c r="AR64" s="5" t="s">
        <v>65</v>
      </c>
      <c r="AS64" s="5">
        <f t="shared" si="12"/>
        <v>5</v>
      </c>
      <c r="AT64" s="5" t="s">
        <v>65</v>
      </c>
      <c r="AU64" s="5">
        <f t="shared" si="18"/>
        <v>30</v>
      </c>
      <c r="AV64" s="5" t="s">
        <v>65</v>
      </c>
      <c r="AW64" s="5">
        <f t="shared" si="19"/>
        <v>15</v>
      </c>
      <c r="AX64" s="139">
        <f t="shared" si="35"/>
        <v>90</v>
      </c>
      <c r="AY64" s="5">
        <f t="shared" si="36"/>
        <v>2</v>
      </c>
      <c r="AZ64" s="5">
        <f t="shared" si="37"/>
        <v>0</v>
      </c>
      <c r="BA64" s="5" t="str">
        <v>Lider
Tecnico</v>
      </c>
      <c r="BB64" s="144">
        <f t="shared" si="48"/>
        <v>1</v>
      </c>
      <c r="BC64" s="133" t="str">
        <f t="shared" si="39"/>
        <v>RARO</v>
      </c>
      <c r="BD64" s="144">
        <f t="shared" si="38"/>
        <v>2</v>
      </c>
      <c r="BE64" s="133" t="str">
        <f t="shared" si="40"/>
        <v>MENOR</v>
      </c>
      <c r="BF64" s="144">
        <f t="shared" si="41"/>
        <v>2</v>
      </c>
      <c r="BG64" s="136" t="str">
        <f t="shared" si="16"/>
        <v>BAJA</v>
      </c>
      <c r="BH64" s="136" t="str">
        <f t="shared" si="42"/>
        <v>SI</v>
      </c>
    </row>
    <row r="65" spans="2:60" ht="76.5" x14ac:dyDescent="0.2">
      <c r="B65" s="163">
        <v>56</v>
      </c>
      <c r="C65" s="126" t="s">
        <v>156</v>
      </c>
      <c r="D65" s="127" t="s">
        <v>53</v>
      </c>
      <c r="E65" s="140" t="str">
        <v>equivocaciones de las personas cuando usan los servicios,
datos, etc.</v>
      </c>
      <c r="F65" s="140" t="str">
        <v>* Error de uso</v>
      </c>
      <c r="G65" s="141" t="str">
        <v>Humano (accidental)</v>
      </c>
      <c r="H65" s="217" t="s">
        <v>157</v>
      </c>
      <c r="I65" s="218" t="str">
        <f>CONCATENATE(H65,L65)</f>
        <v>012SW</v>
      </c>
      <c r="J65" s="164" t="s">
        <v>158</v>
      </c>
      <c r="K65" s="131" t="str">
        <v>BAJA</v>
      </c>
      <c r="L65" s="187" t="s">
        <v>56</v>
      </c>
      <c r="M65" s="129" t="str">
        <v>Acceso y permanencia</v>
      </c>
      <c r="N65" s="129" t="str">
        <v>Gobierno y Seguridad Digital</v>
      </c>
      <c r="O65" s="129" t="str">
        <v>Publica</v>
      </c>
      <c r="P65" s="129" t="str">
        <v>N/A</v>
      </c>
      <c r="Q65" s="129">
        <v>1</v>
      </c>
      <c r="R65" s="129">
        <v>1</v>
      </c>
      <c r="S65" s="129">
        <v>2</v>
      </c>
      <c r="T65" s="129" t="str">
        <v>[I] integridad
[C] confidencialidad [D] disponibilidad</v>
      </c>
      <c r="U65" s="129" t="s">
        <v>57</v>
      </c>
      <c r="V65" s="129" t="s">
        <v>57</v>
      </c>
      <c r="W65" s="129" t="str">
        <f>VLOOKUP(Y65,'[1]Niveles de Valoración'!C$21:D$25,2,0)</f>
        <v>La actividad que conlleva el riesgo se ejecuta de 3 a 24 veces por año</v>
      </c>
      <c r="X65" s="132">
        <f t="shared" si="45"/>
        <v>2</v>
      </c>
      <c r="Y65" s="133" t="s">
        <v>58</v>
      </c>
      <c r="Z65" s="134">
        <f t="shared" si="46"/>
        <v>2</v>
      </c>
      <c r="AA65" s="135" t="s">
        <v>73</v>
      </c>
      <c r="AB65" s="134">
        <f t="shared" si="47"/>
        <v>4</v>
      </c>
      <c r="AC65" s="135" t="str">
        <f t="shared" si="8"/>
        <v>MODERADO</v>
      </c>
      <c r="AD65" s="136" t="str">
        <f t="shared" si="23"/>
        <v>SI</v>
      </c>
      <c r="AE65" s="136" t="str">
        <f>VLOOKUP(AC65,'[1]Niveles de Valoración'!B$29:C$32,2,0)</f>
        <v>Asumir el riesgo</v>
      </c>
      <c r="AF65" s="5" t="str">
        <f>VLOOKUP(AH65,'Matriz de Controles'!B$3:F$116,5,0)</f>
        <v>PR</v>
      </c>
      <c r="AG65" s="5">
        <f t="shared" si="10"/>
        <v>25</v>
      </c>
      <c r="AH65" s="131" t="s">
        <v>60</v>
      </c>
      <c r="AI65" s="131" t="str">
        <f>VLOOKUP(AH65,'Matriz de Controles'!$B$3:O172,3,)</f>
        <v>Control: Se debe definir un conjunto de políticas para la seguridad de la información, aprobada por la dirección, publicada y comunicada a los empleados y a las partes externas pertinentes.</v>
      </c>
      <c r="AJ65" s="143" t="str">
        <f>VLOOKUP(AH65,'Matriz de Controles'!$B$3:P172,4,)</f>
        <v>Defina políticas de seguridad de la información claras y alineadas con los objetivos corporativos y cuyo alcance garantice el cumplimiento legal.</v>
      </c>
      <c r="AK65" s="131" t="s">
        <v>61</v>
      </c>
      <c r="AL65" s="136" t="s">
        <v>70</v>
      </c>
      <c r="AM65" s="136"/>
      <c r="AN65" s="136" t="s">
        <v>63</v>
      </c>
      <c r="AO65" s="136"/>
      <c r="AP65" s="5" t="s">
        <v>64</v>
      </c>
      <c r="AQ65" s="5">
        <f t="shared" si="11"/>
        <v>15</v>
      </c>
      <c r="AR65" s="5" t="s">
        <v>65</v>
      </c>
      <c r="AS65" s="5">
        <f t="shared" si="12"/>
        <v>5</v>
      </c>
      <c r="AT65" s="5" t="s">
        <v>65</v>
      </c>
      <c r="AU65" s="5">
        <f t="shared" si="18"/>
        <v>30</v>
      </c>
      <c r="AV65" s="5" t="s">
        <v>65</v>
      </c>
      <c r="AW65" s="5">
        <f t="shared" si="19"/>
        <v>15</v>
      </c>
      <c r="AX65" s="139">
        <f t="shared" si="35"/>
        <v>90</v>
      </c>
      <c r="AY65" s="5">
        <f t="shared" si="36"/>
        <v>2</v>
      </c>
      <c r="AZ65" s="5">
        <f t="shared" si="37"/>
        <v>0</v>
      </c>
      <c r="BA65" s="5" t="str">
        <v>Lider
Tecnico</v>
      </c>
      <c r="BB65" s="144">
        <f t="shared" si="48"/>
        <v>1</v>
      </c>
      <c r="BC65" s="133" t="str">
        <f t="shared" si="39"/>
        <v>RARO</v>
      </c>
      <c r="BD65" s="144">
        <f t="shared" si="38"/>
        <v>2</v>
      </c>
      <c r="BE65" s="133" t="str">
        <f t="shared" si="40"/>
        <v>MENOR</v>
      </c>
      <c r="BF65" s="144">
        <f t="shared" si="41"/>
        <v>2</v>
      </c>
      <c r="BG65" s="136" t="str">
        <f t="shared" si="16"/>
        <v>BAJA</v>
      </c>
      <c r="BH65" s="136" t="str">
        <f t="shared" si="42"/>
        <v>SI</v>
      </c>
    </row>
    <row r="66" spans="2:60" ht="63.75" x14ac:dyDescent="0.2">
      <c r="B66" s="163">
        <v>57</v>
      </c>
      <c r="C66" s="126" t="s">
        <v>159</v>
      </c>
      <c r="D66" s="127" t="s">
        <v>67</v>
      </c>
      <c r="E66" s="140" t="str">
        <v>Manipulación de los registros
de actividad (log)</v>
      </c>
      <c r="F66" s="140" t="str">
        <v>* Control inadecuado o falta de
supervisión sobre los registros de
actividades (Registro y supervisión insuficientes)</v>
      </c>
      <c r="G66" s="141" t="str">
        <v>Humano (deliberado)</v>
      </c>
      <c r="H66" s="217"/>
      <c r="I66" s="218"/>
      <c r="J66" s="164" t="s">
        <v>158</v>
      </c>
      <c r="K66" s="131" t="str">
        <v>BAJA</v>
      </c>
      <c r="L66" s="187"/>
      <c r="M66" s="129" t="str">
        <v>Acceso y permanencia</v>
      </c>
      <c r="N66" s="129" t="str">
        <v>Gobierno y Seguridad Digital</v>
      </c>
      <c r="O66" s="129" t="str">
        <v>Publica</v>
      </c>
      <c r="P66" s="129" t="str">
        <v>N/A</v>
      </c>
      <c r="Q66" s="129">
        <v>1</v>
      </c>
      <c r="R66" s="129">
        <v>1</v>
      </c>
      <c r="S66" s="129">
        <v>2</v>
      </c>
      <c r="T66" s="129" t="str">
        <v>[I] integridad</v>
      </c>
      <c r="U66" s="129" t="s">
        <v>57</v>
      </c>
      <c r="V66" s="129" t="s">
        <v>57</v>
      </c>
      <c r="W66" s="129" t="str">
        <f>VLOOKUP(Y66,'[1]Niveles de Valoración'!C$21:D$25,2,0)</f>
        <v>La actividad que conlleva el riesgo se ejecuta de 3 a 24 veces por año</v>
      </c>
      <c r="X66" s="132">
        <f t="shared" si="45"/>
        <v>2</v>
      </c>
      <c r="Y66" s="133" t="s">
        <v>58</v>
      </c>
      <c r="Z66" s="134">
        <f t="shared" si="46"/>
        <v>1</v>
      </c>
      <c r="AA66" s="135" t="s">
        <v>68</v>
      </c>
      <c r="AB66" s="134">
        <f t="shared" si="47"/>
        <v>2</v>
      </c>
      <c r="AC66" s="135" t="str">
        <f t="shared" si="8"/>
        <v>BAJO</v>
      </c>
      <c r="AD66" s="136" t="str">
        <f t="shared" si="23"/>
        <v>SI</v>
      </c>
      <c r="AE66" s="136" t="str">
        <f>VLOOKUP(AC66,'[1]Niveles de Valoración'!B$29:C$32,2,0)</f>
        <v>Asumir el riesgo</v>
      </c>
      <c r="AF66" s="5" t="str">
        <f>VLOOKUP(AH66,'Matriz de Controles'!B$3:F$116,5,0)</f>
        <v>DT</v>
      </c>
      <c r="AG66" s="5">
        <f t="shared" si="10"/>
        <v>15</v>
      </c>
      <c r="AH66" s="131" t="s">
        <v>69</v>
      </c>
      <c r="AI66" s="131" t="str">
        <f>VLOOKUP(AH66,'Matriz de Controles'!$B$3:O173,3,)</f>
        <v>Control: El acceso a la información y a las funciones de los sistemas de las aplicaciones se debe restringir  de acuerdo con la política de control de acceso.</v>
      </c>
      <c r="AJ66" s="143" t="str">
        <f>VLOOKUP(AH66,'Matriz de Controles'!$B$3:P173,4,)</f>
        <v>Hacer cumplir el registro de auditoría detallado para acceder a datos confidenciales o cambios en datos confidenciales (utilizando herramientas como File Integrity Monitoring o Información de seguridad y monitoreo de eventos).</v>
      </c>
      <c r="AK66" s="131" t="s">
        <v>61</v>
      </c>
      <c r="AL66" s="136" t="s">
        <v>70</v>
      </c>
      <c r="AM66" s="136"/>
      <c r="AN66" s="136" t="s">
        <v>63</v>
      </c>
      <c r="AO66" s="136"/>
      <c r="AP66" s="5" t="s">
        <v>61</v>
      </c>
      <c r="AQ66" s="5">
        <f t="shared" si="11"/>
        <v>25</v>
      </c>
      <c r="AR66" s="5" t="s">
        <v>65</v>
      </c>
      <c r="AS66" s="5">
        <f t="shared" si="12"/>
        <v>5</v>
      </c>
      <c r="AT66" s="5" t="s">
        <v>65</v>
      </c>
      <c r="AU66" s="5">
        <f t="shared" si="18"/>
        <v>30</v>
      </c>
      <c r="AV66" s="5" t="s">
        <v>65</v>
      </c>
      <c r="AW66" s="5">
        <f t="shared" si="19"/>
        <v>15</v>
      </c>
      <c r="AX66" s="139">
        <f t="shared" si="35"/>
        <v>90</v>
      </c>
      <c r="AY66" s="5">
        <f t="shared" si="36"/>
        <v>2</v>
      </c>
      <c r="AZ66" s="5">
        <f t="shared" si="37"/>
        <v>0</v>
      </c>
      <c r="BA66" s="5" t="str">
        <v>Lider
Tecnico</v>
      </c>
      <c r="BB66" s="144">
        <f t="shared" si="48"/>
        <v>1</v>
      </c>
      <c r="BC66" s="133" t="str">
        <f t="shared" si="39"/>
        <v>RARO</v>
      </c>
      <c r="BD66" s="144">
        <f t="shared" si="38"/>
        <v>1</v>
      </c>
      <c r="BE66" s="133" t="str">
        <f t="shared" si="40"/>
        <v>INSIGNIFICANTE</v>
      </c>
      <c r="BF66" s="144">
        <f t="shared" si="41"/>
        <v>1</v>
      </c>
      <c r="BG66" s="136" t="str">
        <f t="shared" si="16"/>
        <v>BAJA</v>
      </c>
      <c r="BH66" s="136" t="str">
        <f t="shared" si="42"/>
        <v>SI</v>
      </c>
    </row>
    <row r="67" spans="2:60" ht="178.5" x14ac:dyDescent="0.2">
      <c r="B67" s="163">
        <v>58</v>
      </c>
      <c r="C67" s="126" t="s">
        <v>160</v>
      </c>
      <c r="D67" s="127" t="s">
        <v>72</v>
      </c>
      <c r="E67" s="140" t="str">
        <v>prácticamente todos los activos dependen de su configuración y
ésta de la diligencia del administrador: privilegios de acceso, flujos de actividades, registro de actividad, encaminamiento, etc.</v>
      </c>
      <c r="F67" s="140" t="str">
        <v>* Abuso de privilegios
* Falta de definición de procedimientos de control de cambio.</v>
      </c>
      <c r="G67" s="141" t="str">
        <v>Humano (deliberado)</v>
      </c>
      <c r="H67" s="217"/>
      <c r="I67" s="218"/>
      <c r="J67" s="164" t="s">
        <v>158</v>
      </c>
      <c r="K67" s="131" t="str">
        <v>BAJA</v>
      </c>
      <c r="L67" s="187"/>
      <c r="M67" s="129" t="str">
        <v>Acceso y permanencia</v>
      </c>
      <c r="N67" s="129" t="str">
        <v>Gobierno y Seguridad Digital</v>
      </c>
      <c r="O67" s="129" t="str">
        <v>Publica</v>
      </c>
      <c r="P67" s="129" t="str">
        <v>N/A</v>
      </c>
      <c r="Q67" s="129">
        <v>1</v>
      </c>
      <c r="R67" s="129">
        <v>1</v>
      </c>
      <c r="S67" s="129">
        <v>2</v>
      </c>
      <c r="T67" s="129" t="str">
        <v>[I] integridad
[C] confidencialidad [D] disponibilidad</v>
      </c>
      <c r="U67" s="129" t="s">
        <v>57</v>
      </c>
      <c r="V67" s="129" t="s">
        <v>57</v>
      </c>
      <c r="W67" s="129" t="str">
        <f>VLOOKUP(Y67,'[1]Niveles de Valoración'!C$21:D$25,2,0)</f>
        <v>La actividad que conlleva el riesgo se ejecuta de 3 a 24 veces por año</v>
      </c>
      <c r="X67" s="132">
        <f t="shared" si="45"/>
        <v>2</v>
      </c>
      <c r="Y67" s="133" t="s">
        <v>58</v>
      </c>
      <c r="Z67" s="134">
        <f t="shared" si="46"/>
        <v>3</v>
      </c>
      <c r="AA67" s="135" t="s">
        <v>59</v>
      </c>
      <c r="AB67" s="134">
        <f t="shared" si="47"/>
        <v>6</v>
      </c>
      <c r="AC67" s="135" t="str">
        <f t="shared" si="8"/>
        <v>MODERADO</v>
      </c>
      <c r="AD67" s="136" t="str">
        <f t="shared" si="23"/>
        <v>SI</v>
      </c>
      <c r="AE67" s="136" t="str">
        <f>VLOOKUP(AC67,'[1]Niveles de Valoración'!B$29:C$32,2,0)</f>
        <v>Asumir el riesgo</v>
      </c>
      <c r="AF67" s="5" t="str">
        <f>VLOOKUP(AH67,'Matriz de Controles'!B$3:F$116,5,0)</f>
        <v>DT</v>
      </c>
      <c r="AG67" s="5">
        <f t="shared" si="10"/>
        <v>15</v>
      </c>
      <c r="AH67" s="131" t="s">
        <v>74</v>
      </c>
      <c r="AI67" s="131" t="str">
        <f>VLOOKUP(AH67,'Matriz de Controles'!$B$3:O174,3,)</f>
        <v>Control: Se debe implementar un proceso de suministro de acceso formal de usuarios para asignar o revocar los derechos de acceso para todo tipo de usuarios para todos los sistemas y servicios.</v>
      </c>
      <c r="AJ67" s="143" t="str">
        <f>VLOOKUP(AH67,'Matriz de Controles'!$B$3:P174,4,)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67" s="131" t="s">
        <v>64</v>
      </c>
      <c r="AL67" s="136" t="s">
        <v>70</v>
      </c>
      <c r="AM67" s="136"/>
      <c r="AN67" s="136" t="s">
        <v>63</v>
      </c>
      <c r="AO67" s="136"/>
      <c r="AP67" s="5" t="s">
        <v>61</v>
      </c>
      <c r="AQ67" s="5">
        <f t="shared" si="11"/>
        <v>25</v>
      </c>
      <c r="AR67" s="5" t="s">
        <v>65</v>
      </c>
      <c r="AS67" s="5">
        <f t="shared" si="12"/>
        <v>5</v>
      </c>
      <c r="AT67" s="5" t="s">
        <v>65</v>
      </c>
      <c r="AU67" s="5">
        <f t="shared" si="18"/>
        <v>30</v>
      </c>
      <c r="AV67" s="5" t="s">
        <v>65</v>
      </c>
      <c r="AW67" s="5">
        <f t="shared" si="19"/>
        <v>15</v>
      </c>
      <c r="AX67" s="139">
        <f t="shared" si="35"/>
        <v>90</v>
      </c>
      <c r="AY67" s="5">
        <f t="shared" si="36"/>
        <v>2</v>
      </c>
      <c r="AZ67" s="5">
        <f t="shared" si="37"/>
        <v>0</v>
      </c>
      <c r="BA67" s="5" t="str">
        <v>Lider
Tecnico</v>
      </c>
      <c r="BB67" s="144">
        <f t="shared" si="48"/>
        <v>1</v>
      </c>
      <c r="BC67" s="133" t="str">
        <f t="shared" si="39"/>
        <v>RARO</v>
      </c>
      <c r="BD67" s="144">
        <f t="shared" si="38"/>
        <v>3</v>
      </c>
      <c r="BE67" s="133" t="str">
        <f t="shared" si="40"/>
        <v>MODERADO</v>
      </c>
      <c r="BF67" s="144">
        <f t="shared" si="41"/>
        <v>3</v>
      </c>
      <c r="BG67" s="136" t="str">
        <f t="shared" si="16"/>
        <v>BAJA</v>
      </c>
      <c r="BH67" s="136" t="str">
        <f t="shared" si="42"/>
        <v>SI</v>
      </c>
    </row>
    <row r="68" spans="2:60" ht="51" x14ac:dyDescent="0.2">
      <c r="B68" s="163">
        <v>59</v>
      </c>
      <c r="C68" s="126" t="s">
        <v>161</v>
      </c>
      <c r="D68" s="127" t="s">
        <v>76</v>
      </c>
      <c r="E68" s="140" t="str">
        <v>cuando un atacante consigue hacerse pasar por un usuario
autorizado, disfruta de los privilegios de este para sus fines propios. Esta amenaza puede ser perpetrada por personal interno, por personas ajenas a la Organización o por personal contratado temporalmente.</v>
      </c>
      <c r="F68" s="140" t="str">
        <v>* Usurpación de derecho
* Autenticación rota</v>
      </c>
      <c r="G68" s="141" t="str">
        <v>Humano (deliberado)</v>
      </c>
      <c r="H68" s="217"/>
      <c r="I68" s="218"/>
      <c r="J68" s="164" t="s">
        <v>158</v>
      </c>
      <c r="K68" s="131" t="str">
        <v>BAJA</v>
      </c>
      <c r="L68" s="187"/>
      <c r="M68" s="129" t="str">
        <v>Acceso y permanencia</v>
      </c>
      <c r="N68" s="129" t="str">
        <v>Gobierno y Seguridad Digital</v>
      </c>
      <c r="O68" s="129" t="str">
        <v>Publica</v>
      </c>
      <c r="P68" s="129" t="str">
        <v>N/A</v>
      </c>
      <c r="Q68" s="129">
        <v>1</v>
      </c>
      <c r="R68" s="129">
        <v>1</v>
      </c>
      <c r="S68" s="129">
        <v>2</v>
      </c>
      <c r="T68" s="129" t="str">
        <v>[C] confidencialidad
[I] integridad</v>
      </c>
      <c r="U68" s="129" t="s">
        <v>57</v>
      </c>
      <c r="V68" s="129" t="s">
        <v>57</v>
      </c>
      <c r="W68" s="129" t="str">
        <f>VLOOKUP(Y68,'[1]Niveles de Valoración'!C$21:D$25,2,0)</f>
        <v>La actividad que conlleva el riesgo se ejecuta de 3 a 24 veces por año</v>
      </c>
      <c r="X68" s="132">
        <f t="shared" si="45"/>
        <v>2</v>
      </c>
      <c r="Y68" s="133" t="s">
        <v>58</v>
      </c>
      <c r="Z68" s="134">
        <f t="shared" si="46"/>
        <v>2</v>
      </c>
      <c r="AA68" s="135" t="s">
        <v>73</v>
      </c>
      <c r="AB68" s="134">
        <f t="shared" si="47"/>
        <v>4</v>
      </c>
      <c r="AC68" s="135" t="str">
        <f t="shared" si="8"/>
        <v>MODERADO</v>
      </c>
      <c r="AD68" s="136" t="str">
        <f t="shared" si="23"/>
        <v>SI</v>
      </c>
      <c r="AE68" s="136" t="str">
        <f>VLOOKUP(AC68,'[1]Niveles de Valoración'!B$29:C$32,2,0)</f>
        <v>Asumir el riesgo</v>
      </c>
      <c r="AF68" s="5" t="str">
        <f>VLOOKUP(AH68,'Matriz de Controles'!B$3:F$116,5,0)</f>
        <v>PR</v>
      </c>
      <c r="AG68" s="5">
        <f t="shared" si="10"/>
        <v>25</v>
      </c>
      <c r="AH68" s="131" t="s">
        <v>125</v>
      </c>
      <c r="AI68" s="131" t="str">
        <f>VLOOKUP(AH68,'Matriz de Controles'!$B$3:O175,3,)</f>
        <v>Control: Se debe diseñar y aplicar la seguridad física para oficinas, recintos e instalaciones..</v>
      </c>
      <c r="AJ68" s="143" t="str">
        <f>VLOOKUP(AH68,'Matriz de Controles'!$B$3:P175,4,)</f>
        <v>Identifique las áreas u oficinas sensibles y establezca controles de acceso biométricos o mediante tarjetas.</v>
      </c>
      <c r="AK68" s="131" t="s">
        <v>64</v>
      </c>
      <c r="AL68" s="136" t="s">
        <v>70</v>
      </c>
      <c r="AM68" s="136"/>
      <c r="AN68" s="136" t="s">
        <v>63</v>
      </c>
      <c r="AO68" s="136"/>
      <c r="AP68" s="5" t="s">
        <v>61</v>
      </c>
      <c r="AQ68" s="5">
        <f t="shared" si="11"/>
        <v>25</v>
      </c>
      <c r="AR68" s="5" t="s">
        <v>65</v>
      </c>
      <c r="AS68" s="5">
        <f t="shared" si="12"/>
        <v>5</v>
      </c>
      <c r="AT68" s="5" t="s">
        <v>65</v>
      </c>
      <c r="AU68" s="5">
        <f t="shared" si="18"/>
        <v>30</v>
      </c>
      <c r="AV68" s="5" t="s">
        <v>65</v>
      </c>
      <c r="AW68" s="5">
        <f t="shared" si="19"/>
        <v>15</v>
      </c>
      <c r="AX68" s="139">
        <f t="shared" si="35"/>
        <v>100</v>
      </c>
      <c r="AY68" s="5">
        <f t="shared" si="36"/>
        <v>2</v>
      </c>
      <c r="AZ68" s="5">
        <f t="shared" si="37"/>
        <v>0</v>
      </c>
      <c r="BA68" s="5" t="str">
        <v>Lider
Tecnico</v>
      </c>
      <c r="BB68" s="144">
        <f t="shared" si="48"/>
        <v>1</v>
      </c>
      <c r="BC68" s="133" t="str">
        <f t="shared" si="39"/>
        <v>RARO</v>
      </c>
      <c r="BD68" s="144">
        <f t="shared" si="38"/>
        <v>2</v>
      </c>
      <c r="BE68" s="133" t="str">
        <f t="shared" si="40"/>
        <v>MENOR</v>
      </c>
      <c r="BF68" s="144">
        <f t="shared" si="41"/>
        <v>2</v>
      </c>
      <c r="BG68" s="136" t="str">
        <f t="shared" si="16"/>
        <v>BAJA</v>
      </c>
      <c r="BH68" s="136" t="str">
        <f t="shared" si="42"/>
        <v>SI</v>
      </c>
    </row>
    <row r="69" spans="2:60" ht="51" x14ac:dyDescent="0.2">
      <c r="B69" s="163">
        <v>60</v>
      </c>
      <c r="C69" s="126" t="s">
        <v>162</v>
      </c>
      <c r="D69" s="127" t="s">
        <v>118</v>
      </c>
      <c r="E69" s="140" t="str">
        <v>equivocaciones de personas con responsabilidades de
instalación y operación</v>
      </c>
      <c r="F69" s="140" t="str">
        <v>* Error de uso
* Configuración incorrecta de seguridad</v>
      </c>
      <c r="G69" s="141" t="str">
        <v>Humano (accidental)</v>
      </c>
      <c r="H69" s="217"/>
      <c r="I69" s="218"/>
      <c r="J69" s="164" t="s">
        <v>158</v>
      </c>
      <c r="K69" s="131" t="str">
        <v>BAJA</v>
      </c>
      <c r="L69" s="187"/>
      <c r="M69" s="129" t="str">
        <v>Acceso y permanencia</v>
      </c>
      <c r="N69" s="129" t="str">
        <v>Gobierno y Seguridad Digital</v>
      </c>
      <c r="O69" s="129" t="str">
        <v>Publica</v>
      </c>
      <c r="P69" s="129" t="str">
        <v>N/A</v>
      </c>
      <c r="Q69" s="129">
        <v>1</v>
      </c>
      <c r="R69" s="129">
        <v>1</v>
      </c>
      <c r="S69" s="129">
        <v>2</v>
      </c>
      <c r="T69" s="129" t="str">
        <v xml:space="preserve">[I] integridad
[C] confidencialidad
[D] disponibilidad </v>
      </c>
      <c r="U69" s="129" t="s">
        <v>57</v>
      </c>
      <c r="V69" s="129" t="s">
        <v>57</v>
      </c>
      <c r="W69" s="129" t="str">
        <f>VLOOKUP(Y69,'[1]Niveles de Valoración'!C$21:D$25,2,0)</f>
        <v>La actividad que conlleva el riesgo se ejecuta de 3 a 24 veces por año</v>
      </c>
      <c r="X69" s="132">
        <f t="shared" si="45"/>
        <v>2</v>
      </c>
      <c r="Y69" s="133" t="s">
        <v>58</v>
      </c>
      <c r="Z69" s="134">
        <f t="shared" si="46"/>
        <v>2</v>
      </c>
      <c r="AA69" s="135" t="s">
        <v>73</v>
      </c>
      <c r="AB69" s="134">
        <f t="shared" si="47"/>
        <v>4</v>
      </c>
      <c r="AC69" s="135" t="str">
        <f t="shared" si="8"/>
        <v>MODERADO</v>
      </c>
      <c r="AD69" s="136" t="str">
        <f t="shared" si="23"/>
        <v>SI</v>
      </c>
      <c r="AE69" s="136" t="str">
        <f>VLOOKUP(AC69,'[1]Niveles de Valoración'!B$29:C$32,2,0)</f>
        <v>Asumir el riesgo</v>
      </c>
      <c r="AF69" s="5" t="str">
        <f>VLOOKUP(AH69,'Matriz de Controles'!B$3:F$116,5,0)</f>
        <v>PR</v>
      </c>
      <c r="AG69" s="5">
        <f t="shared" si="10"/>
        <v>25</v>
      </c>
      <c r="AH69" s="131" t="s">
        <v>80</v>
      </c>
      <c r="AI69" s="131" t="str">
        <f>VLOOKUP(AH69,'Matriz de Controles'!$B$3:O176,3,)</f>
        <v>Control: Se deben definir y asignar todas las responsabilidades de la seguridad de la información.</v>
      </c>
      <c r="AJ69" s="143" t="str">
        <f>VLOOKUP(AH69,'Matriz de Controles'!$B$3:P176,4,)</f>
        <v>Los roles y responsabilidades deben estar claramente definidos
y deben hacer parte de cada contrato de los funcionarios activos en la SED.</v>
      </c>
      <c r="AK69" s="131" t="s">
        <v>64</v>
      </c>
      <c r="AL69" s="136" t="s">
        <v>70</v>
      </c>
      <c r="AM69" s="136"/>
      <c r="AN69" s="136" t="s">
        <v>63</v>
      </c>
      <c r="AO69" s="136"/>
      <c r="AP69" s="5" t="s">
        <v>64</v>
      </c>
      <c r="AQ69" s="5">
        <f t="shared" si="11"/>
        <v>15</v>
      </c>
      <c r="AR69" s="5" t="s">
        <v>65</v>
      </c>
      <c r="AS69" s="5">
        <f t="shared" si="12"/>
        <v>5</v>
      </c>
      <c r="AT69" s="5" t="s">
        <v>65</v>
      </c>
      <c r="AU69" s="5">
        <f t="shared" si="18"/>
        <v>30</v>
      </c>
      <c r="AV69" s="5" t="s">
        <v>65</v>
      </c>
      <c r="AW69" s="5">
        <f t="shared" si="19"/>
        <v>15</v>
      </c>
      <c r="AX69" s="139">
        <f t="shared" si="35"/>
        <v>90</v>
      </c>
      <c r="AY69" s="5">
        <f t="shared" si="36"/>
        <v>2</v>
      </c>
      <c r="AZ69" s="5">
        <f t="shared" si="37"/>
        <v>0</v>
      </c>
      <c r="BA69" s="5" t="str">
        <v>Lider
Tecnico</v>
      </c>
      <c r="BB69" s="144">
        <f t="shared" si="48"/>
        <v>1</v>
      </c>
      <c r="BC69" s="133" t="str">
        <f t="shared" si="39"/>
        <v>RARO</v>
      </c>
      <c r="BD69" s="144">
        <f t="shared" si="38"/>
        <v>2</v>
      </c>
      <c r="BE69" s="133" t="str">
        <f t="shared" si="40"/>
        <v>MENOR</v>
      </c>
      <c r="BF69" s="144">
        <f t="shared" si="41"/>
        <v>2</v>
      </c>
      <c r="BG69" s="136" t="str">
        <f t="shared" si="16"/>
        <v>BAJA</v>
      </c>
      <c r="BH69" s="136" t="str">
        <f t="shared" si="42"/>
        <v>SI</v>
      </c>
    </row>
    <row r="70" spans="2:60" ht="89.25" x14ac:dyDescent="0.2">
      <c r="B70" s="163">
        <v>61</v>
      </c>
      <c r="C70" s="126" t="s">
        <v>163</v>
      </c>
      <c r="D70" s="127" t="s">
        <v>53</v>
      </c>
      <c r="E70" s="140" t="str">
        <v>equivocaciones de las personas cuando usan los servicios,
datos, etc.</v>
      </c>
      <c r="F70" s="140" t="str">
        <v>* Error de uso</v>
      </c>
      <c r="G70" s="141" t="str">
        <v>Humano (accidental)</v>
      </c>
      <c r="H70" s="217" t="s">
        <v>164</v>
      </c>
      <c r="I70" s="218" t="str">
        <f>CONCATENATE(H70,L70)</f>
        <v>013SW</v>
      </c>
      <c r="J70" s="164" t="s">
        <v>165</v>
      </c>
      <c r="K70" s="131" t="str">
        <v>BAJA</v>
      </c>
      <c r="L70" s="187" t="s">
        <v>56</v>
      </c>
      <c r="M70" s="129" t="str">
        <v>Calidad y pertinencia</v>
      </c>
      <c r="N70" s="129" t="str">
        <v>Calidad Educativa Integral</v>
      </c>
      <c r="O70" s="129" t="str">
        <v>Publica</v>
      </c>
      <c r="P70" s="129" t="str">
        <v>N/A</v>
      </c>
      <c r="Q70" s="129">
        <v>2</v>
      </c>
      <c r="R70" s="129">
        <v>2</v>
      </c>
      <c r="S70" s="129">
        <v>2</v>
      </c>
      <c r="T70" s="129" t="str">
        <v>[I] integridad
[C] confidencialidad [D] disponibilidad</v>
      </c>
      <c r="U70" s="129" t="s">
        <v>57</v>
      </c>
      <c r="V70" s="129" t="s">
        <v>57</v>
      </c>
      <c r="W70" s="129" t="str">
        <f>VLOOKUP(Y70,'[1]Niveles de Valoración'!C$21:D$25,2,0)</f>
        <v>La actividad que conlleva el riesgo se ejecuta como máximos 2 veces por año</v>
      </c>
      <c r="X70" s="132">
        <f t="shared" si="45"/>
        <v>1</v>
      </c>
      <c r="Y70" s="133" t="s">
        <v>84</v>
      </c>
      <c r="Z70" s="134">
        <f t="shared" si="46"/>
        <v>2</v>
      </c>
      <c r="AA70" s="135" t="s">
        <v>73</v>
      </c>
      <c r="AB70" s="134">
        <f t="shared" si="47"/>
        <v>2</v>
      </c>
      <c r="AC70" s="135" t="str">
        <f t="shared" si="8"/>
        <v>BAJO</v>
      </c>
      <c r="AD70" s="136" t="str">
        <f t="shared" si="23"/>
        <v>SI</v>
      </c>
      <c r="AE70" s="136" t="str">
        <f>VLOOKUP(AC70,'[1]Niveles de Valoración'!B$29:C$32,2,0)</f>
        <v>Asumir el riesgo</v>
      </c>
      <c r="AF70" s="5" t="str">
        <f>VLOOKUP(AH70,'Matriz de Controles'!B$3:F$116,5,0)</f>
        <v>PR</v>
      </c>
      <c r="AG70" s="5">
        <f t="shared" si="10"/>
        <v>25</v>
      </c>
      <c r="AH70" s="131" t="s">
        <v>166</v>
      </c>
      <c r="AI70" s="131" t="str">
        <f>VLOOKUP(AH70,'Matriz de Controles'!$B$3:O177,3,)</f>
        <v>Control: Los procedimientos de operación se deben documentar y poner a disposición de todos los usuarios que los necesitan.</v>
      </c>
      <c r="AJ70" s="143" t="str">
        <f>VLOOKUP(AH70,'Matriz de Controles'!$B$3:P177,4,)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70" s="131" t="s">
        <v>61</v>
      </c>
      <c r="AL70" s="136" t="s">
        <v>70</v>
      </c>
      <c r="AM70" s="136"/>
      <c r="AN70" s="136" t="s">
        <v>63</v>
      </c>
      <c r="AO70" s="136"/>
      <c r="AP70" s="5" t="s">
        <v>61</v>
      </c>
      <c r="AQ70" s="5">
        <f t="shared" si="11"/>
        <v>25</v>
      </c>
      <c r="AR70" s="5" t="s">
        <v>65</v>
      </c>
      <c r="AS70" s="5">
        <f t="shared" si="12"/>
        <v>5</v>
      </c>
      <c r="AT70" s="5" t="s">
        <v>65</v>
      </c>
      <c r="AU70" s="5">
        <f t="shared" si="18"/>
        <v>30</v>
      </c>
      <c r="AV70" s="5" t="s">
        <v>65</v>
      </c>
      <c r="AW70" s="5">
        <f t="shared" si="19"/>
        <v>15</v>
      </c>
      <c r="AX70" s="139">
        <f t="shared" si="35"/>
        <v>100</v>
      </c>
      <c r="AY70" s="5">
        <f t="shared" si="36"/>
        <v>2</v>
      </c>
      <c r="AZ70" s="5">
        <f t="shared" si="37"/>
        <v>0</v>
      </c>
      <c r="BA70" s="5" t="str">
        <v>Lider
Tecnico</v>
      </c>
      <c r="BB70" s="144">
        <f t="shared" si="48"/>
        <v>1</v>
      </c>
      <c r="BC70" s="133" t="str">
        <f t="shared" si="39"/>
        <v>RARO</v>
      </c>
      <c r="BD70" s="144">
        <f t="shared" si="38"/>
        <v>2</v>
      </c>
      <c r="BE70" s="133" t="str">
        <f t="shared" si="40"/>
        <v>MENOR</v>
      </c>
      <c r="BF70" s="144">
        <f t="shared" si="41"/>
        <v>2</v>
      </c>
      <c r="BG70" s="136" t="str">
        <f t="shared" si="16"/>
        <v>BAJA</v>
      </c>
      <c r="BH70" s="136" t="str">
        <f t="shared" si="42"/>
        <v>SI</v>
      </c>
    </row>
    <row r="71" spans="2:60" ht="178.5" x14ac:dyDescent="0.2">
      <c r="B71" s="163">
        <v>62</v>
      </c>
      <c r="C71" s="126" t="s">
        <v>167</v>
      </c>
      <c r="D71" s="127" t="s">
        <v>67</v>
      </c>
      <c r="E71" s="140" t="str">
        <v>Manipulación de los registros
de actividad (log)</v>
      </c>
      <c r="F71" s="140" t="str">
        <v>* Control inadecuado o falta de
supervisión sobre los registros de
actividades (Registro y supervisión insuficientes)</v>
      </c>
      <c r="G71" s="141" t="str">
        <v>Humano (deliberado)</v>
      </c>
      <c r="H71" s="217"/>
      <c r="I71" s="218"/>
      <c r="J71" s="164" t="s">
        <v>165</v>
      </c>
      <c r="K71" s="131" t="str">
        <v>BAJA</v>
      </c>
      <c r="L71" s="187"/>
      <c r="M71" s="129" t="str">
        <v>Calidad y pertinencia</v>
      </c>
      <c r="N71" s="129" t="str">
        <v>Calidad Educativa Integral</v>
      </c>
      <c r="O71" s="129" t="str">
        <v>Publica</v>
      </c>
      <c r="P71" s="129" t="str">
        <v>N/A</v>
      </c>
      <c r="Q71" s="129">
        <v>2</v>
      </c>
      <c r="R71" s="129">
        <v>2</v>
      </c>
      <c r="S71" s="129">
        <v>2</v>
      </c>
      <c r="T71" s="129" t="str">
        <v>[I] integridad</v>
      </c>
      <c r="U71" s="129" t="s">
        <v>57</v>
      </c>
      <c r="V71" s="129" t="s">
        <v>57</v>
      </c>
      <c r="W71" s="129" t="str">
        <f>VLOOKUP(Y71,'[1]Niveles de Valoración'!C$21:D$25,2,0)</f>
        <v>La actividad que conlleva el riesgo se ejecuta como máximos 2 veces por año</v>
      </c>
      <c r="X71" s="132">
        <f t="shared" si="45"/>
        <v>1</v>
      </c>
      <c r="Y71" s="133" t="s">
        <v>84</v>
      </c>
      <c r="Z71" s="134">
        <f t="shared" si="46"/>
        <v>1</v>
      </c>
      <c r="AA71" s="135" t="s">
        <v>68</v>
      </c>
      <c r="AB71" s="134">
        <f t="shared" si="47"/>
        <v>1</v>
      </c>
      <c r="AC71" s="135" t="str">
        <f t="shared" si="8"/>
        <v>BAJO</v>
      </c>
      <c r="AD71" s="136" t="str">
        <f t="shared" si="23"/>
        <v>SI</v>
      </c>
      <c r="AE71" s="136" t="str">
        <f>VLOOKUP(AC71,'[1]Niveles de Valoración'!B$29:C$32,2,0)</f>
        <v>Asumir el riesgo</v>
      </c>
      <c r="AF71" s="5" t="str">
        <f>VLOOKUP(AH71,'Matriz de Controles'!B$3:F$116,5,0)</f>
        <v>DT</v>
      </c>
      <c r="AG71" s="5">
        <f t="shared" si="10"/>
        <v>15</v>
      </c>
      <c r="AH71" s="131" t="s">
        <v>74</v>
      </c>
      <c r="AI71" s="131" t="str">
        <f>VLOOKUP(AH71,'Matriz de Controles'!$B$3:O178,3,)</f>
        <v>Control: Se debe implementar un proceso de suministro de acceso formal de usuarios para asignar o revocar los derechos de acceso para todo tipo de usuarios para todos los sistemas y servicios.</v>
      </c>
      <c r="AJ71" s="143" t="str">
        <f>VLOOKUP(AH71,'Matriz de Controles'!$B$3:P178,4,)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71" s="131" t="s">
        <v>61</v>
      </c>
      <c r="AL71" s="136" t="s">
        <v>70</v>
      </c>
      <c r="AM71" s="136"/>
      <c r="AN71" s="136" t="s">
        <v>63</v>
      </c>
      <c r="AO71" s="136"/>
      <c r="AP71" s="5" t="s">
        <v>61</v>
      </c>
      <c r="AQ71" s="5">
        <f t="shared" si="11"/>
        <v>25</v>
      </c>
      <c r="AR71" s="5" t="s">
        <v>65</v>
      </c>
      <c r="AS71" s="5">
        <f t="shared" si="12"/>
        <v>5</v>
      </c>
      <c r="AT71" s="5" t="s">
        <v>65</v>
      </c>
      <c r="AU71" s="5">
        <f t="shared" si="18"/>
        <v>30</v>
      </c>
      <c r="AV71" s="5" t="s">
        <v>65</v>
      </c>
      <c r="AW71" s="5">
        <f t="shared" si="19"/>
        <v>15</v>
      </c>
      <c r="AX71" s="139">
        <f t="shared" si="35"/>
        <v>90</v>
      </c>
      <c r="AY71" s="5">
        <f t="shared" si="36"/>
        <v>2</v>
      </c>
      <c r="AZ71" s="5">
        <f t="shared" si="37"/>
        <v>0</v>
      </c>
      <c r="BA71" s="5" t="str">
        <v>Lider
Tecnico</v>
      </c>
      <c r="BB71" s="144">
        <f t="shared" si="48"/>
        <v>1</v>
      </c>
      <c r="BC71" s="133" t="str">
        <f t="shared" ref="BC71:BC126" si="49">IF(BB71&lt;=1,"RARO",IF(BB71&lt;=2,"IMPROBABLE",IF(BB71&lt;=3,"POSIBLE",IF(BB71&lt;=4,"PROBABLE","CASI SEGURO"))))</f>
        <v>RARO</v>
      </c>
      <c r="BD71" s="144">
        <f t="shared" si="38"/>
        <v>1</v>
      </c>
      <c r="BE71" s="133" t="str">
        <f t="shared" ref="BE71:BE126" si="50">IF(BD71=1,"INSIGNIFICANTE",IF(BD71=2,"MENOR",IF(BD71=3,"MODERADO",IF(BD71=4,"MAYOR",IF(BD71=5,"CATASTROFICO",0)))))</f>
        <v>INSIGNIFICANTE</v>
      </c>
      <c r="BF71" s="144">
        <f t="shared" ref="BF71:BF126" si="51">BB71*BD71</f>
        <v>1</v>
      </c>
      <c r="BG71" s="136" t="str">
        <f t="shared" si="16"/>
        <v>BAJA</v>
      </c>
      <c r="BH71" s="136" t="str">
        <f t="shared" ref="BH71:BH126" si="52">IF(BG71="BAJA","SI",IF(BG71="MODERADA","SI","NO"))</f>
        <v>SI</v>
      </c>
    </row>
    <row r="72" spans="2:60" ht="114.75" x14ac:dyDescent="0.2">
      <c r="B72" s="163">
        <v>63</v>
      </c>
      <c r="C72" s="126" t="s">
        <v>168</v>
      </c>
      <c r="D72" s="127" t="s">
        <v>72</v>
      </c>
      <c r="E72" s="137" t="str">
        <v>prácticamente todos los activos dependen de su configuración y
ésta de la diligencia del administrador: privilegios de acceso, flujos de actividades, registro de actividad, encaminamiento, etc.</v>
      </c>
      <c r="F72" s="137" t="str">
        <v>* Abuso de privilegios
* Falta de definición de procedimientos de control de cambio.</v>
      </c>
      <c r="G72" s="138" t="str">
        <v>Humano (deliberado)</v>
      </c>
      <c r="H72" s="217"/>
      <c r="I72" s="218"/>
      <c r="J72" s="164" t="s">
        <v>165</v>
      </c>
      <c r="K72" s="131" t="str">
        <v>BAJA</v>
      </c>
      <c r="L72" s="187"/>
      <c r="M72" s="129" t="str">
        <v>Calidad y pertinencia</v>
      </c>
      <c r="N72" s="129" t="str">
        <v>Calidad Educativa Integral</v>
      </c>
      <c r="O72" s="129" t="str">
        <v>Publica</v>
      </c>
      <c r="P72" s="129" t="str">
        <v>N/A</v>
      </c>
      <c r="Q72" s="129">
        <v>2</v>
      </c>
      <c r="R72" s="129">
        <v>2</v>
      </c>
      <c r="S72" s="129">
        <v>2</v>
      </c>
      <c r="T72" s="129" t="str">
        <v>[I] integridad
[C] confidencialidad [D] disponibilidad</v>
      </c>
      <c r="U72" s="129" t="s">
        <v>57</v>
      </c>
      <c r="V72" s="129" t="s">
        <v>57</v>
      </c>
      <c r="W72" s="129" t="str">
        <f>VLOOKUP(Y72,'[1]Niveles de Valoración'!C$21:D$25,2,0)</f>
        <v>La actividad que conlleva el riesgo se ejecuta como máximos 2 veces por año</v>
      </c>
      <c r="X72" s="132">
        <f t="shared" si="45"/>
        <v>1</v>
      </c>
      <c r="Y72" s="133" t="s">
        <v>84</v>
      </c>
      <c r="Z72" s="134">
        <f t="shared" si="46"/>
        <v>3</v>
      </c>
      <c r="AA72" s="135" t="s">
        <v>59</v>
      </c>
      <c r="AB72" s="134">
        <f t="shared" si="47"/>
        <v>3</v>
      </c>
      <c r="AC72" s="135" t="str">
        <f t="shared" si="8"/>
        <v>BAJO</v>
      </c>
      <c r="AD72" s="136" t="str">
        <f t="shared" si="23"/>
        <v>SI</v>
      </c>
      <c r="AE72" s="136" t="str">
        <f>VLOOKUP(AC72,'[1]Niveles de Valoración'!B$29:C$32,2,0)</f>
        <v>Asumir el riesgo</v>
      </c>
      <c r="AF72" s="5" t="str">
        <f>VLOOKUP(AH72,'Matriz de Controles'!B$3:F$116,5,0)</f>
        <v>PR</v>
      </c>
      <c r="AG72" s="5">
        <f t="shared" si="10"/>
        <v>25</v>
      </c>
      <c r="AH72" s="131" t="s">
        <v>169</v>
      </c>
      <c r="AI72" s="131" t="str">
        <f>VLOOKUP(AH72,'Matriz de Controles'!$B$3:O179,3,)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72" s="143" t="str">
        <f>VLOOKUP(AH72,'Matriz de Controles'!$B$3:P179,4,)</f>
        <v>Implemente herramientas de actualización de software
automatizadas para garantizar que el software de terceros en todos los sistemas esté ejecutando las actualizaciones de seguridad más recientes proporcionadas por el proveedor de software.</v>
      </c>
      <c r="AK72" s="131" t="s">
        <v>61</v>
      </c>
      <c r="AL72" s="136" t="s">
        <v>62</v>
      </c>
      <c r="AM72" s="136"/>
      <c r="AN72" s="136" t="s">
        <v>63</v>
      </c>
      <c r="AO72" s="136"/>
      <c r="AP72" s="5" t="s">
        <v>61</v>
      </c>
      <c r="AQ72" s="5">
        <f t="shared" si="11"/>
        <v>25</v>
      </c>
      <c r="AR72" s="5" t="s">
        <v>65</v>
      </c>
      <c r="AS72" s="5">
        <f t="shared" si="12"/>
        <v>5</v>
      </c>
      <c r="AT72" s="5" t="s">
        <v>65</v>
      </c>
      <c r="AU72" s="5">
        <f t="shared" si="18"/>
        <v>30</v>
      </c>
      <c r="AV72" s="5" t="s">
        <v>65</v>
      </c>
      <c r="AW72" s="5">
        <f t="shared" si="19"/>
        <v>15</v>
      </c>
      <c r="AX72" s="139">
        <f t="shared" si="35"/>
        <v>100</v>
      </c>
      <c r="AY72" s="5">
        <f t="shared" si="36"/>
        <v>2</v>
      </c>
      <c r="AZ72" s="5">
        <f t="shared" si="37"/>
        <v>0</v>
      </c>
      <c r="BA72" s="5" t="str">
        <v>Lider
Tecnico</v>
      </c>
      <c r="BB72" s="144">
        <f t="shared" si="48"/>
        <v>1</v>
      </c>
      <c r="BC72" s="133" t="str">
        <f t="shared" si="49"/>
        <v>RARO</v>
      </c>
      <c r="BD72" s="144">
        <f t="shared" si="38"/>
        <v>3</v>
      </c>
      <c r="BE72" s="133" t="str">
        <f t="shared" si="50"/>
        <v>MODERADO</v>
      </c>
      <c r="BF72" s="144">
        <f t="shared" si="51"/>
        <v>3</v>
      </c>
      <c r="BG72" s="136" t="str">
        <f t="shared" si="16"/>
        <v>BAJA</v>
      </c>
      <c r="BH72" s="136" t="str">
        <f t="shared" si="52"/>
        <v>SI</v>
      </c>
    </row>
    <row r="73" spans="2:60" ht="89.25" x14ac:dyDescent="0.2">
      <c r="B73" s="163">
        <v>64</v>
      </c>
      <c r="C73" s="126" t="s">
        <v>170</v>
      </c>
      <c r="D73" s="127" t="s">
        <v>76</v>
      </c>
      <c r="E7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73" s="137" t="str">
        <v>* Usurpación de derecho
* Autenticación rota</v>
      </c>
      <c r="G73" s="138" t="str">
        <v>Humano (deliberado)</v>
      </c>
      <c r="H73" s="217"/>
      <c r="I73" s="218"/>
      <c r="J73" s="164" t="s">
        <v>165</v>
      </c>
      <c r="K73" s="131" t="str">
        <v>BAJA</v>
      </c>
      <c r="L73" s="187"/>
      <c r="M73" s="129" t="str">
        <v>Calidad y pertinencia</v>
      </c>
      <c r="N73" s="129" t="str">
        <v>Calidad Educativa Integral</v>
      </c>
      <c r="O73" s="129" t="str">
        <v>Publica</v>
      </c>
      <c r="P73" s="129" t="str">
        <v>N/A</v>
      </c>
      <c r="Q73" s="129">
        <v>2</v>
      </c>
      <c r="R73" s="129">
        <v>2</v>
      </c>
      <c r="S73" s="129">
        <v>2</v>
      </c>
      <c r="T73" s="129" t="str">
        <v>[C] confidencialidad
[I] integridad</v>
      </c>
      <c r="U73" s="129" t="s">
        <v>57</v>
      </c>
      <c r="V73" s="129" t="s">
        <v>57</v>
      </c>
      <c r="W73" s="129" t="str">
        <f>VLOOKUP(Y73,'[1]Niveles de Valoración'!C$21:D$25,2,0)</f>
        <v>La actividad que conlleva el riesgo se ejecuta como máximos 2 veces por año</v>
      </c>
      <c r="X73" s="132">
        <f t="shared" si="45"/>
        <v>1</v>
      </c>
      <c r="Y73" s="133" t="s">
        <v>84</v>
      </c>
      <c r="Z73" s="134">
        <f t="shared" si="46"/>
        <v>2</v>
      </c>
      <c r="AA73" s="135" t="s">
        <v>73</v>
      </c>
      <c r="AB73" s="134">
        <f t="shared" si="47"/>
        <v>2</v>
      </c>
      <c r="AC73" s="135" t="str">
        <f t="shared" si="8"/>
        <v>BAJO</v>
      </c>
      <c r="AD73" s="136" t="str">
        <f t="shared" si="23"/>
        <v>SI</v>
      </c>
      <c r="AE73" s="136" t="str">
        <f>VLOOKUP(AC73,'[1]Niveles de Valoración'!B$29:C$32,2,0)</f>
        <v>Asumir el riesgo</v>
      </c>
      <c r="AF73" s="5" t="str">
        <f>VLOOKUP(AH73,'Matriz de Controles'!B$3:F$116,5,0)</f>
        <v>PR</v>
      </c>
      <c r="AG73" s="5">
        <f t="shared" si="10"/>
        <v>25</v>
      </c>
      <c r="AH73" s="131" t="s">
        <v>166</v>
      </c>
      <c r="AI73" s="131" t="str">
        <f>VLOOKUP(AH73,'Matriz de Controles'!$B$3:O180,3,)</f>
        <v>Control: Los procedimientos de operación se deben documentar y poner a disposición de todos los usuarios que los necesitan.</v>
      </c>
      <c r="AJ73" s="143" t="str">
        <f>VLOOKUP(AH73,'Matriz de Controles'!$B$3:P180,4,)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73" s="131" t="s">
        <v>64</v>
      </c>
      <c r="AL73" s="136" t="s">
        <v>70</v>
      </c>
      <c r="AM73" s="136"/>
      <c r="AN73" s="136" t="s">
        <v>63</v>
      </c>
      <c r="AO73" s="136"/>
      <c r="AP73" s="5" t="s">
        <v>64</v>
      </c>
      <c r="AQ73" s="5">
        <f t="shared" si="11"/>
        <v>15</v>
      </c>
      <c r="AR73" s="5" t="s">
        <v>65</v>
      </c>
      <c r="AS73" s="5">
        <f t="shared" si="12"/>
        <v>5</v>
      </c>
      <c r="AT73" s="5" t="s">
        <v>65</v>
      </c>
      <c r="AU73" s="5">
        <f t="shared" si="18"/>
        <v>30</v>
      </c>
      <c r="AV73" s="5" t="s">
        <v>65</v>
      </c>
      <c r="AW73" s="5">
        <f t="shared" si="19"/>
        <v>15</v>
      </c>
      <c r="AX73" s="139">
        <f t="shared" si="35"/>
        <v>90</v>
      </c>
      <c r="AY73" s="5">
        <f t="shared" si="36"/>
        <v>2</v>
      </c>
      <c r="AZ73" s="5">
        <f t="shared" si="37"/>
        <v>0</v>
      </c>
      <c r="BA73" s="5" t="str">
        <v>Lider
Tecnico</v>
      </c>
      <c r="BB73" s="144">
        <f t="shared" si="48"/>
        <v>1</v>
      </c>
      <c r="BC73" s="133" t="str">
        <f t="shared" si="49"/>
        <v>RARO</v>
      </c>
      <c r="BD73" s="144">
        <f t="shared" si="38"/>
        <v>2</v>
      </c>
      <c r="BE73" s="133" t="str">
        <f t="shared" si="50"/>
        <v>MENOR</v>
      </c>
      <c r="BF73" s="144">
        <f t="shared" si="51"/>
        <v>2</v>
      </c>
      <c r="BG73" s="136" t="str">
        <f t="shared" si="16"/>
        <v>BAJA</v>
      </c>
      <c r="BH73" s="136" t="str">
        <f t="shared" si="52"/>
        <v>SI</v>
      </c>
    </row>
    <row r="74" spans="2:60" ht="63.75" x14ac:dyDescent="0.2">
      <c r="B74" s="163">
        <v>65</v>
      </c>
      <c r="C74" s="126" t="s">
        <v>171</v>
      </c>
      <c r="D74" s="127" t="s">
        <v>172</v>
      </c>
      <c r="E74" s="137" t="str">
        <v>deficiencias en la aclimatación de los locales, excediendo los
márgenes de trabajo de los equipos: excesivo calor, excesivo frío, exceso de humedad, ...</v>
      </c>
      <c r="F74" s="137" t="str">
        <v>* Fallas en la climatización</v>
      </c>
      <c r="G74" s="138" t="str">
        <v>Entorno (accidental)
Humano (accidental o deliberado)</v>
      </c>
      <c r="H74" s="217"/>
      <c r="I74" s="218"/>
      <c r="J74" s="164" t="s">
        <v>165</v>
      </c>
      <c r="K74" s="131" t="str">
        <v>BAJA</v>
      </c>
      <c r="L74" s="187"/>
      <c r="M74" s="129" t="str">
        <v>Calidad y pertinencia</v>
      </c>
      <c r="N74" s="129" t="str">
        <v>Calidad Educativa Integral</v>
      </c>
      <c r="O74" s="129" t="str">
        <v>Publica</v>
      </c>
      <c r="P74" s="129" t="str">
        <v>N/A</v>
      </c>
      <c r="Q74" s="129">
        <v>2</v>
      </c>
      <c r="R74" s="129">
        <v>2</v>
      </c>
      <c r="S74" s="129">
        <v>2</v>
      </c>
      <c r="T74" s="129" t="str">
        <v>[D] disponibilidad</v>
      </c>
      <c r="U74" s="129" t="s">
        <v>57</v>
      </c>
      <c r="V74" s="129" t="s">
        <v>57</v>
      </c>
      <c r="W74" s="129" t="str">
        <f>VLOOKUP(Y74,'[1]Niveles de Valoración'!C$21:D$25,2,0)</f>
        <v>La actividad que conlleva el riesgo se ejecuta como máximos 2 veces por año</v>
      </c>
      <c r="X74" s="132">
        <f t="shared" si="45"/>
        <v>1</v>
      </c>
      <c r="Y74" s="133" t="s">
        <v>84</v>
      </c>
      <c r="Z74" s="134">
        <f t="shared" si="46"/>
        <v>2</v>
      </c>
      <c r="AA74" s="135" t="s">
        <v>73</v>
      </c>
      <c r="AB74" s="134">
        <f t="shared" si="47"/>
        <v>2</v>
      </c>
      <c r="AC74" s="135" t="str">
        <f t="shared" si="8"/>
        <v>BAJO</v>
      </c>
      <c r="AD74" s="136" t="str">
        <f t="shared" si="23"/>
        <v>SI</v>
      </c>
      <c r="AE74" s="136" t="str">
        <f>VLOOKUP(AC74,'[1]Niveles de Valoración'!B$29:C$32,2,0)</f>
        <v>Asumir el riesgo</v>
      </c>
      <c r="AF74" s="5" t="str">
        <f>VLOOKUP(AH74,'Matriz de Controles'!B$3:F$116,5,0)</f>
        <v>PR</v>
      </c>
      <c r="AG74" s="5">
        <f t="shared" ref="AG74:AG126" si="53">IF(AF74="PR",25,IF(AF74="DT",15,IF(AF74="CR",10,0)))</f>
        <v>25</v>
      </c>
      <c r="AH74" s="131" t="s">
        <v>80</v>
      </c>
      <c r="AI74" s="131" t="str">
        <f>VLOOKUP(AH74,'Matriz de Controles'!$B$3:O181,3,)</f>
        <v>Control: Se deben definir y asignar todas las responsabilidades de la seguridad de la información.</v>
      </c>
      <c r="AJ74" s="143" t="str">
        <f>VLOOKUP(AH74,'Matriz de Controles'!$B$3:P181,4,)</f>
        <v>Los roles y responsabilidades deben estar claramente definidos
y deben hacer parte de cada contrato de los funcionarios activos en la SED.</v>
      </c>
      <c r="AK74" s="131" t="s">
        <v>61</v>
      </c>
      <c r="AL74" s="136" t="s">
        <v>70</v>
      </c>
      <c r="AM74" s="136"/>
      <c r="AN74" s="136" t="s">
        <v>63</v>
      </c>
      <c r="AO74" s="136"/>
      <c r="AP74" s="5" t="s">
        <v>64</v>
      </c>
      <c r="AQ74" s="5">
        <f t="shared" si="11"/>
        <v>15</v>
      </c>
      <c r="AR74" s="5" t="s">
        <v>65</v>
      </c>
      <c r="AS74" s="5">
        <f t="shared" ref="AS74:AS126" si="54">IF(AR74="si",5,0)</f>
        <v>5</v>
      </c>
      <c r="AT74" s="5" t="s">
        <v>65</v>
      </c>
      <c r="AU74" s="5">
        <f t="shared" si="18"/>
        <v>30</v>
      </c>
      <c r="AV74" s="5" t="s">
        <v>65</v>
      </c>
      <c r="AW74" s="5">
        <f t="shared" si="19"/>
        <v>15</v>
      </c>
      <c r="AX74" s="139">
        <f t="shared" ref="AX74:AX105" si="55">AQ74+AS74+AU74+AW74+AG74</f>
        <v>90</v>
      </c>
      <c r="AY74" s="5">
        <f t="shared" ref="AY74:AY105" si="56">IF(AX74&gt;=60,IF(AF74="DT",2,IF(AF74="PR",2,0)),0)</f>
        <v>2</v>
      </c>
      <c r="AZ74" s="5">
        <f t="shared" ref="AZ74:AZ105" si="57">IF(AF74="CR",IF(AX74&gt;=55,1,0),0)</f>
        <v>0</v>
      </c>
      <c r="BA74" s="5" t="str">
        <v>Lider
Tecnico</v>
      </c>
      <c r="BB74" s="144">
        <f t="shared" si="48"/>
        <v>1</v>
      </c>
      <c r="BC74" s="133" t="str">
        <f t="shared" si="49"/>
        <v>RARO</v>
      </c>
      <c r="BD74" s="144">
        <f t="shared" ref="BD74:BD105" si="58">Z74-AZ74</f>
        <v>2</v>
      </c>
      <c r="BE74" s="133" t="str">
        <f t="shared" si="50"/>
        <v>MENOR</v>
      </c>
      <c r="BF74" s="144">
        <f t="shared" si="51"/>
        <v>2</v>
      </c>
      <c r="BG74" s="136" t="str">
        <f t="shared" si="16"/>
        <v>BAJA</v>
      </c>
      <c r="BH74" s="136" t="str">
        <f t="shared" si="52"/>
        <v>SI</v>
      </c>
    </row>
    <row r="75" spans="2:60" ht="89.25" x14ac:dyDescent="0.2">
      <c r="B75" s="163">
        <v>66</v>
      </c>
      <c r="C75" s="126" t="s">
        <v>173</v>
      </c>
      <c r="D75" s="127" t="s">
        <v>53</v>
      </c>
      <c r="E75" s="137" t="str">
        <v>equivocaciones de las personas cuando usan los servicios,
datos, etc.</v>
      </c>
      <c r="F75" s="137" t="str">
        <v>* Error de uso</v>
      </c>
      <c r="G75" s="138" t="str">
        <v>Humano (accidental)</v>
      </c>
      <c r="H75" s="217" t="s">
        <v>174</v>
      </c>
      <c r="I75" s="218" t="str">
        <f>CONCATENATE(H75,L75)</f>
        <v>014SW</v>
      </c>
      <c r="J75" s="164" t="s">
        <v>175</v>
      </c>
      <c r="K75" s="131" t="str">
        <v>BAJA</v>
      </c>
      <c r="L75" s="187" t="s">
        <v>56</v>
      </c>
      <c r="M75" s="129" t="str">
        <v>Gestión institucional</v>
      </c>
      <c r="N75" s="129" t="str">
        <v>Gestión Documental</v>
      </c>
      <c r="O75" s="129" t="str">
        <v>Reservada</v>
      </c>
      <c r="P75" s="129" t="str">
        <v>Publico</v>
      </c>
      <c r="Q75" s="129">
        <v>1</v>
      </c>
      <c r="R75" s="129">
        <v>1</v>
      </c>
      <c r="S75" s="129">
        <v>1</v>
      </c>
      <c r="T75" s="129" t="str">
        <v>[I] integridad
[C] confidencialidad [D] disponibilidad</v>
      </c>
      <c r="U75" s="129" t="s">
        <v>57</v>
      </c>
      <c r="V75" s="129" t="s">
        <v>57</v>
      </c>
      <c r="W75" s="129" t="str">
        <f>VLOOKUP(Y75,'[1]Niveles de Valoración'!C$21:D$25,2,0)</f>
        <v>La actividad que conlleva el riesgo se ejecuta de 3 a 24 veces por año</v>
      </c>
      <c r="X75" s="132">
        <f t="shared" si="45"/>
        <v>2</v>
      </c>
      <c r="Y75" s="133" t="s">
        <v>58</v>
      </c>
      <c r="Z75" s="134">
        <f t="shared" si="46"/>
        <v>2</v>
      </c>
      <c r="AA75" s="135" t="s">
        <v>73</v>
      </c>
      <c r="AB75" s="134">
        <f t="shared" si="47"/>
        <v>4</v>
      </c>
      <c r="AC75" s="135" t="str">
        <f t="shared" ref="AC75:AC126" si="59" xml:space="preserve"> IF(ROUND(AB75,0)&lt;=3,"BAJO", IF(ROUND(AB75,0)&lt;=9,"MODERADO", IF(ROUND(AB75,0)&lt;=20,"ALTO",IF(ROUND(AB75,0)&lt;=25,"EXTREMO"))))</f>
        <v>MODERADO</v>
      </c>
      <c r="AD75" s="136" t="str">
        <f t="shared" si="23"/>
        <v>SI</v>
      </c>
      <c r="AE75" s="136" t="str">
        <f>VLOOKUP(AC75,'[1]Niveles de Valoración'!B$29:C$32,2,0)</f>
        <v>Asumir el riesgo</v>
      </c>
      <c r="AF75" s="5" t="str">
        <f>VLOOKUP(AH75,'Matriz de Controles'!B$3:F$116,5,0)</f>
        <v>PR</v>
      </c>
      <c r="AG75" s="5">
        <f t="shared" si="53"/>
        <v>25</v>
      </c>
      <c r="AH75" s="131" t="s">
        <v>166</v>
      </c>
      <c r="AI75" s="131" t="str">
        <f>VLOOKUP(AH75,'Matriz de Controles'!$B$3:O182,3,)</f>
        <v>Control: Los procedimientos de operación se deben documentar y poner a disposición de todos los usuarios que los necesitan.</v>
      </c>
      <c r="AJ75" s="143" t="str">
        <f>VLOOKUP(AH75,'Matriz de Controles'!$B$3:P182,4,)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75" s="131" t="s">
        <v>61</v>
      </c>
      <c r="AL75" s="136" t="s">
        <v>70</v>
      </c>
      <c r="AM75" s="136"/>
      <c r="AN75" s="136" t="s">
        <v>63</v>
      </c>
      <c r="AO75" s="136"/>
      <c r="AP75" s="5" t="s">
        <v>64</v>
      </c>
      <c r="AQ75" s="5">
        <f t="shared" ref="AQ75:AQ126" si="60">IF(AP75="Automático",25,IF(AP75="Manual",15,0))</f>
        <v>15</v>
      </c>
      <c r="AR75" s="5" t="s">
        <v>65</v>
      </c>
      <c r="AS75" s="5">
        <f t="shared" si="54"/>
        <v>5</v>
      </c>
      <c r="AT75" s="5" t="s">
        <v>65</v>
      </c>
      <c r="AU75" s="5">
        <f t="shared" si="18"/>
        <v>30</v>
      </c>
      <c r="AV75" s="5" t="s">
        <v>65</v>
      </c>
      <c r="AW75" s="5">
        <f t="shared" si="19"/>
        <v>15</v>
      </c>
      <c r="AX75" s="139">
        <f t="shared" si="55"/>
        <v>90</v>
      </c>
      <c r="AY75" s="5">
        <f t="shared" si="56"/>
        <v>2</v>
      </c>
      <c r="AZ75" s="5">
        <f t="shared" si="57"/>
        <v>0</v>
      </c>
      <c r="BA75" s="5" t="str">
        <v>Lider
Tecnico</v>
      </c>
      <c r="BB75" s="144">
        <f t="shared" si="48"/>
        <v>1</v>
      </c>
      <c r="BC75" s="133" t="str">
        <f t="shared" si="49"/>
        <v>RARO</v>
      </c>
      <c r="BD75" s="144">
        <f t="shared" si="58"/>
        <v>2</v>
      </c>
      <c r="BE75" s="133" t="str">
        <f t="shared" si="50"/>
        <v>MENOR</v>
      </c>
      <c r="BF75" s="144">
        <f t="shared" si="51"/>
        <v>2</v>
      </c>
      <c r="BG75" s="136" t="str">
        <f t="shared" ref="BG75:BG126" si="61" xml:space="preserve"> IF(BF75&lt;=3,"BAJA", IF(BF75&lt;=6,"MODERADA", IF(BF75&lt;=20,"ALTA", "EXTREMA")))</f>
        <v>BAJA</v>
      </c>
      <c r="BH75" s="136" t="str">
        <f t="shared" si="52"/>
        <v>SI</v>
      </c>
    </row>
    <row r="76" spans="2:60" ht="178.5" x14ac:dyDescent="0.2">
      <c r="B76" s="163">
        <v>67</v>
      </c>
      <c r="C76" s="126" t="s">
        <v>176</v>
      </c>
      <c r="D76" s="127" t="s">
        <v>67</v>
      </c>
      <c r="E76" s="137" t="str">
        <v>Manipulación de los registros
de actividad (log)</v>
      </c>
      <c r="F76" s="137" t="str">
        <v>* Control inadecuado o falta de
supervisión sobre los registros de
actividades (Registro y supervisión insuficientes)</v>
      </c>
      <c r="G76" s="138" t="str">
        <v>Humano (deliberado)</v>
      </c>
      <c r="H76" s="217"/>
      <c r="I76" s="218"/>
      <c r="J76" s="164" t="s">
        <v>175</v>
      </c>
      <c r="K76" s="131" t="str">
        <v>BAJA</v>
      </c>
      <c r="L76" s="187"/>
      <c r="M76" s="129" t="str">
        <v>Gestión institucional</v>
      </c>
      <c r="N76" s="129" t="str">
        <v>Gestión Documental</v>
      </c>
      <c r="O76" s="129" t="str">
        <v>Reservada</v>
      </c>
      <c r="P76" s="129" t="str">
        <v>Publico</v>
      </c>
      <c r="Q76" s="129">
        <v>1</v>
      </c>
      <c r="R76" s="129">
        <v>1</v>
      </c>
      <c r="S76" s="129">
        <v>1</v>
      </c>
      <c r="T76" s="129" t="str">
        <v>[I] integridad</v>
      </c>
      <c r="U76" s="129" t="s">
        <v>57</v>
      </c>
      <c r="V76" s="129" t="s">
        <v>57</v>
      </c>
      <c r="W76" s="129" t="str">
        <f>VLOOKUP(Y76,'[1]Niveles de Valoración'!C$21:D$25,2,0)</f>
        <v>La actividad que conlleva el riesgo se ejecuta de 3 a 24 veces por año</v>
      </c>
      <c r="X76" s="132">
        <f t="shared" si="45"/>
        <v>2</v>
      </c>
      <c r="Y76" s="133" t="s">
        <v>58</v>
      </c>
      <c r="Z76" s="134">
        <f t="shared" si="46"/>
        <v>1</v>
      </c>
      <c r="AA76" s="135" t="s">
        <v>68</v>
      </c>
      <c r="AB76" s="134">
        <f t="shared" si="47"/>
        <v>2</v>
      </c>
      <c r="AC76" s="135" t="str">
        <f t="shared" si="59"/>
        <v>BAJO</v>
      </c>
      <c r="AD76" s="136" t="str">
        <f t="shared" si="23"/>
        <v>SI</v>
      </c>
      <c r="AE76" s="136" t="str">
        <f>VLOOKUP(AC76,'[1]Niveles de Valoración'!B$29:C$32,2,0)</f>
        <v>Asumir el riesgo</v>
      </c>
      <c r="AF76" s="5" t="str">
        <f>VLOOKUP(AH76,'Matriz de Controles'!B$3:F$116,5,0)</f>
        <v>DT</v>
      </c>
      <c r="AG76" s="5">
        <f t="shared" si="53"/>
        <v>15</v>
      </c>
      <c r="AH76" s="131" t="s">
        <v>74</v>
      </c>
      <c r="AI76" s="131" t="str">
        <f>VLOOKUP(AH76,'Matriz de Controles'!$B$3:O183,3,)</f>
        <v>Control: Se debe implementar un proceso de suministro de acceso formal de usuarios para asignar o revocar los derechos de acceso para todo tipo de usuarios para todos los sistemas y servicios.</v>
      </c>
      <c r="AJ76" s="143" t="str">
        <f>VLOOKUP(AH76,'Matriz de Controles'!$B$3:P183,4,)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76" s="131" t="s">
        <v>64</v>
      </c>
      <c r="AL76" s="136" t="s">
        <v>70</v>
      </c>
      <c r="AM76" s="136"/>
      <c r="AN76" s="136" t="s">
        <v>63</v>
      </c>
      <c r="AO76" s="136"/>
      <c r="AP76" s="5" t="s">
        <v>61</v>
      </c>
      <c r="AQ76" s="5">
        <f t="shared" si="60"/>
        <v>25</v>
      </c>
      <c r="AR76" s="5" t="s">
        <v>65</v>
      </c>
      <c r="AS76" s="5">
        <f t="shared" si="54"/>
        <v>5</v>
      </c>
      <c r="AT76" s="5" t="s">
        <v>65</v>
      </c>
      <c r="AU76" s="5">
        <f t="shared" ref="AU76:AU126" si="62">IF(AT76="si",30,0)</f>
        <v>30</v>
      </c>
      <c r="AV76" s="5" t="s">
        <v>65</v>
      </c>
      <c r="AW76" s="5">
        <f t="shared" ref="AW76:AW126" si="63">IF(AV76="si",15,0)</f>
        <v>15</v>
      </c>
      <c r="AX76" s="139">
        <f t="shared" si="55"/>
        <v>90</v>
      </c>
      <c r="AY76" s="5">
        <f t="shared" si="56"/>
        <v>2</v>
      </c>
      <c r="AZ76" s="5">
        <f t="shared" si="57"/>
        <v>0</v>
      </c>
      <c r="BA76" s="5" t="str">
        <v>Lider
Tecnico</v>
      </c>
      <c r="BB76" s="144">
        <f t="shared" si="48"/>
        <v>1</v>
      </c>
      <c r="BC76" s="133" t="str">
        <f t="shared" si="49"/>
        <v>RARO</v>
      </c>
      <c r="BD76" s="144">
        <f t="shared" si="58"/>
        <v>1</v>
      </c>
      <c r="BE76" s="133" t="str">
        <f t="shared" si="50"/>
        <v>INSIGNIFICANTE</v>
      </c>
      <c r="BF76" s="144">
        <f t="shared" si="51"/>
        <v>1</v>
      </c>
      <c r="BG76" s="136" t="str">
        <f t="shared" si="61"/>
        <v>BAJA</v>
      </c>
      <c r="BH76" s="136" t="str">
        <f t="shared" si="52"/>
        <v>SI</v>
      </c>
    </row>
    <row r="77" spans="2:60" ht="114.75" x14ac:dyDescent="0.2">
      <c r="B77" s="163">
        <v>68</v>
      </c>
      <c r="C77" s="126" t="s">
        <v>177</v>
      </c>
      <c r="D77" s="127" t="s">
        <v>72</v>
      </c>
      <c r="E77" s="137" t="str">
        <v>prácticamente todos los activos dependen de su configuración y
ésta de la diligencia del administrador: privilegios de acceso, flujos de actividades, registro de actividad, encaminamiento, etc.</v>
      </c>
      <c r="F77" s="137" t="str">
        <v>* Abuso de privilegios
* Falta de definición de procedimientos de control de cambio.</v>
      </c>
      <c r="G77" s="138" t="str">
        <v>Humano (deliberado)</v>
      </c>
      <c r="H77" s="217"/>
      <c r="I77" s="218"/>
      <c r="J77" s="164" t="s">
        <v>175</v>
      </c>
      <c r="K77" s="131" t="str">
        <v>BAJA</v>
      </c>
      <c r="L77" s="187"/>
      <c r="M77" s="129" t="str">
        <v>Gestión institucional</v>
      </c>
      <c r="N77" s="129" t="str">
        <v>Gestión Documental</v>
      </c>
      <c r="O77" s="129" t="str">
        <v>Reservada</v>
      </c>
      <c r="P77" s="129" t="str">
        <v>Publico</v>
      </c>
      <c r="Q77" s="129">
        <v>1</v>
      </c>
      <c r="R77" s="129">
        <v>1</v>
      </c>
      <c r="S77" s="129">
        <v>1</v>
      </c>
      <c r="T77" s="129" t="str">
        <v>[I] integridad
[C] confidencialidad [D] disponibilidad</v>
      </c>
      <c r="U77" s="129" t="s">
        <v>57</v>
      </c>
      <c r="V77" s="129" t="s">
        <v>57</v>
      </c>
      <c r="W77" s="129" t="str">
        <f>VLOOKUP(Y77,'[1]Niveles de Valoración'!C$21:D$25,2,0)</f>
        <v>La actividad que conlleva el riesgo se ejecuta de 3 a 24 veces por año</v>
      </c>
      <c r="X77" s="132">
        <f t="shared" si="45"/>
        <v>2</v>
      </c>
      <c r="Y77" s="133" t="s">
        <v>58</v>
      </c>
      <c r="Z77" s="134">
        <f t="shared" si="46"/>
        <v>3</v>
      </c>
      <c r="AA77" s="135" t="s">
        <v>59</v>
      </c>
      <c r="AB77" s="134">
        <f t="shared" si="47"/>
        <v>6</v>
      </c>
      <c r="AC77" s="135" t="str">
        <f t="shared" si="59"/>
        <v>MODERADO</v>
      </c>
      <c r="AD77" s="136" t="str">
        <f t="shared" si="23"/>
        <v>SI</v>
      </c>
      <c r="AE77" s="136" t="str">
        <f>VLOOKUP(AC77,'[1]Niveles de Valoración'!B$29:C$32,2,0)</f>
        <v>Asumir el riesgo</v>
      </c>
      <c r="AF77" s="5" t="str">
        <f>VLOOKUP(AH77,'Matriz de Controles'!B$3:F$116,5,0)</f>
        <v>PR</v>
      </c>
      <c r="AG77" s="5">
        <f t="shared" si="53"/>
        <v>25</v>
      </c>
      <c r="AH77" s="131" t="s">
        <v>169</v>
      </c>
      <c r="AI77" s="131" t="str">
        <f>VLOOKUP(AH77,'Matriz de Controles'!$B$3:O184,3,)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77" s="143" t="str">
        <f>VLOOKUP(AH77,'Matriz de Controles'!$B$3:P184,4,)</f>
        <v>Implemente herramientas de actualización de software
automatizadas para garantizar que el software de terceros en todos los sistemas esté ejecutando las actualizaciones de seguridad más recientes proporcionadas por el proveedor de software.</v>
      </c>
      <c r="AK77" s="131" t="s">
        <v>64</v>
      </c>
      <c r="AL77" s="136" t="s">
        <v>70</v>
      </c>
      <c r="AM77" s="136"/>
      <c r="AN77" s="136" t="s">
        <v>63</v>
      </c>
      <c r="AO77" s="136"/>
      <c r="AP77" s="5" t="s">
        <v>61</v>
      </c>
      <c r="AQ77" s="5">
        <f t="shared" si="60"/>
        <v>25</v>
      </c>
      <c r="AR77" s="5" t="s">
        <v>65</v>
      </c>
      <c r="AS77" s="5">
        <f t="shared" si="54"/>
        <v>5</v>
      </c>
      <c r="AT77" s="5" t="s">
        <v>65</v>
      </c>
      <c r="AU77" s="5">
        <f t="shared" si="62"/>
        <v>30</v>
      </c>
      <c r="AV77" s="5" t="s">
        <v>65</v>
      </c>
      <c r="AW77" s="5">
        <f t="shared" si="63"/>
        <v>15</v>
      </c>
      <c r="AX77" s="139">
        <f t="shared" si="55"/>
        <v>100</v>
      </c>
      <c r="AY77" s="5">
        <f t="shared" si="56"/>
        <v>2</v>
      </c>
      <c r="AZ77" s="5">
        <f t="shared" si="57"/>
        <v>0</v>
      </c>
      <c r="BA77" s="5" t="str">
        <v>Lider
Tecnico</v>
      </c>
      <c r="BB77" s="144">
        <f t="shared" si="48"/>
        <v>1</v>
      </c>
      <c r="BC77" s="133" t="str">
        <f t="shared" si="49"/>
        <v>RARO</v>
      </c>
      <c r="BD77" s="144">
        <f t="shared" si="58"/>
        <v>3</v>
      </c>
      <c r="BE77" s="133" t="str">
        <f t="shared" si="50"/>
        <v>MODERADO</v>
      </c>
      <c r="BF77" s="144">
        <f t="shared" si="51"/>
        <v>3</v>
      </c>
      <c r="BG77" s="136" t="str">
        <f t="shared" si="61"/>
        <v>BAJA</v>
      </c>
      <c r="BH77" s="136" t="str">
        <f t="shared" si="52"/>
        <v>SI</v>
      </c>
    </row>
    <row r="78" spans="2:60" ht="89.25" x14ac:dyDescent="0.2">
      <c r="B78" s="163">
        <v>69</v>
      </c>
      <c r="C78" s="126" t="s">
        <v>178</v>
      </c>
      <c r="D78" s="127" t="s">
        <v>76</v>
      </c>
      <c r="E7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78" s="137" t="str">
        <v>* Usurpación de derecho
* Autenticación rota</v>
      </c>
      <c r="G78" s="138" t="str">
        <v>Humano (deliberado)</v>
      </c>
      <c r="H78" s="217"/>
      <c r="I78" s="218"/>
      <c r="J78" s="164" t="s">
        <v>175</v>
      </c>
      <c r="K78" s="131" t="str">
        <v>BAJA</v>
      </c>
      <c r="L78" s="187"/>
      <c r="M78" s="129" t="str">
        <v>Gestión institucional</v>
      </c>
      <c r="N78" s="129" t="str">
        <v>Gestión Documental</v>
      </c>
      <c r="O78" s="129" t="str">
        <v>Reservada</v>
      </c>
      <c r="P78" s="129" t="str">
        <v>Publico</v>
      </c>
      <c r="Q78" s="129">
        <v>1</v>
      </c>
      <c r="R78" s="129">
        <v>1</v>
      </c>
      <c r="S78" s="129">
        <v>1</v>
      </c>
      <c r="T78" s="129" t="str">
        <v>[C] confidencialidad
[I] integridad</v>
      </c>
      <c r="U78" s="129" t="s">
        <v>57</v>
      </c>
      <c r="V78" s="129" t="s">
        <v>57</v>
      </c>
      <c r="W78" s="129" t="str">
        <f>VLOOKUP(Y78,'[1]Niveles de Valoración'!C$21:D$25,2,0)</f>
        <v>La actividad que conlleva el riesgo se ejecuta de 3 a 24 veces por año</v>
      </c>
      <c r="X78" s="132">
        <f t="shared" si="45"/>
        <v>2</v>
      </c>
      <c r="Y78" s="133" t="s">
        <v>58</v>
      </c>
      <c r="Z78" s="134">
        <f t="shared" si="46"/>
        <v>2</v>
      </c>
      <c r="AA78" s="135" t="s">
        <v>73</v>
      </c>
      <c r="AB78" s="134">
        <f t="shared" si="47"/>
        <v>4</v>
      </c>
      <c r="AC78" s="135" t="str">
        <f t="shared" si="59"/>
        <v>MODERADO</v>
      </c>
      <c r="AD78" s="136" t="str">
        <f t="shared" si="23"/>
        <v>SI</v>
      </c>
      <c r="AE78" s="136" t="str">
        <f>VLOOKUP(AC78,'[1]Niveles de Valoración'!B$29:C$32,2,0)</f>
        <v>Asumir el riesgo</v>
      </c>
      <c r="AF78" s="5" t="str">
        <f>VLOOKUP(AH78,'Matriz de Controles'!B$3:F$116,5,0)</f>
        <v>PR</v>
      </c>
      <c r="AG78" s="5">
        <f t="shared" si="53"/>
        <v>25</v>
      </c>
      <c r="AH78" s="131" t="s">
        <v>166</v>
      </c>
      <c r="AI78" s="131" t="str">
        <f>VLOOKUP(AH78,'Matriz de Controles'!$B$3:O185,3,)</f>
        <v>Control: Los procedimientos de operación se deben documentar y poner a disposición de todos los usuarios que los necesitan.</v>
      </c>
      <c r="AJ78" s="143" t="str">
        <f>VLOOKUP(AH78,'Matriz de Controles'!$B$3:P185,4,)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78" s="131" t="s">
        <v>64</v>
      </c>
      <c r="AL78" s="136" t="s">
        <v>70</v>
      </c>
      <c r="AM78" s="136"/>
      <c r="AN78" s="136" t="s">
        <v>63</v>
      </c>
      <c r="AO78" s="136"/>
      <c r="AP78" s="5" t="s">
        <v>64</v>
      </c>
      <c r="AQ78" s="5">
        <f t="shared" si="60"/>
        <v>15</v>
      </c>
      <c r="AR78" s="5" t="s">
        <v>65</v>
      </c>
      <c r="AS78" s="5">
        <f t="shared" si="54"/>
        <v>5</v>
      </c>
      <c r="AT78" s="5" t="s">
        <v>65</v>
      </c>
      <c r="AU78" s="5">
        <f t="shared" si="62"/>
        <v>30</v>
      </c>
      <c r="AV78" s="5" t="s">
        <v>65</v>
      </c>
      <c r="AW78" s="5">
        <f t="shared" si="63"/>
        <v>15</v>
      </c>
      <c r="AX78" s="139">
        <f t="shared" si="55"/>
        <v>90</v>
      </c>
      <c r="AY78" s="5">
        <f t="shared" si="56"/>
        <v>2</v>
      </c>
      <c r="AZ78" s="5">
        <f t="shared" si="57"/>
        <v>0</v>
      </c>
      <c r="BA78" s="5" t="str">
        <v>Lider
Tecnico</v>
      </c>
      <c r="BB78" s="144">
        <f t="shared" si="48"/>
        <v>1</v>
      </c>
      <c r="BC78" s="133" t="str">
        <f t="shared" si="49"/>
        <v>RARO</v>
      </c>
      <c r="BD78" s="144">
        <f t="shared" si="58"/>
        <v>2</v>
      </c>
      <c r="BE78" s="133" t="str">
        <f t="shared" si="50"/>
        <v>MENOR</v>
      </c>
      <c r="BF78" s="144">
        <f t="shared" si="51"/>
        <v>2</v>
      </c>
      <c r="BG78" s="136" t="str">
        <f t="shared" si="61"/>
        <v>BAJA</v>
      </c>
      <c r="BH78" s="136" t="str">
        <f t="shared" si="52"/>
        <v>SI</v>
      </c>
    </row>
    <row r="79" spans="2:60" ht="51" x14ac:dyDescent="0.2">
      <c r="B79" s="163">
        <v>70</v>
      </c>
      <c r="C79" s="126" t="s">
        <v>179</v>
      </c>
      <c r="D79" s="127" t="s">
        <v>72</v>
      </c>
      <c r="E79" s="137" t="str">
        <v>prácticamente todos los activos dependen de su configuración y
ésta de la diligencia del administrador: privilegios de acceso, flujos de actividades, registro de actividad, encaminamiento, etc.</v>
      </c>
      <c r="F79" s="137" t="str">
        <v>* Abuso de privilegios
* Falta de definición de procedimientos de control de cambio.</v>
      </c>
      <c r="G79" s="138" t="str">
        <v>Humano (deliberado)</v>
      </c>
      <c r="H79" s="217"/>
      <c r="I79" s="218"/>
      <c r="J79" s="164" t="s">
        <v>175</v>
      </c>
      <c r="K79" s="131" t="str">
        <v>BAJA</v>
      </c>
      <c r="L79" s="187"/>
      <c r="M79" s="129" t="str">
        <v>Gestión institucional</v>
      </c>
      <c r="N79" s="129" t="str">
        <v>Gestión Documental</v>
      </c>
      <c r="O79" s="129" t="str">
        <v>Reservada</v>
      </c>
      <c r="P79" s="129" t="str">
        <v>Publico</v>
      </c>
      <c r="Q79" s="129">
        <v>1</v>
      </c>
      <c r="R79" s="129">
        <v>1</v>
      </c>
      <c r="S79" s="129">
        <v>1</v>
      </c>
      <c r="T79" s="129" t="str">
        <v>[I] integridad
[C] confidencialidad [D] disponibilidad</v>
      </c>
      <c r="U79" s="129" t="s">
        <v>57</v>
      </c>
      <c r="V79" s="129" t="s">
        <v>57</v>
      </c>
      <c r="W79" s="129" t="str">
        <f>VLOOKUP(Y79,'[1]Niveles de Valoración'!C$21:D$25,2,0)</f>
        <v>La actividad que conlleva el riesgo se ejecuta de 3 a 24 veces por año</v>
      </c>
      <c r="X79" s="132">
        <f t="shared" si="45"/>
        <v>2</v>
      </c>
      <c r="Y79" s="133" t="s">
        <v>58</v>
      </c>
      <c r="Z79" s="134">
        <f t="shared" si="46"/>
        <v>2</v>
      </c>
      <c r="AA79" s="135" t="s">
        <v>73</v>
      </c>
      <c r="AB79" s="134">
        <f t="shared" si="47"/>
        <v>4</v>
      </c>
      <c r="AC79" s="135" t="str">
        <f t="shared" si="59"/>
        <v>MODERADO</v>
      </c>
      <c r="AD79" s="136" t="str">
        <f t="shared" si="23"/>
        <v>SI</v>
      </c>
      <c r="AE79" s="136" t="str">
        <f>VLOOKUP(AC79,'[1]Niveles de Valoración'!B$29:C$32,2,0)</f>
        <v>Asumir el riesgo</v>
      </c>
      <c r="AF79" s="5" t="str">
        <f>VLOOKUP(AH79,'Matriz de Controles'!B$3:F$116,5,0)</f>
        <v>PR</v>
      </c>
      <c r="AG79" s="5">
        <f t="shared" si="53"/>
        <v>25</v>
      </c>
      <c r="AH79" s="131" t="s">
        <v>80</v>
      </c>
      <c r="AI79" s="131" t="str">
        <f>VLOOKUP(AH79,'Matriz de Controles'!$B$3:O186,3,)</f>
        <v>Control: Se deben definir y asignar todas las responsabilidades de la seguridad de la información.</v>
      </c>
      <c r="AJ79" s="143" t="str">
        <f>VLOOKUP(AH79,'Matriz de Controles'!$B$3:P186,4,)</f>
        <v>Los roles y responsabilidades deben estar claramente definidos
y deben hacer parte de cada contrato de los funcionarios activos en la SED.</v>
      </c>
      <c r="AK79" s="131" t="s">
        <v>61</v>
      </c>
      <c r="AL79" s="136" t="s">
        <v>70</v>
      </c>
      <c r="AM79" s="136"/>
      <c r="AN79" s="136" t="s">
        <v>63</v>
      </c>
      <c r="AO79" s="136"/>
      <c r="AP79" s="5" t="s">
        <v>64</v>
      </c>
      <c r="AQ79" s="5">
        <f t="shared" si="60"/>
        <v>15</v>
      </c>
      <c r="AR79" s="5" t="s">
        <v>65</v>
      </c>
      <c r="AS79" s="5">
        <f t="shared" si="54"/>
        <v>5</v>
      </c>
      <c r="AT79" s="5" t="s">
        <v>65</v>
      </c>
      <c r="AU79" s="5">
        <f t="shared" si="62"/>
        <v>30</v>
      </c>
      <c r="AV79" s="5" t="s">
        <v>65</v>
      </c>
      <c r="AW79" s="5">
        <f t="shared" si="63"/>
        <v>15</v>
      </c>
      <c r="AX79" s="139">
        <f t="shared" si="55"/>
        <v>90</v>
      </c>
      <c r="AY79" s="5">
        <f t="shared" si="56"/>
        <v>2</v>
      </c>
      <c r="AZ79" s="5">
        <f t="shared" si="57"/>
        <v>0</v>
      </c>
      <c r="BA79" s="5" t="str">
        <v>Lider
Tecnico</v>
      </c>
      <c r="BB79" s="144">
        <f t="shared" si="48"/>
        <v>1</v>
      </c>
      <c r="BC79" s="133" t="str">
        <f t="shared" si="49"/>
        <v>RARO</v>
      </c>
      <c r="BD79" s="144">
        <f t="shared" si="58"/>
        <v>2</v>
      </c>
      <c r="BE79" s="133" t="str">
        <f t="shared" si="50"/>
        <v>MENOR</v>
      </c>
      <c r="BF79" s="144">
        <f t="shared" si="51"/>
        <v>2</v>
      </c>
      <c r="BG79" s="136" t="str">
        <f t="shared" si="61"/>
        <v>BAJA</v>
      </c>
      <c r="BH79" s="136" t="str">
        <f t="shared" si="52"/>
        <v>SI</v>
      </c>
    </row>
    <row r="80" spans="2:60" ht="89.25" x14ac:dyDescent="0.2">
      <c r="B80" s="163">
        <v>71</v>
      </c>
      <c r="C80" s="126" t="s">
        <v>180</v>
      </c>
      <c r="D80" s="127" t="s">
        <v>53</v>
      </c>
      <c r="E80" s="137" t="str">
        <v>equivocaciones de las personas cuando usan los servicios,
datos, etc.</v>
      </c>
      <c r="F80" s="137" t="str">
        <v>* Error de uso</v>
      </c>
      <c r="G80" s="138" t="str">
        <v>Humano (accidental)</v>
      </c>
      <c r="H80" s="217" t="s">
        <v>181</v>
      </c>
      <c r="I80" s="218" t="str">
        <f>CONCATENATE(H80,L80)</f>
        <v>015SW</v>
      </c>
      <c r="J80" s="164" t="s">
        <v>182</v>
      </c>
      <c r="K80" s="131" t="str">
        <v>BAJA</v>
      </c>
      <c r="L80" s="187" t="s">
        <v>56</v>
      </c>
      <c r="M80" s="129" t="str">
        <v>Gestión institucional</v>
      </c>
      <c r="N80" s="129" t="str">
        <v>Gestión Administrativa</v>
      </c>
      <c r="O80" s="129" t="str">
        <v>Reservada</v>
      </c>
      <c r="P80" s="129" t="str">
        <v>Publico</v>
      </c>
      <c r="Q80" s="129">
        <v>2</v>
      </c>
      <c r="R80" s="129">
        <v>1</v>
      </c>
      <c r="S80" s="129">
        <v>1</v>
      </c>
      <c r="T80" s="129" t="str">
        <v>[I] integridad
[C] confidencialidad [D] disponibilidad</v>
      </c>
      <c r="U80" s="129" t="s">
        <v>57</v>
      </c>
      <c r="V80" s="129" t="s">
        <v>57</v>
      </c>
      <c r="W80" s="129" t="str">
        <f>VLOOKUP(Y80,'[1]Niveles de Valoración'!C$21:D$25,2,0)</f>
        <v>La actividad que conlleva el riesgo se ejecuta como máximos 2 veces por año</v>
      </c>
      <c r="X80" s="132">
        <f t="shared" si="45"/>
        <v>1</v>
      </c>
      <c r="Y80" s="133" t="s">
        <v>84</v>
      </c>
      <c r="Z80" s="134">
        <f t="shared" si="46"/>
        <v>2</v>
      </c>
      <c r="AA80" s="135" t="s">
        <v>73</v>
      </c>
      <c r="AB80" s="134">
        <f t="shared" si="47"/>
        <v>2</v>
      </c>
      <c r="AC80" s="135" t="str">
        <f t="shared" si="59"/>
        <v>BAJO</v>
      </c>
      <c r="AD80" s="136" t="str">
        <f t="shared" si="23"/>
        <v>SI</v>
      </c>
      <c r="AE80" s="136" t="str">
        <f>VLOOKUP(AC80,'[1]Niveles de Valoración'!B$29:C$32,2,0)</f>
        <v>Asumir el riesgo</v>
      </c>
      <c r="AF80" s="5" t="str">
        <f>VLOOKUP(AH80,'Matriz de Controles'!B$3:F$116,5,0)</f>
        <v>PR</v>
      </c>
      <c r="AG80" s="5">
        <f t="shared" si="53"/>
        <v>25</v>
      </c>
      <c r="AH80" s="131" t="s">
        <v>166</v>
      </c>
      <c r="AI80" s="131" t="str">
        <f>VLOOKUP(AH80,'Matriz de Controles'!$B$3:O187,3,)</f>
        <v>Control: Los procedimientos de operación se deben documentar y poner a disposición de todos los usuarios que los necesitan.</v>
      </c>
      <c r="AJ80" s="143" t="str">
        <f>VLOOKUP(AH80,'Matriz de Controles'!$B$3:P187,4,)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80" s="131" t="s">
        <v>61</v>
      </c>
      <c r="AL80" s="136" t="s">
        <v>70</v>
      </c>
      <c r="AM80" s="136"/>
      <c r="AN80" s="136" t="s">
        <v>63</v>
      </c>
      <c r="AO80" s="136"/>
      <c r="AP80" s="5" t="s">
        <v>64</v>
      </c>
      <c r="AQ80" s="5">
        <f t="shared" si="60"/>
        <v>15</v>
      </c>
      <c r="AR80" s="5" t="s">
        <v>65</v>
      </c>
      <c r="AS80" s="5">
        <f t="shared" si="54"/>
        <v>5</v>
      </c>
      <c r="AT80" s="5" t="s">
        <v>65</v>
      </c>
      <c r="AU80" s="5">
        <f t="shared" si="62"/>
        <v>30</v>
      </c>
      <c r="AV80" s="5" t="s">
        <v>65</v>
      </c>
      <c r="AW80" s="5">
        <f t="shared" si="63"/>
        <v>15</v>
      </c>
      <c r="AX80" s="139">
        <f t="shared" si="55"/>
        <v>90</v>
      </c>
      <c r="AY80" s="5">
        <f t="shared" si="56"/>
        <v>2</v>
      </c>
      <c r="AZ80" s="5">
        <f t="shared" si="57"/>
        <v>0</v>
      </c>
      <c r="BA80" s="5" t="str">
        <v>Lider
Tecnico</v>
      </c>
      <c r="BB80" s="144">
        <f t="shared" si="48"/>
        <v>1</v>
      </c>
      <c r="BC80" s="133" t="str">
        <f t="shared" si="49"/>
        <v>RARO</v>
      </c>
      <c r="BD80" s="144">
        <f t="shared" si="58"/>
        <v>2</v>
      </c>
      <c r="BE80" s="133" t="str">
        <f t="shared" si="50"/>
        <v>MENOR</v>
      </c>
      <c r="BF80" s="144">
        <f t="shared" si="51"/>
        <v>2</v>
      </c>
      <c r="BG80" s="136" t="str">
        <f t="shared" si="61"/>
        <v>BAJA</v>
      </c>
      <c r="BH80" s="136" t="str">
        <f t="shared" si="52"/>
        <v>SI</v>
      </c>
    </row>
    <row r="81" spans="2:60" ht="178.5" x14ac:dyDescent="0.2">
      <c r="B81" s="163">
        <v>72</v>
      </c>
      <c r="C81" s="126" t="s">
        <v>183</v>
      </c>
      <c r="D81" s="127" t="s">
        <v>67</v>
      </c>
      <c r="E81" s="137" t="str">
        <v>Manipulación de los registros
de actividad (log)</v>
      </c>
      <c r="F81" s="137" t="str">
        <v>* Control inadecuado o falta de
supervisión sobre los registros de
actividades (Registro y supervisión insuficientes)</v>
      </c>
      <c r="G81" s="138" t="str">
        <v>Humano (deliberado)</v>
      </c>
      <c r="H81" s="217"/>
      <c r="I81" s="218"/>
      <c r="J81" s="164" t="s">
        <v>182</v>
      </c>
      <c r="K81" s="131" t="str">
        <v>BAJA</v>
      </c>
      <c r="L81" s="187"/>
      <c r="M81" s="129" t="str">
        <v>Gestión institucional</v>
      </c>
      <c r="N81" s="129" t="str">
        <v>Gestión Administrativa</v>
      </c>
      <c r="O81" s="129" t="str">
        <v>Reservada</v>
      </c>
      <c r="P81" s="129" t="str">
        <v>Publico</v>
      </c>
      <c r="Q81" s="129">
        <v>2</v>
      </c>
      <c r="R81" s="129">
        <v>1</v>
      </c>
      <c r="S81" s="129">
        <v>1</v>
      </c>
      <c r="T81" s="129" t="str">
        <v>[I] integridad</v>
      </c>
      <c r="U81" s="129" t="s">
        <v>57</v>
      </c>
      <c r="V81" s="129" t="s">
        <v>57</v>
      </c>
      <c r="W81" s="129" t="str">
        <f>VLOOKUP(Y81,'[1]Niveles de Valoración'!C$21:D$25,2,0)</f>
        <v>La actividad que conlleva el riesgo se ejecuta como máximos 2 veces por año</v>
      </c>
      <c r="X81" s="132">
        <f t="shared" si="45"/>
        <v>1</v>
      </c>
      <c r="Y81" s="133" t="s">
        <v>84</v>
      </c>
      <c r="Z81" s="134">
        <f t="shared" si="46"/>
        <v>1</v>
      </c>
      <c r="AA81" s="135" t="s">
        <v>68</v>
      </c>
      <c r="AB81" s="134">
        <f t="shared" si="47"/>
        <v>1</v>
      </c>
      <c r="AC81" s="135" t="str">
        <f t="shared" si="59"/>
        <v>BAJO</v>
      </c>
      <c r="AD81" s="136" t="str">
        <f t="shared" si="23"/>
        <v>SI</v>
      </c>
      <c r="AE81" s="136" t="str">
        <f>VLOOKUP(AC81,'[1]Niveles de Valoración'!B$29:C$32,2,0)</f>
        <v>Asumir el riesgo</v>
      </c>
      <c r="AF81" s="5" t="str">
        <f>VLOOKUP(AH81,'Matriz de Controles'!B$3:F$116,5,0)</f>
        <v>DT</v>
      </c>
      <c r="AG81" s="5">
        <f t="shared" si="53"/>
        <v>15</v>
      </c>
      <c r="AH81" s="131" t="s">
        <v>74</v>
      </c>
      <c r="AI81" s="131" t="str">
        <f>VLOOKUP(AH81,'Matriz de Controles'!$B$3:O188,3,)</f>
        <v>Control: Se debe implementar un proceso de suministro de acceso formal de usuarios para asignar o revocar los derechos de acceso para todo tipo de usuarios para todos los sistemas y servicios.</v>
      </c>
      <c r="AJ81" s="143" t="str">
        <f>VLOOKUP(AH81,'Matriz de Controles'!$B$3:P188,4,)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81" s="131" t="s">
        <v>61</v>
      </c>
      <c r="AL81" s="136" t="s">
        <v>62</v>
      </c>
      <c r="AM81" s="136"/>
      <c r="AN81" s="136" t="s">
        <v>63</v>
      </c>
      <c r="AO81" s="136"/>
      <c r="AP81" s="5" t="s">
        <v>61</v>
      </c>
      <c r="AQ81" s="5">
        <f t="shared" si="60"/>
        <v>25</v>
      </c>
      <c r="AR81" s="5" t="s">
        <v>65</v>
      </c>
      <c r="AS81" s="5">
        <f t="shared" si="54"/>
        <v>5</v>
      </c>
      <c r="AT81" s="5" t="s">
        <v>65</v>
      </c>
      <c r="AU81" s="5">
        <f t="shared" si="62"/>
        <v>30</v>
      </c>
      <c r="AV81" s="5" t="s">
        <v>65</v>
      </c>
      <c r="AW81" s="5">
        <f t="shared" si="63"/>
        <v>15</v>
      </c>
      <c r="AX81" s="139">
        <f t="shared" si="55"/>
        <v>90</v>
      </c>
      <c r="AY81" s="5">
        <f t="shared" si="56"/>
        <v>2</v>
      </c>
      <c r="AZ81" s="5">
        <f t="shared" si="57"/>
        <v>0</v>
      </c>
      <c r="BA81" s="5" t="str">
        <v>Lider
Tecnico</v>
      </c>
      <c r="BB81" s="144">
        <f t="shared" si="48"/>
        <v>1</v>
      </c>
      <c r="BC81" s="133" t="str">
        <f t="shared" si="49"/>
        <v>RARO</v>
      </c>
      <c r="BD81" s="144">
        <f t="shared" si="58"/>
        <v>1</v>
      </c>
      <c r="BE81" s="133" t="str">
        <f t="shared" si="50"/>
        <v>INSIGNIFICANTE</v>
      </c>
      <c r="BF81" s="144">
        <f t="shared" si="51"/>
        <v>1</v>
      </c>
      <c r="BG81" s="136" t="str">
        <f t="shared" si="61"/>
        <v>BAJA</v>
      </c>
      <c r="BH81" s="136" t="str">
        <f t="shared" si="52"/>
        <v>SI</v>
      </c>
    </row>
    <row r="82" spans="2:60" ht="114.75" x14ac:dyDescent="0.2">
      <c r="B82" s="163">
        <v>73</v>
      </c>
      <c r="C82" s="126" t="s">
        <v>184</v>
      </c>
      <c r="D82" s="127" t="s">
        <v>72</v>
      </c>
      <c r="E82" s="137" t="str">
        <v>prácticamente todos los activos dependen de su configuración y
ésta de la diligencia del administrador: privilegios de acceso, flujos de actividades, registro de actividad, encaminamiento, etc.</v>
      </c>
      <c r="F82" s="137" t="str">
        <v>* Abuso de privilegios
* Falta de definición de procedimientos de control de cambio.</v>
      </c>
      <c r="G82" s="138" t="str">
        <v>Humano (deliberado)</v>
      </c>
      <c r="H82" s="217"/>
      <c r="I82" s="218"/>
      <c r="J82" s="164" t="s">
        <v>182</v>
      </c>
      <c r="K82" s="131" t="str">
        <v>BAJA</v>
      </c>
      <c r="L82" s="187"/>
      <c r="M82" s="129" t="str">
        <v>Gestión institucional</v>
      </c>
      <c r="N82" s="129" t="str">
        <v>Gestión Administrativa</v>
      </c>
      <c r="O82" s="129" t="str">
        <v>Reservada</v>
      </c>
      <c r="P82" s="129" t="str">
        <v>Publico</v>
      </c>
      <c r="Q82" s="129">
        <v>2</v>
      </c>
      <c r="R82" s="129">
        <v>1</v>
      </c>
      <c r="S82" s="129">
        <v>1</v>
      </c>
      <c r="T82" s="129" t="str">
        <v>[I] integridad
[C] confidencialidad [D] disponibilidad</v>
      </c>
      <c r="U82" s="129" t="s">
        <v>57</v>
      </c>
      <c r="V82" s="129" t="s">
        <v>57</v>
      </c>
      <c r="W82" s="129" t="str">
        <f>VLOOKUP(Y82,'[1]Niveles de Valoración'!C$21:D$25,2,0)</f>
        <v>La actividad que conlleva el riesgo se ejecuta como máximos 2 veces por año</v>
      </c>
      <c r="X82" s="132">
        <f t="shared" si="45"/>
        <v>1</v>
      </c>
      <c r="Y82" s="133" t="s">
        <v>84</v>
      </c>
      <c r="Z82" s="134">
        <f t="shared" si="46"/>
        <v>3</v>
      </c>
      <c r="AA82" s="135" t="s">
        <v>59</v>
      </c>
      <c r="AB82" s="134">
        <f t="shared" si="47"/>
        <v>3</v>
      </c>
      <c r="AC82" s="135" t="str">
        <f t="shared" si="59"/>
        <v>BAJO</v>
      </c>
      <c r="AD82" s="136" t="str">
        <f t="shared" si="23"/>
        <v>SI</v>
      </c>
      <c r="AE82" s="136" t="str">
        <f>VLOOKUP(AC82,'[1]Niveles de Valoración'!B$29:C$32,2,0)</f>
        <v>Asumir el riesgo</v>
      </c>
      <c r="AF82" s="5" t="str">
        <f>VLOOKUP(AH82,'Matriz de Controles'!B$3:F$116,5,0)</f>
        <v>PR</v>
      </c>
      <c r="AG82" s="5">
        <f t="shared" si="53"/>
        <v>25</v>
      </c>
      <c r="AH82" s="131" t="s">
        <v>169</v>
      </c>
      <c r="AI82" s="131" t="str">
        <f>VLOOKUP(AH82,'Matriz de Controles'!$B$3:O189,3,)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82" s="143" t="str">
        <f>VLOOKUP(AH82,'Matriz de Controles'!$B$3:P189,4,)</f>
        <v>Implemente herramientas de actualización de software
automatizadas para garantizar que el software de terceros en todos los sistemas esté ejecutando las actualizaciones de seguridad más recientes proporcionadas por el proveedor de software.</v>
      </c>
      <c r="AK82" s="131" t="s">
        <v>61</v>
      </c>
      <c r="AL82" s="136" t="s">
        <v>70</v>
      </c>
      <c r="AM82" s="136"/>
      <c r="AN82" s="136" t="s">
        <v>63</v>
      </c>
      <c r="AO82" s="136"/>
      <c r="AP82" s="5" t="s">
        <v>61</v>
      </c>
      <c r="AQ82" s="5">
        <f t="shared" si="60"/>
        <v>25</v>
      </c>
      <c r="AR82" s="5" t="s">
        <v>65</v>
      </c>
      <c r="AS82" s="5">
        <f t="shared" si="54"/>
        <v>5</v>
      </c>
      <c r="AT82" s="5" t="s">
        <v>65</v>
      </c>
      <c r="AU82" s="5">
        <f t="shared" si="62"/>
        <v>30</v>
      </c>
      <c r="AV82" s="5" t="s">
        <v>65</v>
      </c>
      <c r="AW82" s="5">
        <f t="shared" si="63"/>
        <v>15</v>
      </c>
      <c r="AX82" s="139">
        <f t="shared" si="55"/>
        <v>100</v>
      </c>
      <c r="AY82" s="5">
        <f t="shared" si="56"/>
        <v>2</v>
      </c>
      <c r="AZ82" s="5">
        <f t="shared" si="57"/>
        <v>0</v>
      </c>
      <c r="BA82" s="5" t="str">
        <v>Lider
Tecnico</v>
      </c>
      <c r="BB82" s="144">
        <f t="shared" si="48"/>
        <v>1</v>
      </c>
      <c r="BC82" s="133" t="str">
        <f t="shared" si="49"/>
        <v>RARO</v>
      </c>
      <c r="BD82" s="144">
        <f t="shared" si="58"/>
        <v>3</v>
      </c>
      <c r="BE82" s="133" t="str">
        <f t="shared" si="50"/>
        <v>MODERADO</v>
      </c>
      <c r="BF82" s="144">
        <f t="shared" si="51"/>
        <v>3</v>
      </c>
      <c r="BG82" s="136" t="str">
        <f t="shared" si="61"/>
        <v>BAJA</v>
      </c>
      <c r="BH82" s="136" t="str">
        <f t="shared" si="52"/>
        <v>SI</v>
      </c>
    </row>
    <row r="83" spans="2:60" ht="89.25" x14ac:dyDescent="0.2">
      <c r="B83" s="163">
        <v>74</v>
      </c>
      <c r="C83" s="126" t="s">
        <v>185</v>
      </c>
      <c r="D83" s="127" t="s">
        <v>76</v>
      </c>
      <c r="E8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83" s="137" t="str">
        <v>* Usurpación de derecho
* Autenticación rota</v>
      </c>
      <c r="G83" s="138" t="str">
        <v>Humano (deliberado)</v>
      </c>
      <c r="H83" s="217"/>
      <c r="I83" s="218"/>
      <c r="J83" s="164" t="s">
        <v>182</v>
      </c>
      <c r="K83" s="131" t="str">
        <v>BAJA</v>
      </c>
      <c r="L83" s="187"/>
      <c r="M83" s="129" t="str">
        <v>Gestión institucional</v>
      </c>
      <c r="N83" s="129" t="str">
        <v>Gestión Administrativa</v>
      </c>
      <c r="O83" s="129" t="str">
        <v>Reservada</v>
      </c>
      <c r="P83" s="129" t="str">
        <v>Publico</v>
      </c>
      <c r="Q83" s="129">
        <v>2</v>
      </c>
      <c r="R83" s="129">
        <v>1</v>
      </c>
      <c r="S83" s="129">
        <v>1</v>
      </c>
      <c r="T83" s="129" t="str">
        <v>[C] confidencialidad
[I] integridad</v>
      </c>
      <c r="U83" s="129" t="s">
        <v>57</v>
      </c>
      <c r="V83" s="129" t="s">
        <v>57</v>
      </c>
      <c r="W83" s="129" t="str">
        <f>VLOOKUP(Y83,'[1]Niveles de Valoración'!C$21:D$25,2,0)</f>
        <v>La actividad que conlleva el riesgo se ejecuta como máximos 2 veces por año</v>
      </c>
      <c r="X83" s="132">
        <f t="shared" si="45"/>
        <v>1</v>
      </c>
      <c r="Y83" s="133" t="s">
        <v>84</v>
      </c>
      <c r="Z83" s="134">
        <f t="shared" si="46"/>
        <v>2</v>
      </c>
      <c r="AA83" s="135" t="s">
        <v>73</v>
      </c>
      <c r="AB83" s="134">
        <f t="shared" si="47"/>
        <v>2</v>
      </c>
      <c r="AC83" s="135" t="str">
        <f t="shared" si="59"/>
        <v>BAJO</v>
      </c>
      <c r="AD83" s="136" t="str">
        <f t="shared" si="23"/>
        <v>SI</v>
      </c>
      <c r="AE83" s="136" t="str">
        <f>VLOOKUP(AC83,'[1]Niveles de Valoración'!B$29:C$32,2,0)</f>
        <v>Asumir el riesgo</v>
      </c>
      <c r="AF83" s="5" t="str">
        <f>VLOOKUP(AH83,'Matriz de Controles'!B$3:F$116,5,0)</f>
        <v>PR</v>
      </c>
      <c r="AG83" s="5">
        <f t="shared" si="53"/>
        <v>25</v>
      </c>
      <c r="AH83" s="131" t="s">
        <v>166</v>
      </c>
      <c r="AI83" s="131" t="str">
        <f>VLOOKUP(AH83,'Matriz de Controles'!$B$3:O190,3,)</f>
        <v>Control: Los procedimientos de operación se deben documentar y poner a disposición de todos los usuarios que los necesitan.</v>
      </c>
      <c r="AJ83" s="143" t="str">
        <f>VLOOKUP(AH83,'Matriz de Controles'!$B$3:P190,4,)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83" s="131" t="s">
        <v>64</v>
      </c>
      <c r="AL83" s="136" t="s">
        <v>70</v>
      </c>
      <c r="AM83" s="136"/>
      <c r="AN83" s="136" t="s">
        <v>63</v>
      </c>
      <c r="AO83" s="136"/>
      <c r="AP83" s="5" t="s">
        <v>64</v>
      </c>
      <c r="AQ83" s="5">
        <f t="shared" si="60"/>
        <v>15</v>
      </c>
      <c r="AR83" s="5" t="s">
        <v>65</v>
      </c>
      <c r="AS83" s="5">
        <f t="shared" si="54"/>
        <v>5</v>
      </c>
      <c r="AT83" s="5" t="s">
        <v>65</v>
      </c>
      <c r="AU83" s="5">
        <f t="shared" si="62"/>
        <v>30</v>
      </c>
      <c r="AV83" s="5" t="s">
        <v>65</v>
      </c>
      <c r="AW83" s="5">
        <f t="shared" si="63"/>
        <v>15</v>
      </c>
      <c r="AX83" s="139">
        <f t="shared" si="55"/>
        <v>90</v>
      </c>
      <c r="AY83" s="5">
        <f t="shared" si="56"/>
        <v>2</v>
      </c>
      <c r="AZ83" s="5">
        <f t="shared" si="57"/>
        <v>0</v>
      </c>
      <c r="BA83" s="5" t="str">
        <v>Lider
Tecnico</v>
      </c>
      <c r="BB83" s="144">
        <f t="shared" si="48"/>
        <v>1</v>
      </c>
      <c r="BC83" s="133" t="str">
        <f t="shared" si="49"/>
        <v>RARO</v>
      </c>
      <c r="BD83" s="144">
        <f t="shared" si="58"/>
        <v>2</v>
      </c>
      <c r="BE83" s="133" t="str">
        <f t="shared" si="50"/>
        <v>MENOR</v>
      </c>
      <c r="BF83" s="144">
        <f t="shared" si="51"/>
        <v>2</v>
      </c>
      <c r="BG83" s="136" t="str">
        <f t="shared" si="61"/>
        <v>BAJA</v>
      </c>
      <c r="BH83" s="136" t="str">
        <f t="shared" si="52"/>
        <v>SI</v>
      </c>
    </row>
    <row r="84" spans="2:60" ht="63.75" x14ac:dyDescent="0.2">
      <c r="B84" s="163">
        <v>75</v>
      </c>
      <c r="C84" s="126" t="s">
        <v>186</v>
      </c>
      <c r="D84" s="127" t="s">
        <v>172</v>
      </c>
      <c r="E84" s="137" t="str">
        <v>deficiencias en la aclimatación de los locales, excediendo los
márgenes de trabajo de los equipos: excesivo calor, excesivo frío, exceso de humedad, ...</v>
      </c>
      <c r="F84" s="137" t="str">
        <v>* Fallas en la climatización</v>
      </c>
      <c r="G84" s="138" t="str">
        <v>Entorno (accidental)
Humano (accidental o deliberado)</v>
      </c>
      <c r="H84" s="217"/>
      <c r="I84" s="218"/>
      <c r="J84" s="164" t="s">
        <v>182</v>
      </c>
      <c r="K84" s="131" t="str">
        <v>BAJA</v>
      </c>
      <c r="L84" s="187"/>
      <c r="M84" s="129" t="str">
        <v>Gestión institucional</v>
      </c>
      <c r="N84" s="129" t="str">
        <v>Gestión Administrativa</v>
      </c>
      <c r="O84" s="129" t="str">
        <v>Reservada</v>
      </c>
      <c r="P84" s="129" t="str">
        <v>Publico</v>
      </c>
      <c r="Q84" s="129">
        <v>2</v>
      </c>
      <c r="R84" s="129">
        <v>1</v>
      </c>
      <c r="S84" s="129">
        <v>1</v>
      </c>
      <c r="T84" s="129" t="str">
        <v>[D] disponibilidad</v>
      </c>
      <c r="U84" s="129" t="s">
        <v>57</v>
      </c>
      <c r="V84" s="129" t="s">
        <v>57</v>
      </c>
      <c r="W84" s="129" t="str">
        <f>VLOOKUP(Y84,'[1]Niveles de Valoración'!C$21:D$25,2,0)</f>
        <v>La actividad que conlleva el riesgo se ejecuta como máximos 2 veces por año</v>
      </c>
      <c r="X84" s="132">
        <f t="shared" si="45"/>
        <v>1</v>
      </c>
      <c r="Y84" s="133" t="s">
        <v>84</v>
      </c>
      <c r="Z84" s="134">
        <f t="shared" si="46"/>
        <v>2</v>
      </c>
      <c r="AA84" s="135" t="s">
        <v>73</v>
      </c>
      <c r="AB84" s="134">
        <f t="shared" si="47"/>
        <v>2</v>
      </c>
      <c r="AC84" s="135" t="str">
        <f t="shared" si="59"/>
        <v>BAJO</v>
      </c>
      <c r="AD84" s="136" t="str">
        <f t="shared" si="23"/>
        <v>SI</v>
      </c>
      <c r="AE84" s="136" t="str">
        <f>VLOOKUP(AC84,'[1]Niveles de Valoración'!B$29:C$32,2,0)</f>
        <v>Asumir el riesgo</v>
      </c>
      <c r="AF84" s="5" t="str">
        <f>VLOOKUP(AH84,'Matriz de Controles'!B$3:F$116,5,0)</f>
        <v>PR</v>
      </c>
      <c r="AG84" s="5">
        <f t="shared" si="53"/>
        <v>25</v>
      </c>
      <c r="AH84" s="131" t="s">
        <v>80</v>
      </c>
      <c r="AI84" s="131" t="str">
        <f>VLOOKUP(AH84,'Matriz de Controles'!$B$3:O191,3,)</f>
        <v>Control: Se deben definir y asignar todas las responsabilidades de la seguridad de la información.</v>
      </c>
      <c r="AJ84" s="143" t="str">
        <f>VLOOKUP(AH84,'Matriz de Controles'!$B$3:P191,4,)</f>
        <v>Los roles y responsabilidades deben estar claramente definidos
y deben hacer parte de cada contrato de los funcionarios activos en la SED.</v>
      </c>
      <c r="AK84" s="131" t="s">
        <v>61</v>
      </c>
      <c r="AL84" s="136" t="s">
        <v>70</v>
      </c>
      <c r="AM84" s="136"/>
      <c r="AN84" s="136" t="s">
        <v>63</v>
      </c>
      <c r="AO84" s="136"/>
      <c r="AP84" s="5" t="s">
        <v>64</v>
      </c>
      <c r="AQ84" s="5">
        <f t="shared" si="60"/>
        <v>15</v>
      </c>
      <c r="AR84" s="5" t="s">
        <v>65</v>
      </c>
      <c r="AS84" s="5">
        <f t="shared" si="54"/>
        <v>5</v>
      </c>
      <c r="AT84" s="5" t="s">
        <v>65</v>
      </c>
      <c r="AU84" s="5">
        <f t="shared" si="62"/>
        <v>30</v>
      </c>
      <c r="AV84" s="5" t="s">
        <v>65</v>
      </c>
      <c r="AW84" s="5">
        <f t="shared" si="63"/>
        <v>15</v>
      </c>
      <c r="AX84" s="139">
        <f t="shared" si="55"/>
        <v>90</v>
      </c>
      <c r="AY84" s="5">
        <f t="shared" si="56"/>
        <v>2</v>
      </c>
      <c r="AZ84" s="5">
        <f t="shared" si="57"/>
        <v>0</v>
      </c>
      <c r="BA84" s="5" t="str">
        <v>Lider
Tecnico</v>
      </c>
      <c r="BB84" s="144">
        <f t="shared" si="48"/>
        <v>1</v>
      </c>
      <c r="BC84" s="133" t="str">
        <f t="shared" si="49"/>
        <v>RARO</v>
      </c>
      <c r="BD84" s="144">
        <f t="shared" si="58"/>
        <v>2</v>
      </c>
      <c r="BE84" s="133" t="str">
        <f t="shared" si="50"/>
        <v>MENOR</v>
      </c>
      <c r="BF84" s="144">
        <f t="shared" si="51"/>
        <v>2</v>
      </c>
      <c r="BG84" s="136" t="str">
        <f t="shared" si="61"/>
        <v>BAJA</v>
      </c>
      <c r="BH84" s="136" t="str">
        <f t="shared" si="52"/>
        <v>SI</v>
      </c>
    </row>
    <row r="85" spans="2:60" ht="89.25" x14ac:dyDescent="0.2">
      <c r="B85" s="163">
        <v>76</v>
      </c>
      <c r="C85" s="126" t="s">
        <v>187</v>
      </c>
      <c r="D85" s="127" t="s">
        <v>53</v>
      </c>
      <c r="E85" s="137" t="str">
        <v>equivocaciones de las personas cuando usan los servicios,
datos, etc.</v>
      </c>
      <c r="F85" s="137" t="str">
        <v>* Error de uso</v>
      </c>
      <c r="G85" s="138" t="str">
        <v>Humano (accidental)</v>
      </c>
      <c r="H85" s="217" t="s">
        <v>188</v>
      </c>
      <c r="I85" s="218" t="str">
        <f>CONCATENATE(H85,L85)</f>
        <v>016SW</v>
      </c>
      <c r="J85" s="164" t="s">
        <v>189</v>
      </c>
      <c r="K85" s="131" t="str">
        <v>BAJA</v>
      </c>
      <c r="L85" s="187" t="s">
        <v>56</v>
      </c>
      <c r="M85" s="129" t="str">
        <v>Calidad y pertinencia</v>
      </c>
      <c r="N85" s="129" t="str">
        <v>Calidad Educativa Integral</v>
      </c>
      <c r="O85" s="129" t="str">
        <v>Publica</v>
      </c>
      <c r="P85" s="129" t="str">
        <v>Publico</v>
      </c>
      <c r="Q85" s="129">
        <v>1</v>
      </c>
      <c r="R85" s="129">
        <v>1</v>
      </c>
      <c r="S85" s="129">
        <v>1</v>
      </c>
      <c r="T85" s="129" t="str">
        <v>[I] integridad
[C] confidencialidad [D] disponibilidad</v>
      </c>
      <c r="U85" s="129" t="s">
        <v>57</v>
      </c>
      <c r="V85" s="129" t="s">
        <v>57</v>
      </c>
      <c r="W85" s="129" t="str">
        <f>VLOOKUP(Y85,'[1]Niveles de Valoración'!C$21:D$25,2,0)</f>
        <v>La actividad que conlleva el riesgo se ejecuta como máximos 2 veces por año</v>
      </c>
      <c r="X85" s="132">
        <f t="shared" si="45"/>
        <v>1</v>
      </c>
      <c r="Y85" s="133" t="s">
        <v>84</v>
      </c>
      <c r="Z85" s="134">
        <f t="shared" si="46"/>
        <v>2</v>
      </c>
      <c r="AA85" s="135" t="s">
        <v>73</v>
      </c>
      <c r="AB85" s="134">
        <f t="shared" si="47"/>
        <v>2</v>
      </c>
      <c r="AC85" s="135" t="str">
        <f t="shared" si="59"/>
        <v>BAJO</v>
      </c>
      <c r="AD85" s="136" t="str">
        <f t="shared" si="23"/>
        <v>SI</v>
      </c>
      <c r="AE85" s="136" t="str">
        <f>VLOOKUP(AC85,'[1]Niveles de Valoración'!B$29:C$32,2,0)</f>
        <v>Asumir el riesgo</v>
      </c>
      <c r="AF85" s="5" t="str">
        <f>VLOOKUP(AH85,'Matriz de Controles'!B$3:F$116,5,0)</f>
        <v>PR</v>
      </c>
      <c r="AG85" s="5">
        <f t="shared" si="53"/>
        <v>25</v>
      </c>
      <c r="AH85" s="131" t="s">
        <v>166</v>
      </c>
      <c r="AI85" s="131" t="str">
        <f>VLOOKUP(AH85,'Matriz de Controles'!$B$3:O192,3,)</f>
        <v>Control: Los procedimientos de operación se deben documentar y poner a disposición de todos los usuarios que los necesitan.</v>
      </c>
      <c r="AJ85" s="143" t="str">
        <f>VLOOKUP(AH85,'Matriz de Controles'!$B$3:P192,4,)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85" s="131" t="s">
        <v>61</v>
      </c>
      <c r="AL85" s="136" t="s">
        <v>70</v>
      </c>
      <c r="AM85" s="136"/>
      <c r="AN85" s="136" t="s">
        <v>63</v>
      </c>
      <c r="AO85" s="136"/>
      <c r="AP85" s="5" t="s">
        <v>64</v>
      </c>
      <c r="AQ85" s="5">
        <f t="shared" si="60"/>
        <v>15</v>
      </c>
      <c r="AR85" s="5" t="s">
        <v>65</v>
      </c>
      <c r="AS85" s="5">
        <f t="shared" si="54"/>
        <v>5</v>
      </c>
      <c r="AT85" s="5" t="s">
        <v>65</v>
      </c>
      <c r="AU85" s="5">
        <f t="shared" si="62"/>
        <v>30</v>
      </c>
      <c r="AV85" s="5" t="s">
        <v>65</v>
      </c>
      <c r="AW85" s="5">
        <f t="shared" si="63"/>
        <v>15</v>
      </c>
      <c r="AX85" s="139">
        <f t="shared" si="55"/>
        <v>90</v>
      </c>
      <c r="AY85" s="5">
        <f t="shared" si="56"/>
        <v>2</v>
      </c>
      <c r="AZ85" s="5">
        <f t="shared" si="57"/>
        <v>0</v>
      </c>
      <c r="BA85" s="5" t="str">
        <v>Lider
Tecnico</v>
      </c>
      <c r="BB85" s="144">
        <f t="shared" si="48"/>
        <v>1</v>
      </c>
      <c r="BC85" s="133" t="str">
        <f t="shared" si="49"/>
        <v>RARO</v>
      </c>
      <c r="BD85" s="144">
        <f t="shared" si="58"/>
        <v>2</v>
      </c>
      <c r="BE85" s="133" t="str">
        <f t="shared" si="50"/>
        <v>MENOR</v>
      </c>
      <c r="BF85" s="144">
        <f t="shared" si="51"/>
        <v>2</v>
      </c>
      <c r="BG85" s="136" t="str">
        <f t="shared" si="61"/>
        <v>BAJA</v>
      </c>
      <c r="BH85" s="136" t="str">
        <f t="shared" si="52"/>
        <v>SI</v>
      </c>
    </row>
    <row r="86" spans="2:60" ht="178.5" x14ac:dyDescent="0.2">
      <c r="B86" s="163">
        <v>77</v>
      </c>
      <c r="C86" s="126" t="s">
        <v>190</v>
      </c>
      <c r="D86" s="127" t="s">
        <v>67</v>
      </c>
      <c r="E86" s="137" t="str">
        <v>Manipulación de los registros
de actividad (log)</v>
      </c>
      <c r="F86" s="137" t="str">
        <v>* Control inadecuado o falta de
supervisión sobre los registros de
actividades (Registro y supervisión insuficientes)</v>
      </c>
      <c r="G86" s="138" t="str">
        <v>Humano (deliberado)</v>
      </c>
      <c r="H86" s="217"/>
      <c r="I86" s="218"/>
      <c r="J86" s="164" t="s">
        <v>189</v>
      </c>
      <c r="K86" s="131" t="str">
        <v>BAJA</v>
      </c>
      <c r="L86" s="187"/>
      <c r="M86" s="129" t="str">
        <v>Calidad y pertinencia</v>
      </c>
      <c r="N86" s="129" t="str">
        <v>Calidad Educativa Integral</v>
      </c>
      <c r="O86" s="129" t="str">
        <v>Publica</v>
      </c>
      <c r="P86" s="129" t="str">
        <v>Publico</v>
      </c>
      <c r="Q86" s="129">
        <v>1</v>
      </c>
      <c r="R86" s="129">
        <v>1</v>
      </c>
      <c r="S86" s="129">
        <v>1</v>
      </c>
      <c r="T86" s="129" t="str">
        <v>[I] integridad</v>
      </c>
      <c r="U86" s="129" t="s">
        <v>57</v>
      </c>
      <c r="V86" s="129" t="s">
        <v>57</v>
      </c>
      <c r="W86" s="129" t="str">
        <f>VLOOKUP(Y86,'[1]Niveles de Valoración'!C$21:D$25,2,0)</f>
        <v>La actividad que conlleva el riesgo se ejecuta como máximos 2 veces por año</v>
      </c>
      <c r="X86" s="132">
        <f t="shared" si="45"/>
        <v>1</v>
      </c>
      <c r="Y86" s="133" t="s">
        <v>84</v>
      </c>
      <c r="Z86" s="134">
        <f t="shared" si="46"/>
        <v>1</v>
      </c>
      <c r="AA86" s="135" t="s">
        <v>68</v>
      </c>
      <c r="AB86" s="134">
        <f t="shared" si="47"/>
        <v>1</v>
      </c>
      <c r="AC86" s="135" t="str">
        <f t="shared" si="59"/>
        <v>BAJO</v>
      </c>
      <c r="AD86" s="136" t="str">
        <f t="shared" si="23"/>
        <v>SI</v>
      </c>
      <c r="AE86" s="136" t="str">
        <f>VLOOKUP(AC86,'[1]Niveles de Valoración'!B$29:C$32,2,0)</f>
        <v>Asumir el riesgo</v>
      </c>
      <c r="AF86" s="5" t="str">
        <f>VLOOKUP(AH86,'Matriz de Controles'!B$3:F$116,5,0)</f>
        <v>DT</v>
      </c>
      <c r="AG86" s="5">
        <f t="shared" si="53"/>
        <v>15</v>
      </c>
      <c r="AH86" s="131" t="s">
        <v>74</v>
      </c>
      <c r="AI86" s="131" t="str">
        <f>VLOOKUP(AH86,'Matriz de Controles'!$B$3:O193,3,)</f>
        <v>Control: Se debe implementar un proceso de suministro de acceso formal de usuarios para asignar o revocar los derechos de acceso para todo tipo de usuarios para todos los sistemas y servicios.</v>
      </c>
      <c r="AJ86" s="143" t="str">
        <f>VLOOKUP(AH86,'Matriz de Controles'!$B$3:P193,4,)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86" s="131" t="s">
        <v>64</v>
      </c>
      <c r="AL86" s="136" t="s">
        <v>70</v>
      </c>
      <c r="AM86" s="136"/>
      <c r="AN86" s="136" t="s">
        <v>63</v>
      </c>
      <c r="AO86" s="136"/>
      <c r="AP86" s="5" t="s">
        <v>61</v>
      </c>
      <c r="AQ86" s="5">
        <f t="shared" si="60"/>
        <v>25</v>
      </c>
      <c r="AR86" s="5" t="s">
        <v>65</v>
      </c>
      <c r="AS86" s="5">
        <f t="shared" si="54"/>
        <v>5</v>
      </c>
      <c r="AT86" s="5" t="s">
        <v>65</v>
      </c>
      <c r="AU86" s="5">
        <f t="shared" si="62"/>
        <v>30</v>
      </c>
      <c r="AV86" s="5" t="s">
        <v>65</v>
      </c>
      <c r="AW86" s="5">
        <f t="shared" si="63"/>
        <v>15</v>
      </c>
      <c r="AX86" s="139">
        <f t="shared" si="55"/>
        <v>90</v>
      </c>
      <c r="AY86" s="5">
        <f t="shared" si="56"/>
        <v>2</v>
      </c>
      <c r="AZ86" s="5">
        <f t="shared" si="57"/>
        <v>0</v>
      </c>
      <c r="BA86" s="5" t="str">
        <v>Lider
Tecnico</v>
      </c>
      <c r="BB86" s="144">
        <f t="shared" si="48"/>
        <v>1</v>
      </c>
      <c r="BC86" s="133" t="str">
        <f t="shared" si="49"/>
        <v>RARO</v>
      </c>
      <c r="BD86" s="144">
        <f t="shared" si="58"/>
        <v>1</v>
      </c>
      <c r="BE86" s="133" t="str">
        <f t="shared" si="50"/>
        <v>INSIGNIFICANTE</v>
      </c>
      <c r="BF86" s="144">
        <f t="shared" si="51"/>
        <v>1</v>
      </c>
      <c r="BG86" s="136" t="str">
        <f t="shared" si="61"/>
        <v>BAJA</v>
      </c>
      <c r="BH86" s="136" t="str">
        <f t="shared" si="52"/>
        <v>SI</v>
      </c>
    </row>
    <row r="87" spans="2:60" ht="114.75" x14ac:dyDescent="0.2">
      <c r="B87" s="163">
        <v>78</v>
      </c>
      <c r="C87" s="126" t="s">
        <v>191</v>
      </c>
      <c r="D87" s="127" t="s">
        <v>72</v>
      </c>
      <c r="E87" s="137" t="str">
        <v>prácticamente todos los activos dependen de su configuración y
ésta de la diligencia del administrador: privilegios de acceso, flujos de actividades, registro de actividad, encaminamiento, etc.</v>
      </c>
      <c r="F87" s="137" t="str">
        <v>* Abuso de privilegios
* Falta de definición de procedimientos de control de cambio.</v>
      </c>
      <c r="G87" s="138" t="str">
        <v>Humano (deliberado)</v>
      </c>
      <c r="H87" s="217"/>
      <c r="I87" s="218"/>
      <c r="J87" s="164" t="s">
        <v>189</v>
      </c>
      <c r="K87" s="131" t="str">
        <v>BAJA</v>
      </c>
      <c r="L87" s="187"/>
      <c r="M87" s="129" t="str">
        <v>Calidad y pertinencia</v>
      </c>
      <c r="N87" s="129" t="str">
        <v>Calidad Educativa Integral</v>
      </c>
      <c r="O87" s="129" t="str">
        <v>Publica</v>
      </c>
      <c r="P87" s="129" t="str">
        <v>Publico</v>
      </c>
      <c r="Q87" s="129">
        <v>1</v>
      </c>
      <c r="R87" s="129">
        <v>1</v>
      </c>
      <c r="S87" s="129">
        <v>1</v>
      </c>
      <c r="T87" s="129" t="str">
        <v>[I] integridad
[C] confidencialidad [D] disponibilidad</v>
      </c>
      <c r="U87" s="129" t="s">
        <v>57</v>
      </c>
      <c r="V87" s="129" t="s">
        <v>57</v>
      </c>
      <c r="W87" s="129" t="str">
        <f>VLOOKUP(Y87,'[1]Niveles de Valoración'!C$21:D$25,2,0)</f>
        <v>La actividad que conlleva el riesgo se ejecuta como máximos 2 veces por año</v>
      </c>
      <c r="X87" s="132">
        <f t="shared" si="45"/>
        <v>1</v>
      </c>
      <c r="Y87" s="133" t="s">
        <v>84</v>
      </c>
      <c r="Z87" s="134">
        <f t="shared" si="46"/>
        <v>3</v>
      </c>
      <c r="AA87" s="135" t="s">
        <v>59</v>
      </c>
      <c r="AB87" s="134">
        <f t="shared" si="47"/>
        <v>3</v>
      </c>
      <c r="AC87" s="135" t="str">
        <f t="shared" si="59"/>
        <v>BAJO</v>
      </c>
      <c r="AD87" s="136" t="str">
        <f t="shared" si="23"/>
        <v>SI</v>
      </c>
      <c r="AE87" s="136" t="str">
        <f>VLOOKUP(AC87,'[1]Niveles de Valoración'!B$29:C$32,2,0)</f>
        <v>Asumir el riesgo</v>
      </c>
      <c r="AF87" s="5" t="str">
        <f>VLOOKUP(AH87,'Matriz de Controles'!B$3:F$116,5,0)</f>
        <v>PR</v>
      </c>
      <c r="AG87" s="5">
        <f t="shared" si="53"/>
        <v>25</v>
      </c>
      <c r="AH87" s="131" t="s">
        <v>169</v>
      </c>
      <c r="AI87" s="131" t="str">
        <f>VLOOKUP(AH87,'Matriz de Controles'!$B$3:O194,3,)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87" s="143" t="str">
        <f>VLOOKUP(AH87,'Matriz de Controles'!$B$3:P194,4,)</f>
        <v>Implemente herramientas de actualización de software
automatizadas para garantizar que el software de terceros en todos los sistemas esté ejecutando las actualizaciones de seguridad más recientes proporcionadas por el proveedor de software.</v>
      </c>
      <c r="AK87" s="131" t="s">
        <v>64</v>
      </c>
      <c r="AL87" s="136" t="s">
        <v>70</v>
      </c>
      <c r="AM87" s="136"/>
      <c r="AN87" s="136" t="s">
        <v>63</v>
      </c>
      <c r="AO87" s="136"/>
      <c r="AP87" s="5" t="s">
        <v>61</v>
      </c>
      <c r="AQ87" s="5">
        <f t="shared" si="60"/>
        <v>25</v>
      </c>
      <c r="AR87" s="5" t="s">
        <v>65</v>
      </c>
      <c r="AS87" s="5">
        <f t="shared" si="54"/>
        <v>5</v>
      </c>
      <c r="AT87" s="5" t="s">
        <v>65</v>
      </c>
      <c r="AU87" s="5">
        <f t="shared" si="62"/>
        <v>30</v>
      </c>
      <c r="AV87" s="5" t="s">
        <v>65</v>
      </c>
      <c r="AW87" s="5">
        <f t="shared" si="63"/>
        <v>15</v>
      </c>
      <c r="AX87" s="139">
        <f t="shared" si="55"/>
        <v>100</v>
      </c>
      <c r="AY87" s="5">
        <f t="shared" si="56"/>
        <v>2</v>
      </c>
      <c r="AZ87" s="5">
        <f t="shared" si="57"/>
        <v>0</v>
      </c>
      <c r="BA87" s="5" t="str">
        <v>Lider
Tecnico</v>
      </c>
      <c r="BB87" s="144">
        <f t="shared" si="48"/>
        <v>1</v>
      </c>
      <c r="BC87" s="133" t="str">
        <f t="shared" si="49"/>
        <v>RARO</v>
      </c>
      <c r="BD87" s="144">
        <f t="shared" si="58"/>
        <v>3</v>
      </c>
      <c r="BE87" s="133" t="str">
        <f t="shared" si="50"/>
        <v>MODERADO</v>
      </c>
      <c r="BF87" s="144">
        <f t="shared" si="51"/>
        <v>3</v>
      </c>
      <c r="BG87" s="136" t="str">
        <f t="shared" si="61"/>
        <v>BAJA</v>
      </c>
      <c r="BH87" s="136" t="str">
        <f t="shared" si="52"/>
        <v>SI</v>
      </c>
    </row>
    <row r="88" spans="2:60" ht="89.25" x14ac:dyDescent="0.2">
      <c r="B88" s="163">
        <v>79</v>
      </c>
      <c r="C88" s="126" t="s">
        <v>192</v>
      </c>
      <c r="D88" s="127" t="s">
        <v>76</v>
      </c>
      <c r="E8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88" s="137" t="str">
        <v>* Usurpación de derecho
* Autenticación rota</v>
      </c>
      <c r="G88" s="138" t="str">
        <v>Humano (deliberado)</v>
      </c>
      <c r="H88" s="217"/>
      <c r="I88" s="218"/>
      <c r="J88" s="164" t="s">
        <v>189</v>
      </c>
      <c r="K88" s="131" t="str">
        <v>BAJA</v>
      </c>
      <c r="L88" s="187"/>
      <c r="M88" s="129" t="str">
        <v>Calidad y pertinencia</v>
      </c>
      <c r="N88" s="129" t="str">
        <v>Calidad Educativa Integral</v>
      </c>
      <c r="O88" s="129" t="str">
        <v>Publica</v>
      </c>
      <c r="P88" s="129" t="str">
        <v>Publico</v>
      </c>
      <c r="Q88" s="129">
        <v>1</v>
      </c>
      <c r="R88" s="129">
        <v>1</v>
      </c>
      <c r="S88" s="129">
        <v>1</v>
      </c>
      <c r="T88" s="129" t="str">
        <v>[C] confidencialidad
[I] integridad</v>
      </c>
      <c r="U88" s="129" t="s">
        <v>57</v>
      </c>
      <c r="V88" s="129" t="s">
        <v>57</v>
      </c>
      <c r="W88" s="129" t="str">
        <f>VLOOKUP(Y88,'[1]Niveles de Valoración'!C$21:D$25,2,0)</f>
        <v>La actividad que conlleva el riesgo se ejecuta como máximos 2 veces por año</v>
      </c>
      <c r="X88" s="132">
        <f t="shared" si="45"/>
        <v>1</v>
      </c>
      <c r="Y88" s="133" t="s">
        <v>84</v>
      </c>
      <c r="Z88" s="134">
        <f t="shared" si="46"/>
        <v>2</v>
      </c>
      <c r="AA88" s="135" t="s">
        <v>73</v>
      </c>
      <c r="AB88" s="134">
        <f t="shared" si="47"/>
        <v>2</v>
      </c>
      <c r="AC88" s="135" t="str">
        <f t="shared" si="59"/>
        <v>BAJO</v>
      </c>
      <c r="AD88" s="136" t="str">
        <f t="shared" si="23"/>
        <v>SI</v>
      </c>
      <c r="AE88" s="136" t="str">
        <f>VLOOKUP(AC88,'[1]Niveles de Valoración'!B$29:C$32,2,0)</f>
        <v>Asumir el riesgo</v>
      </c>
      <c r="AF88" s="5" t="str">
        <f>VLOOKUP(AH88,'Matriz de Controles'!B$3:F$116,5,0)</f>
        <v>PR</v>
      </c>
      <c r="AG88" s="5">
        <f t="shared" si="53"/>
        <v>25</v>
      </c>
      <c r="AH88" s="131" t="s">
        <v>166</v>
      </c>
      <c r="AI88" s="131" t="str">
        <f>VLOOKUP(AH88,'Matriz de Controles'!$B$3:O195,3,)</f>
        <v>Control: Los procedimientos de operación se deben documentar y poner a disposición de todos los usuarios que los necesitan.</v>
      </c>
      <c r="AJ88" s="143" t="str">
        <f>VLOOKUP(AH88,'Matriz de Controles'!$B$3:P195,4,)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88" s="131" t="s">
        <v>64</v>
      </c>
      <c r="AL88" s="136" t="s">
        <v>70</v>
      </c>
      <c r="AM88" s="136"/>
      <c r="AN88" s="136" t="s">
        <v>63</v>
      </c>
      <c r="AO88" s="136"/>
      <c r="AP88" s="5" t="s">
        <v>64</v>
      </c>
      <c r="AQ88" s="5">
        <f t="shared" si="60"/>
        <v>15</v>
      </c>
      <c r="AR88" s="5" t="s">
        <v>65</v>
      </c>
      <c r="AS88" s="5">
        <f t="shared" si="54"/>
        <v>5</v>
      </c>
      <c r="AT88" s="5" t="s">
        <v>65</v>
      </c>
      <c r="AU88" s="5">
        <f t="shared" si="62"/>
        <v>30</v>
      </c>
      <c r="AV88" s="5" t="s">
        <v>65</v>
      </c>
      <c r="AW88" s="5">
        <f t="shared" si="63"/>
        <v>15</v>
      </c>
      <c r="AX88" s="139">
        <f t="shared" si="55"/>
        <v>90</v>
      </c>
      <c r="AY88" s="5">
        <f t="shared" si="56"/>
        <v>2</v>
      </c>
      <c r="AZ88" s="5">
        <f t="shared" si="57"/>
        <v>0</v>
      </c>
      <c r="BA88" s="5" t="str">
        <v>Lider
Tecnico</v>
      </c>
      <c r="BB88" s="144">
        <f t="shared" si="48"/>
        <v>1</v>
      </c>
      <c r="BC88" s="133" t="str">
        <f t="shared" si="49"/>
        <v>RARO</v>
      </c>
      <c r="BD88" s="144">
        <f t="shared" si="58"/>
        <v>2</v>
      </c>
      <c r="BE88" s="133" t="str">
        <f t="shared" si="50"/>
        <v>MENOR</v>
      </c>
      <c r="BF88" s="144">
        <f t="shared" si="51"/>
        <v>2</v>
      </c>
      <c r="BG88" s="136" t="str">
        <f t="shared" si="61"/>
        <v>BAJA</v>
      </c>
      <c r="BH88" s="136" t="str">
        <f t="shared" si="52"/>
        <v>SI</v>
      </c>
    </row>
    <row r="89" spans="2:60" ht="63.75" x14ac:dyDescent="0.2">
      <c r="B89" s="163">
        <v>80</v>
      </c>
      <c r="C89" s="126" t="s">
        <v>193</v>
      </c>
      <c r="D89" s="127" t="s">
        <v>72</v>
      </c>
      <c r="E89" s="137" t="str">
        <v>prácticamente todos los activos dependen de su configuración y
ésta de la diligencia del administrador: privilegios de acceso, flujos de actividades, registro de actividad, encaminamiento, etc.</v>
      </c>
      <c r="F89" s="137" t="str">
        <v>* Abuso de privilegios
* Falta de definición de procedimientos de control de cambio.</v>
      </c>
      <c r="G89" s="138" t="str">
        <v>Humano (deliberado)</v>
      </c>
      <c r="H89" s="217"/>
      <c r="I89" s="218"/>
      <c r="J89" s="164" t="s">
        <v>189</v>
      </c>
      <c r="K89" s="131" t="str">
        <v>BAJA</v>
      </c>
      <c r="L89" s="187"/>
      <c r="M89" s="129" t="str">
        <v>Calidad y pertinencia</v>
      </c>
      <c r="N89" s="129" t="str">
        <v>Calidad Educativa Integral</v>
      </c>
      <c r="O89" s="129" t="str">
        <v>Publica</v>
      </c>
      <c r="P89" s="129" t="str">
        <v>Publico</v>
      </c>
      <c r="Q89" s="129">
        <v>1</v>
      </c>
      <c r="R89" s="129">
        <v>1</v>
      </c>
      <c r="S89" s="129">
        <v>1</v>
      </c>
      <c r="T89" s="129" t="str">
        <v>[I] integridad
[C] confidencialidad [D] disponibilidad</v>
      </c>
      <c r="U89" s="129" t="s">
        <v>57</v>
      </c>
      <c r="V89" s="129" t="s">
        <v>57</v>
      </c>
      <c r="W89" s="129" t="str">
        <f>VLOOKUP(Y89,'[1]Niveles de Valoración'!C$21:D$25,2,0)</f>
        <v>La actividad que conlleva el riesgo se ejecuta como máximos 2 veces por año</v>
      </c>
      <c r="X89" s="132">
        <f t="shared" si="45"/>
        <v>1</v>
      </c>
      <c r="Y89" s="133" t="s">
        <v>84</v>
      </c>
      <c r="Z89" s="134">
        <f t="shared" si="46"/>
        <v>2</v>
      </c>
      <c r="AA89" s="135" t="s">
        <v>73</v>
      </c>
      <c r="AB89" s="134">
        <f t="shared" si="47"/>
        <v>2</v>
      </c>
      <c r="AC89" s="135" t="str">
        <f t="shared" si="59"/>
        <v>BAJO</v>
      </c>
      <c r="AD89" s="136" t="str">
        <f t="shared" si="23"/>
        <v>SI</v>
      </c>
      <c r="AE89" s="136" t="str">
        <f>VLOOKUP(AC89,'[1]Niveles de Valoración'!B$29:C$32,2,0)</f>
        <v>Asumir el riesgo</v>
      </c>
      <c r="AF89" s="5" t="str">
        <f>VLOOKUP(AH89,'Matriz de Controles'!B$3:F$116,5,0)</f>
        <v>PR</v>
      </c>
      <c r="AG89" s="5">
        <f t="shared" si="53"/>
        <v>25</v>
      </c>
      <c r="AH89" s="131" t="s">
        <v>80</v>
      </c>
      <c r="AI89" s="131" t="str">
        <f>VLOOKUP(AH89,'Matriz de Controles'!$B$3:O196,3,)</f>
        <v>Control: Se deben definir y asignar todas las responsabilidades de la seguridad de la información.</v>
      </c>
      <c r="AJ89" s="143" t="str">
        <f>VLOOKUP(AH89,'Matriz de Controles'!$B$3:P196,4,)</f>
        <v>Los roles y responsabilidades deben estar claramente definidos
y deben hacer parte de cada contrato de los funcionarios activos en la SED.</v>
      </c>
      <c r="AK89" s="131" t="s">
        <v>61</v>
      </c>
      <c r="AL89" s="136" t="s">
        <v>70</v>
      </c>
      <c r="AM89" s="136"/>
      <c r="AN89" s="136" t="s">
        <v>63</v>
      </c>
      <c r="AO89" s="136"/>
      <c r="AP89" s="5" t="s">
        <v>64</v>
      </c>
      <c r="AQ89" s="5">
        <f t="shared" si="60"/>
        <v>15</v>
      </c>
      <c r="AR89" s="5" t="s">
        <v>65</v>
      </c>
      <c r="AS89" s="5">
        <f t="shared" si="54"/>
        <v>5</v>
      </c>
      <c r="AT89" s="5" t="s">
        <v>65</v>
      </c>
      <c r="AU89" s="5">
        <f t="shared" si="62"/>
        <v>30</v>
      </c>
      <c r="AV89" s="5" t="s">
        <v>65</v>
      </c>
      <c r="AW89" s="5">
        <f t="shared" si="63"/>
        <v>15</v>
      </c>
      <c r="AX89" s="139">
        <f t="shared" si="55"/>
        <v>90</v>
      </c>
      <c r="AY89" s="5">
        <f t="shared" si="56"/>
        <v>2</v>
      </c>
      <c r="AZ89" s="5">
        <f t="shared" si="57"/>
        <v>0</v>
      </c>
      <c r="BA89" s="5" t="str">
        <v>Lider
Tecnico</v>
      </c>
      <c r="BB89" s="144">
        <f t="shared" si="48"/>
        <v>1</v>
      </c>
      <c r="BC89" s="133" t="str">
        <f t="shared" si="49"/>
        <v>RARO</v>
      </c>
      <c r="BD89" s="144">
        <f t="shared" si="58"/>
        <v>2</v>
      </c>
      <c r="BE89" s="133" t="str">
        <f t="shared" si="50"/>
        <v>MENOR</v>
      </c>
      <c r="BF89" s="144">
        <f t="shared" si="51"/>
        <v>2</v>
      </c>
      <c r="BG89" s="136" t="str">
        <f t="shared" si="61"/>
        <v>BAJA</v>
      </c>
      <c r="BH89" s="136" t="str">
        <f t="shared" si="52"/>
        <v>SI</v>
      </c>
    </row>
    <row r="90" spans="2:60" ht="89.25" x14ac:dyDescent="0.2">
      <c r="B90" s="163">
        <v>81</v>
      </c>
      <c r="C90" s="126" t="s">
        <v>194</v>
      </c>
      <c r="D90" s="127" t="s">
        <v>53</v>
      </c>
      <c r="E90" s="137" t="str">
        <v>equivocaciones de las personas cuando usan los servicios,
datos, etc.</v>
      </c>
      <c r="F90" s="137" t="str">
        <v>* Error de uso</v>
      </c>
      <c r="G90" s="138" t="str">
        <v>Humano (accidental)</v>
      </c>
      <c r="H90" s="217" t="s">
        <v>195</v>
      </c>
      <c r="I90" s="218" t="str">
        <f>CONCATENATE(H90,L90)</f>
        <v>017SW</v>
      </c>
      <c r="J90" s="164" t="s">
        <v>196</v>
      </c>
      <c r="K90" s="131" t="str">
        <v>BAJA</v>
      </c>
      <c r="L90" s="187" t="s">
        <v>56</v>
      </c>
      <c r="M90" s="129" t="str">
        <v>Gestión institucional</v>
      </c>
      <c r="N90" s="129" t="str">
        <v>Gestión Administrativa</v>
      </c>
      <c r="O90" s="129" t="str">
        <v>Reservada</v>
      </c>
      <c r="P90" s="129" t="str">
        <v>Publico</v>
      </c>
      <c r="Q90" s="129">
        <v>3</v>
      </c>
      <c r="R90" s="129">
        <v>3</v>
      </c>
      <c r="S90" s="129">
        <v>3</v>
      </c>
      <c r="T90" s="129" t="str">
        <v>[I] integridad
[C] confidencialidad [D] disponibilidad</v>
      </c>
      <c r="U90" s="129" t="s">
        <v>57</v>
      </c>
      <c r="V90" s="129" t="s">
        <v>57</v>
      </c>
      <c r="W90" s="129" t="str">
        <f>VLOOKUP(Y90,'[1]Niveles de Valoración'!C$21:D$25,2,0)</f>
        <v>La actividad que conlleva el riesgo se ejecuta de 3 a 24 veces por año</v>
      </c>
      <c r="X90" s="132">
        <f t="shared" si="45"/>
        <v>2</v>
      </c>
      <c r="Y90" s="133" t="s">
        <v>58</v>
      </c>
      <c r="Z90" s="134">
        <f t="shared" si="46"/>
        <v>2</v>
      </c>
      <c r="AA90" s="135" t="s">
        <v>73</v>
      </c>
      <c r="AB90" s="134">
        <f t="shared" si="47"/>
        <v>4</v>
      </c>
      <c r="AC90" s="135" t="str">
        <f t="shared" si="59"/>
        <v>MODERADO</v>
      </c>
      <c r="AD90" s="136" t="str">
        <f t="shared" si="23"/>
        <v>SI</v>
      </c>
      <c r="AE90" s="136" t="str">
        <f>VLOOKUP(AC90,'[1]Niveles de Valoración'!B$29:C$32,2,0)</f>
        <v>Asumir el riesgo</v>
      </c>
      <c r="AF90" s="5" t="str">
        <f>VLOOKUP(AH90,'Matriz de Controles'!B$3:F$116,5,0)</f>
        <v>PR</v>
      </c>
      <c r="AG90" s="5">
        <f t="shared" si="53"/>
        <v>25</v>
      </c>
      <c r="AH90" s="131" t="s">
        <v>166</v>
      </c>
      <c r="AI90" s="131" t="str">
        <f>VLOOKUP(AH90,'Matriz de Controles'!$B$3:O197,3,)</f>
        <v>Control: Los procedimientos de operación se deben documentar y poner a disposición de todos los usuarios que los necesitan.</v>
      </c>
      <c r="AJ90" s="143" t="str">
        <f>VLOOKUP(AH90,'Matriz de Controles'!$B$3:P197,4,)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90" s="131" t="s">
        <v>61</v>
      </c>
      <c r="AL90" s="136" t="s">
        <v>70</v>
      </c>
      <c r="AM90" s="136"/>
      <c r="AN90" s="136" t="s">
        <v>63</v>
      </c>
      <c r="AO90" s="136"/>
      <c r="AP90" s="5" t="s">
        <v>64</v>
      </c>
      <c r="AQ90" s="5">
        <f t="shared" si="60"/>
        <v>15</v>
      </c>
      <c r="AR90" s="5" t="s">
        <v>65</v>
      </c>
      <c r="AS90" s="5">
        <f t="shared" si="54"/>
        <v>5</v>
      </c>
      <c r="AT90" s="5" t="s">
        <v>65</v>
      </c>
      <c r="AU90" s="5">
        <f t="shared" si="62"/>
        <v>30</v>
      </c>
      <c r="AV90" s="5" t="s">
        <v>65</v>
      </c>
      <c r="AW90" s="5">
        <f t="shared" si="63"/>
        <v>15</v>
      </c>
      <c r="AX90" s="139">
        <f t="shared" si="55"/>
        <v>90</v>
      </c>
      <c r="AY90" s="5">
        <f t="shared" si="56"/>
        <v>2</v>
      </c>
      <c r="AZ90" s="5">
        <f t="shared" si="57"/>
        <v>0</v>
      </c>
      <c r="BA90" s="5" t="str">
        <v>Lider
Tecnico</v>
      </c>
      <c r="BB90" s="144">
        <f t="shared" si="48"/>
        <v>1</v>
      </c>
      <c r="BC90" s="133" t="str">
        <f t="shared" si="49"/>
        <v>RARO</v>
      </c>
      <c r="BD90" s="144">
        <f t="shared" si="58"/>
        <v>2</v>
      </c>
      <c r="BE90" s="133" t="str">
        <f t="shared" si="50"/>
        <v>MENOR</v>
      </c>
      <c r="BF90" s="144">
        <f t="shared" si="51"/>
        <v>2</v>
      </c>
      <c r="BG90" s="136" t="str">
        <f t="shared" si="61"/>
        <v>BAJA</v>
      </c>
      <c r="BH90" s="136" t="str">
        <f t="shared" si="52"/>
        <v>SI</v>
      </c>
    </row>
    <row r="91" spans="2:60" ht="178.5" x14ac:dyDescent="0.2">
      <c r="B91" s="163">
        <v>82</v>
      </c>
      <c r="C91" s="126" t="s">
        <v>197</v>
      </c>
      <c r="D91" s="127" t="s">
        <v>67</v>
      </c>
      <c r="E91" s="128" t="str">
        <v>Manipulación de los registros
de actividad (log)</v>
      </c>
      <c r="F91" s="128" t="str">
        <v>* Control inadecuado o falta de
supervisión sobre los registros de
actividades (Registro y supervisión insuficientes)</v>
      </c>
      <c r="G91" s="128" t="str">
        <v>Humano (deliberado)</v>
      </c>
      <c r="H91" s="217"/>
      <c r="I91" s="218"/>
      <c r="J91" s="164" t="s">
        <v>196</v>
      </c>
      <c r="K91" s="131" t="str">
        <v>BAJA</v>
      </c>
      <c r="L91" s="187"/>
      <c r="M91" s="129" t="str">
        <v>Gestión institucional</v>
      </c>
      <c r="N91" s="129" t="str">
        <v>Gestión Administrativa</v>
      </c>
      <c r="O91" s="129" t="str">
        <v>Reservada</v>
      </c>
      <c r="P91" s="129" t="str">
        <v>Publico</v>
      </c>
      <c r="Q91" s="129">
        <v>3</v>
      </c>
      <c r="R91" s="129">
        <v>3</v>
      </c>
      <c r="S91" s="129">
        <v>3</v>
      </c>
      <c r="T91" s="129" t="str">
        <v>[I] integridad</v>
      </c>
      <c r="U91" s="129" t="s">
        <v>57</v>
      </c>
      <c r="V91" s="129" t="s">
        <v>57</v>
      </c>
      <c r="W91" s="129" t="str">
        <f>VLOOKUP(Y91,'[1]Niveles de Valoración'!C$21:D$25,2,0)</f>
        <v>La actividad que conlleva el riesgo se ejecuta de 3 a 24 veces por año</v>
      </c>
      <c r="X91" s="132">
        <f>IF(Y91="CASI SEGURO",5,IF(Y91="PROBABLE",4,IF(Y91="POSIBLE",3,IF(Y91="IMPROBABLE",2,IF(Y91="RARO",1,0)))))</f>
        <v>2</v>
      </c>
      <c r="Y91" s="133" t="s">
        <v>58</v>
      </c>
      <c r="Z91" s="134">
        <f>IF(AA91="CATASTROFICO",5,IF(AA91="MAYOR",4,IF(AA91="MODERADO",3,IF(AA91="MENOR",2,IF(AA91="INSIGNIFICANTE",1,0)))))</f>
        <v>1</v>
      </c>
      <c r="AA91" s="135" t="s">
        <v>68</v>
      </c>
      <c r="AB91" s="134">
        <f>+X91*Z91</f>
        <v>2</v>
      </c>
      <c r="AC91" s="135" t="str">
        <f t="shared" si="59"/>
        <v>BAJO</v>
      </c>
      <c r="AD91" s="136" t="str">
        <f t="shared" si="23"/>
        <v>SI</v>
      </c>
      <c r="AE91" s="136" t="str">
        <f>VLOOKUP(AC91,'[1]Niveles de Valoración'!B$29:C$32,2,0)</f>
        <v>Asumir el riesgo</v>
      </c>
      <c r="AF91" s="5" t="str">
        <f>VLOOKUP(AH91,'Matriz de Controles'!B$3:F$116,5,0)</f>
        <v>DT</v>
      </c>
      <c r="AG91" s="5">
        <f t="shared" si="53"/>
        <v>15</v>
      </c>
      <c r="AH91" s="131" t="s">
        <v>74</v>
      </c>
      <c r="AI91" s="131" t="str">
        <f>VLOOKUP(AH91,'Matriz de Controles'!$B$3:O198,3,)</f>
        <v>Control: Se debe implementar un proceso de suministro de acceso formal de usuarios para asignar o revocar los derechos de acceso para todo tipo de usuarios para todos los sistemas y servicios.</v>
      </c>
      <c r="AJ91" s="143" t="str">
        <f>VLOOKUP(AH91,'Matriz de Controles'!$B$3:P198,4,)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91" s="131" t="s">
        <v>61</v>
      </c>
      <c r="AL91" s="136" t="s">
        <v>70</v>
      </c>
      <c r="AM91" s="136"/>
      <c r="AN91" s="136" t="s">
        <v>63</v>
      </c>
      <c r="AO91" s="136"/>
      <c r="AP91" s="5" t="s">
        <v>61</v>
      </c>
      <c r="AQ91" s="5">
        <f t="shared" si="60"/>
        <v>25</v>
      </c>
      <c r="AR91" s="5" t="s">
        <v>65</v>
      </c>
      <c r="AS91" s="5">
        <f t="shared" si="54"/>
        <v>5</v>
      </c>
      <c r="AT91" s="5" t="s">
        <v>65</v>
      </c>
      <c r="AU91" s="5">
        <f t="shared" si="62"/>
        <v>30</v>
      </c>
      <c r="AV91" s="5" t="s">
        <v>65</v>
      </c>
      <c r="AW91" s="5">
        <f t="shared" si="63"/>
        <v>15</v>
      </c>
      <c r="AX91" s="139">
        <f t="shared" si="55"/>
        <v>90</v>
      </c>
      <c r="AY91" s="5">
        <f t="shared" si="56"/>
        <v>2</v>
      </c>
      <c r="AZ91" s="5">
        <f t="shared" si="57"/>
        <v>0</v>
      </c>
      <c r="BA91" s="5" t="str">
        <v>Lider
Tecnico</v>
      </c>
      <c r="BB91" s="144">
        <f t="shared" si="48"/>
        <v>1</v>
      </c>
      <c r="BC91" s="133" t="str">
        <f t="shared" si="49"/>
        <v>RARO</v>
      </c>
      <c r="BD91" s="144">
        <f t="shared" si="58"/>
        <v>1</v>
      </c>
      <c r="BE91" s="133" t="str">
        <f t="shared" si="50"/>
        <v>INSIGNIFICANTE</v>
      </c>
      <c r="BF91" s="144">
        <f t="shared" si="51"/>
        <v>1</v>
      </c>
      <c r="BG91" s="136" t="str">
        <f t="shared" si="61"/>
        <v>BAJA</v>
      </c>
      <c r="BH91" s="136" t="str">
        <f t="shared" si="52"/>
        <v>SI</v>
      </c>
    </row>
    <row r="92" spans="2:60" ht="114.75" x14ac:dyDescent="0.2">
      <c r="B92" s="163">
        <v>83</v>
      </c>
      <c r="C92" s="126" t="s">
        <v>198</v>
      </c>
      <c r="D92" s="127" t="s">
        <v>72</v>
      </c>
      <c r="E92" s="128" t="str">
        <v>prácticamente todos los activos dependen de su configuración y
ésta de la diligencia del administrador: privilegios de acceso, flujos de actividades, registro de actividad, encaminamiento, etc.</v>
      </c>
      <c r="F92" s="128" t="str">
        <v>* Abuso de privilegios
* Falta de definición de procedimientos de control de cambio.</v>
      </c>
      <c r="G92" s="128" t="str">
        <v>Humano (deliberado)</v>
      </c>
      <c r="H92" s="217"/>
      <c r="I92" s="218"/>
      <c r="J92" s="164" t="s">
        <v>196</v>
      </c>
      <c r="K92" s="131" t="str">
        <v>BAJA</v>
      </c>
      <c r="L92" s="187"/>
      <c r="M92" s="129" t="str">
        <v>Gestión institucional</v>
      </c>
      <c r="N92" s="129" t="str">
        <v>Gestión Administrativa</v>
      </c>
      <c r="O92" s="129" t="str">
        <v>Reservada</v>
      </c>
      <c r="P92" s="129" t="str">
        <v>Publico</v>
      </c>
      <c r="Q92" s="129">
        <v>3</v>
      </c>
      <c r="R92" s="129">
        <v>3</v>
      </c>
      <c r="S92" s="129">
        <v>3</v>
      </c>
      <c r="T92" s="129" t="str">
        <v>[I] integridad
[C] confidencialidad [D] disponibilidad</v>
      </c>
      <c r="U92" s="129" t="s">
        <v>57</v>
      </c>
      <c r="V92" s="129" t="s">
        <v>57</v>
      </c>
      <c r="W92" s="129" t="str">
        <f>VLOOKUP(Y92,'[1]Niveles de Valoración'!C$21:D$25,2,0)</f>
        <v>La actividad que conlleva el riesgo se ejecuta de 3 a 24 veces por año</v>
      </c>
      <c r="X92" s="132">
        <f t="shared" ref="X92:X96" si="64">IF(Y92="CASI SEGURO",5,IF(Y92="PROBABLE",4,IF(Y92="POSIBLE",3,IF(Y92="IMPROBABLE",2,IF(Y92="RARO",1,0)))))</f>
        <v>2</v>
      </c>
      <c r="Y92" s="133" t="s">
        <v>58</v>
      </c>
      <c r="Z92" s="134">
        <f t="shared" ref="Z92:Z96" si="65">IF(AA92="CATASTROFICO",5,IF(AA92="MAYOR",4,IF(AA92="MODERADO",3,IF(AA92="MENOR",2,IF(AA92="INSIGNIFICANTE",1,0)))))</f>
        <v>3</v>
      </c>
      <c r="AA92" s="135" t="s">
        <v>59</v>
      </c>
      <c r="AB92" s="134">
        <f t="shared" ref="AB92:AB96" si="66">+X92*Z92</f>
        <v>6</v>
      </c>
      <c r="AC92" s="135" t="str">
        <f t="shared" si="59"/>
        <v>MODERADO</v>
      </c>
      <c r="AD92" s="136" t="str">
        <f t="shared" si="23"/>
        <v>SI</v>
      </c>
      <c r="AE92" s="136" t="str">
        <f>VLOOKUP(AC92,'[1]Niveles de Valoración'!B$29:C$32,2,0)</f>
        <v>Asumir el riesgo</v>
      </c>
      <c r="AF92" s="5" t="str">
        <f>VLOOKUP(AH92,'Matriz de Controles'!B$3:F$116,5,0)</f>
        <v>PR</v>
      </c>
      <c r="AG92" s="5">
        <f t="shared" si="53"/>
        <v>25</v>
      </c>
      <c r="AH92" s="131" t="s">
        <v>169</v>
      </c>
      <c r="AI92" s="131" t="str">
        <f>VLOOKUP(AH92,'Matriz de Controles'!$B$3:O199,3,)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92" s="143" t="str">
        <f>VLOOKUP(AH92,'Matriz de Controles'!$B$3:P199,4,)</f>
        <v>Implemente herramientas de actualización de software
automatizadas para garantizar que el software de terceros en todos los sistemas esté ejecutando las actualizaciones de seguridad más recientes proporcionadas por el proveedor de software.</v>
      </c>
      <c r="AK92" s="131" t="s">
        <v>61</v>
      </c>
      <c r="AL92" s="136" t="s">
        <v>70</v>
      </c>
      <c r="AM92" s="136"/>
      <c r="AN92" s="136" t="s">
        <v>63</v>
      </c>
      <c r="AO92" s="136"/>
      <c r="AP92" s="5" t="s">
        <v>61</v>
      </c>
      <c r="AQ92" s="5">
        <f t="shared" si="60"/>
        <v>25</v>
      </c>
      <c r="AR92" s="5" t="s">
        <v>65</v>
      </c>
      <c r="AS92" s="5">
        <f t="shared" si="54"/>
        <v>5</v>
      </c>
      <c r="AT92" s="5" t="s">
        <v>65</v>
      </c>
      <c r="AU92" s="5">
        <f t="shared" si="62"/>
        <v>30</v>
      </c>
      <c r="AV92" s="5" t="s">
        <v>65</v>
      </c>
      <c r="AW92" s="5">
        <f t="shared" si="63"/>
        <v>15</v>
      </c>
      <c r="AX92" s="139">
        <f t="shared" si="55"/>
        <v>100</v>
      </c>
      <c r="AY92" s="5">
        <f t="shared" si="56"/>
        <v>2</v>
      </c>
      <c r="AZ92" s="5">
        <f t="shared" si="57"/>
        <v>0</v>
      </c>
      <c r="BA92" s="5" t="str">
        <v>Lider
Tecnico</v>
      </c>
      <c r="BB92" s="144">
        <f t="shared" si="48"/>
        <v>1</v>
      </c>
      <c r="BC92" s="133" t="str">
        <f t="shared" si="49"/>
        <v>RARO</v>
      </c>
      <c r="BD92" s="144">
        <f t="shared" si="58"/>
        <v>3</v>
      </c>
      <c r="BE92" s="133" t="str">
        <f t="shared" si="50"/>
        <v>MODERADO</v>
      </c>
      <c r="BF92" s="144">
        <f t="shared" si="51"/>
        <v>3</v>
      </c>
      <c r="BG92" s="136" t="str">
        <f t="shared" si="61"/>
        <v>BAJA</v>
      </c>
      <c r="BH92" s="136" t="str">
        <f t="shared" si="52"/>
        <v>SI</v>
      </c>
    </row>
    <row r="93" spans="2:60" ht="89.25" x14ac:dyDescent="0.2">
      <c r="B93" s="163">
        <v>84</v>
      </c>
      <c r="C93" s="126" t="s">
        <v>199</v>
      </c>
      <c r="D93" s="127" t="s">
        <v>76</v>
      </c>
      <c r="E93" s="128" t="str">
        <v>cuando un atacante consigue hacerse pasar por un usuario
autorizado, disfruta de los privilegios de este para sus fines propios. Esta amenaza puede ser perpetrada por personal interno, por personas ajenas a la Organización o por personal contratado temporalmente.</v>
      </c>
      <c r="F93" s="128" t="str">
        <v>* Usurpación de derecho
* Autenticación rota</v>
      </c>
      <c r="G93" s="128" t="str">
        <v>Humano (deliberado)</v>
      </c>
      <c r="H93" s="217"/>
      <c r="I93" s="218"/>
      <c r="J93" s="164" t="s">
        <v>196</v>
      </c>
      <c r="K93" s="131" t="str">
        <v>BAJA</v>
      </c>
      <c r="L93" s="187"/>
      <c r="M93" s="129" t="str">
        <v>Gestión institucional</v>
      </c>
      <c r="N93" s="129" t="str">
        <v>Gestión Administrativa</v>
      </c>
      <c r="O93" s="129" t="str">
        <v>Reservada</v>
      </c>
      <c r="P93" s="129" t="str">
        <v>Publico</v>
      </c>
      <c r="Q93" s="129">
        <v>3</v>
      </c>
      <c r="R93" s="129">
        <v>3</v>
      </c>
      <c r="S93" s="129">
        <v>3</v>
      </c>
      <c r="T93" s="129" t="str">
        <v>[C] confidencialidad
[I] integridad</v>
      </c>
      <c r="U93" s="129" t="s">
        <v>57</v>
      </c>
      <c r="V93" s="129" t="s">
        <v>57</v>
      </c>
      <c r="W93" s="129" t="str">
        <f>VLOOKUP(Y93,'[1]Niveles de Valoración'!C$21:D$25,2,0)</f>
        <v>La actividad que conlleva el riesgo se ejecuta de 3 a 24 veces por año</v>
      </c>
      <c r="X93" s="132">
        <f t="shared" si="64"/>
        <v>2</v>
      </c>
      <c r="Y93" s="133" t="s">
        <v>58</v>
      </c>
      <c r="Z93" s="134">
        <f t="shared" si="65"/>
        <v>2</v>
      </c>
      <c r="AA93" s="135" t="s">
        <v>73</v>
      </c>
      <c r="AB93" s="134">
        <f t="shared" si="66"/>
        <v>4</v>
      </c>
      <c r="AC93" s="135" t="str">
        <f t="shared" si="59"/>
        <v>MODERADO</v>
      </c>
      <c r="AD93" s="136" t="str">
        <f t="shared" si="23"/>
        <v>SI</v>
      </c>
      <c r="AE93" s="136" t="str">
        <f>VLOOKUP(AC93,'[1]Niveles de Valoración'!B$29:C$32,2,0)</f>
        <v>Asumir el riesgo</v>
      </c>
      <c r="AF93" s="5" t="str">
        <f>VLOOKUP(AH93,'Matriz de Controles'!B$3:F$116,5,0)</f>
        <v>PR</v>
      </c>
      <c r="AG93" s="5">
        <f t="shared" si="53"/>
        <v>25</v>
      </c>
      <c r="AH93" s="131" t="s">
        <v>166</v>
      </c>
      <c r="AI93" s="131" t="str">
        <f>VLOOKUP(AH93,'Matriz de Controles'!$B$3:O200,3,)</f>
        <v>Control: Los procedimientos de operación se deben documentar y poner a disposición de todos los usuarios que los necesitan.</v>
      </c>
      <c r="AJ93" s="143" t="str">
        <f>VLOOKUP(AH93,'Matriz de Controles'!$B$3:P200,4,)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93" s="131" t="s">
        <v>64</v>
      </c>
      <c r="AL93" s="136" t="s">
        <v>70</v>
      </c>
      <c r="AM93" s="136"/>
      <c r="AN93" s="136" t="s">
        <v>63</v>
      </c>
      <c r="AO93" s="136"/>
      <c r="AP93" s="5" t="s">
        <v>64</v>
      </c>
      <c r="AQ93" s="5">
        <f t="shared" si="60"/>
        <v>15</v>
      </c>
      <c r="AR93" s="5" t="s">
        <v>65</v>
      </c>
      <c r="AS93" s="5">
        <f t="shared" si="54"/>
        <v>5</v>
      </c>
      <c r="AT93" s="5" t="s">
        <v>65</v>
      </c>
      <c r="AU93" s="5">
        <f t="shared" si="62"/>
        <v>30</v>
      </c>
      <c r="AV93" s="5" t="s">
        <v>65</v>
      </c>
      <c r="AW93" s="5">
        <f t="shared" si="63"/>
        <v>15</v>
      </c>
      <c r="AX93" s="139">
        <f t="shared" si="55"/>
        <v>90</v>
      </c>
      <c r="AY93" s="5">
        <f t="shared" si="56"/>
        <v>2</v>
      </c>
      <c r="AZ93" s="5">
        <f t="shared" si="57"/>
        <v>0</v>
      </c>
      <c r="BA93" s="5" t="str">
        <v>Lider
Tecnico</v>
      </c>
      <c r="BB93" s="144">
        <f t="shared" si="48"/>
        <v>1</v>
      </c>
      <c r="BC93" s="133" t="str">
        <f t="shared" si="49"/>
        <v>RARO</v>
      </c>
      <c r="BD93" s="144">
        <f t="shared" si="58"/>
        <v>2</v>
      </c>
      <c r="BE93" s="133" t="str">
        <f t="shared" si="50"/>
        <v>MENOR</v>
      </c>
      <c r="BF93" s="144">
        <f t="shared" si="51"/>
        <v>2</v>
      </c>
      <c r="BG93" s="136" t="str">
        <f t="shared" si="61"/>
        <v>BAJA</v>
      </c>
      <c r="BH93" s="136" t="str">
        <f t="shared" si="52"/>
        <v>SI</v>
      </c>
    </row>
    <row r="94" spans="2:60" ht="51" x14ac:dyDescent="0.2">
      <c r="B94" s="163">
        <v>85</v>
      </c>
      <c r="C94" s="126" t="s">
        <v>200</v>
      </c>
      <c r="D94" s="127" t="s">
        <v>72</v>
      </c>
      <c r="E94" s="128" t="str">
        <v>prácticamente todos los activos dependen de su configuración y
ésta de la diligencia del administrador: privilegios de acceso, flujos de actividades, registro de actividad, encaminamiento, etc.</v>
      </c>
      <c r="F94" s="128" t="str">
        <v>* Abuso de privilegios
* Falta de definición de procedimientos de control de cambio.</v>
      </c>
      <c r="G94" s="128" t="str">
        <v>Humano (deliberado)</v>
      </c>
      <c r="H94" s="217"/>
      <c r="I94" s="218"/>
      <c r="J94" s="164" t="s">
        <v>196</v>
      </c>
      <c r="K94" s="131" t="str">
        <v>BAJA</v>
      </c>
      <c r="L94" s="187"/>
      <c r="M94" s="129" t="str">
        <v>Gestión institucional</v>
      </c>
      <c r="N94" s="129" t="str">
        <v>Gestión Administrativa</v>
      </c>
      <c r="O94" s="129" t="str">
        <v>Reservada</v>
      </c>
      <c r="P94" s="129" t="str">
        <v>Publico</v>
      </c>
      <c r="Q94" s="129">
        <v>3</v>
      </c>
      <c r="R94" s="129">
        <v>3</v>
      </c>
      <c r="S94" s="129">
        <v>3</v>
      </c>
      <c r="T94" s="129" t="str">
        <v>[I] integridad
[C] confidencialidad [D] disponibilidad</v>
      </c>
      <c r="U94" s="129" t="s">
        <v>57</v>
      </c>
      <c r="V94" s="129" t="s">
        <v>57</v>
      </c>
      <c r="W94" s="129" t="str">
        <f>VLOOKUP(Y94,'[1]Niveles de Valoración'!C$21:D$25,2,0)</f>
        <v>La actividad que conlleva el riesgo se ejecuta de 3 a 24 veces por año</v>
      </c>
      <c r="X94" s="132">
        <f t="shared" si="64"/>
        <v>2</v>
      </c>
      <c r="Y94" s="133" t="s">
        <v>58</v>
      </c>
      <c r="Z94" s="134">
        <f t="shared" si="65"/>
        <v>2</v>
      </c>
      <c r="AA94" s="135" t="s">
        <v>73</v>
      </c>
      <c r="AB94" s="134">
        <f t="shared" si="66"/>
        <v>4</v>
      </c>
      <c r="AC94" s="135" t="str">
        <f t="shared" si="59"/>
        <v>MODERADO</v>
      </c>
      <c r="AD94" s="136" t="str">
        <f t="shared" si="23"/>
        <v>SI</v>
      </c>
      <c r="AE94" s="136" t="str">
        <f>VLOOKUP(AC94,'[1]Niveles de Valoración'!B$29:C$32,2,0)</f>
        <v>Asumir el riesgo</v>
      </c>
      <c r="AF94" s="5" t="str">
        <f>VLOOKUP(AH94,'Matriz de Controles'!B$3:F$116,5,0)</f>
        <v>PR</v>
      </c>
      <c r="AG94" s="5">
        <f t="shared" si="53"/>
        <v>25</v>
      </c>
      <c r="AH94" s="131" t="s">
        <v>80</v>
      </c>
      <c r="AI94" s="131" t="str">
        <f>VLOOKUP(AH94,'Matriz de Controles'!$B$3:O201,3,)</f>
        <v>Control: Se deben definir y asignar todas las responsabilidades de la seguridad de la información.</v>
      </c>
      <c r="AJ94" s="143" t="str">
        <f>VLOOKUP(AH94,'Matriz de Controles'!$B$3:P201,4,)</f>
        <v>Los roles y responsabilidades deben estar claramente definidos
y deben hacer parte de cada contrato de los funcionarios activos en la SED.</v>
      </c>
      <c r="AK94" s="131" t="s">
        <v>61</v>
      </c>
      <c r="AL94" s="136" t="s">
        <v>70</v>
      </c>
      <c r="AM94" s="136"/>
      <c r="AN94" s="136" t="s">
        <v>63</v>
      </c>
      <c r="AO94" s="136"/>
      <c r="AP94" s="5" t="s">
        <v>64</v>
      </c>
      <c r="AQ94" s="5">
        <f t="shared" si="60"/>
        <v>15</v>
      </c>
      <c r="AR94" s="5" t="s">
        <v>65</v>
      </c>
      <c r="AS94" s="5">
        <f t="shared" si="54"/>
        <v>5</v>
      </c>
      <c r="AT94" s="5" t="s">
        <v>65</v>
      </c>
      <c r="AU94" s="5">
        <f t="shared" si="62"/>
        <v>30</v>
      </c>
      <c r="AV94" s="5" t="s">
        <v>65</v>
      </c>
      <c r="AW94" s="5">
        <f t="shared" si="63"/>
        <v>15</v>
      </c>
      <c r="AX94" s="139">
        <f t="shared" si="55"/>
        <v>90</v>
      </c>
      <c r="AY94" s="5">
        <f t="shared" si="56"/>
        <v>2</v>
      </c>
      <c r="AZ94" s="5">
        <f t="shared" si="57"/>
        <v>0</v>
      </c>
      <c r="BA94" s="5" t="str">
        <v>Lider
Tecnico</v>
      </c>
      <c r="BB94" s="144">
        <f t="shared" si="48"/>
        <v>1</v>
      </c>
      <c r="BC94" s="133" t="str">
        <f t="shared" si="49"/>
        <v>RARO</v>
      </c>
      <c r="BD94" s="144">
        <f t="shared" si="58"/>
        <v>2</v>
      </c>
      <c r="BE94" s="133" t="str">
        <f t="shared" si="50"/>
        <v>MENOR</v>
      </c>
      <c r="BF94" s="144">
        <f t="shared" si="51"/>
        <v>2</v>
      </c>
      <c r="BG94" s="136" t="str">
        <f t="shared" si="61"/>
        <v>BAJA</v>
      </c>
      <c r="BH94" s="136" t="str">
        <f t="shared" si="52"/>
        <v>SI</v>
      </c>
    </row>
    <row r="95" spans="2:60" ht="89.25" x14ac:dyDescent="0.2">
      <c r="B95" s="163">
        <v>86</v>
      </c>
      <c r="C95" s="126" t="s">
        <v>201</v>
      </c>
      <c r="D95" s="127" t="s">
        <v>53</v>
      </c>
      <c r="E95" s="128" t="str">
        <v>equivocaciones de las personas cuando usan los servicios,
datos, etc.</v>
      </c>
      <c r="F95" s="128" t="str">
        <v>* Error de uso</v>
      </c>
      <c r="G95" s="128" t="str">
        <v>Humano (accidental)</v>
      </c>
      <c r="H95" s="217" t="s">
        <v>202</v>
      </c>
      <c r="I95" s="218" t="str">
        <f>CONCATENATE(H95,L95)</f>
        <v>018SW</v>
      </c>
      <c r="J95" s="164" t="s">
        <v>203</v>
      </c>
      <c r="K95" s="131" t="str">
        <v>BAJA</v>
      </c>
      <c r="L95" s="187" t="s">
        <v>56</v>
      </c>
      <c r="M95" s="129" t="str">
        <v>Gestión institucional</v>
      </c>
      <c r="N95" s="129" t="str">
        <v>Talento Humano</v>
      </c>
      <c r="O95" s="129" t="str">
        <v>Reservada</v>
      </c>
      <c r="P95" s="129" t="str">
        <v>Publico</v>
      </c>
      <c r="Q95" s="129">
        <v>2</v>
      </c>
      <c r="R95" s="129">
        <v>1</v>
      </c>
      <c r="S95" s="129">
        <v>2</v>
      </c>
      <c r="T95" s="129" t="str">
        <v>[I] integridad
[C] confidencialidad [D] disponibilidad</v>
      </c>
      <c r="U95" s="129" t="s">
        <v>57</v>
      </c>
      <c r="V95" s="129" t="s">
        <v>57</v>
      </c>
      <c r="W95" s="129" t="str">
        <f>VLOOKUP(Y95,'[1]Niveles de Valoración'!C$21:D$25,2,0)</f>
        <v>La actividad que conlleva el riesgo se ejecuta de 24 a 500 veces por año</v>
      </c>
      <c r="X95" s="132">
        <f t="shared" si="64"/>
        <v>3</v>
      </c>
      <c r="Y95" s="133" t="s">
        <v>99</v>
      </c>
      <c r="Z95" s="134">
        <f t="shared" si="65"/>
        <v>2</v>
      </c>
      <c r="AA95" s="135" t="s">
        <v>73</v>
      </c>
      <c r="AB95" s="134">
        <f t="shared" si="66"/>
        <v>6</v>
      </c>
      <c r="AC95" s="135" t="str">
        <f t="shared" si="59"/>
        <v>MODERADO</v>
      </c>
      <c r="AD95" s="136" t="str">
        <f t="shared" si="23"/>
        <v>SI</v>
      </c>
      <c r="AE95" s="136" t="str">
        <f>VLOOKUP(AC95,'[1]Niveles de Valoración'!B$29:C$32,2,0)</f>
        <v>Asumir el riesgo</v>
      </c>
      <c r="AF95" s="5" t="str">
        <f>VLOOKUP(AH95,'Matriz de Controles'!B$3:F$116,5,0)</f>
        <v>PR</v>
      </c>
      <c r="AG95" s="5">
        <f t="shared" si="53"/>
        <v>25</v>
      </c>
      <c r="AH95" s="131" t="s">
        <v>166</v>
      </c>
      <c r="AI95" s="131" t="str">
        <f>VLOOKUP(AH95,'Matriz de Controles'!$B$3:O202,3,)</f>
        <v>Control: Los procedimientos de operación se deben documentar y poner a disposición de todos los usuarios que los necesitan.</v>
      </c>
      <c r="AJ95" s="143" t="str">
        <f>VLOOKUP(AH95,'Matriz de Controles'!$B$3:P202,4,)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95" s="131" t="s">
        <v>64</v>
      </c>
      <c r="AL95" s="136" t="s">
        <v>70</v>
      </c>
      <c r="AM95" s="136"/>
      <c r="AN95" s="136" t="s">
        <v>63</v>
      </c>
      <c r="AO95" s="136"/>
      <c r="AP95" s="5" t="s">
        <v>64</v>
      </c>
      <c r="AQ95" s="5">
        <f t="shared" si="60"/>
        <v>15</v>
      </c>
      <c r="AR95" s="5" t="s">
        <v>65</v>
      </c>
      <c r="AS95" s="5">
        <f t="shared" si="54"/>
        <v>5</v>
      </c>
      <c r="AT95" s="5" t="s">
        <v>65</v>
      </c>
      <c r="AU95" s="5">
        <f t="shared" si="62"/>
        <v>30</v>
      </c>
      <c r="AV95" s="5" t="s">
        <v>65</v>
      </c>
      <c r="AW95" s="5">
        <f t="shared" si="63"/>
        <v>15</v>
      </c>
      <c r="AX95" s="139">
        <f t="shared" si="55"/>
        <v>90</v>
      </c>
      <c r="AY95" s="5">
        <f t="shared" si="56"/>
        <v>2</v>
      </c>
      <c r="AZ95" s="5">
        <f t="shared" si="57"/>
        <v>0</v>
      </c>
      <c r="BA95" s="5" t="str">
        <v>Lider
Tecnico</v>
      </c>
      <c r="BB95" s="144">
        <f t="shared" ref="BB95:BB126" si="67">IF(X95-AX95&lt;1,1,X95-AX95)</f>
        <v>1</v>
      </c>
      <c r="BC95" s="133" t="str">
        <f t="shared" si="49"/>
        <v>RARO</v>
      </c>
      <c r="BD95" s="144">
        <f t="shared" si="58"/>
        <v>2</v>
      </c>
      <c r="BE95" s="133" t="str">
        <f t="shared" si="50"/>
        <v>MENOR</v>
      </c>
      <c r="BF95" s="144">
        <f t="shared" si="51"/>
        <v>2</v>
      </c>
      <c r="BG95" s="136" t="str">
        <f t="shared" si="61"/>
        <v>BAJA</v>
      </c>
      <c r="BH95" s="136" t="str">
        <f t="shared" si="52"/>
        <v>SI</v>
      </c>
    </row>
    <row r="96" spans="2:60" ht="178.5" x14ac:dyDescent="0.2">
      <c r="B96" s="163">
        <v>87</v>
      </c>
      <c r="C96" s="126" t="s">
        <v>204</v>
      </c>
      <c r="D96" s="127" t="s">
        <v>67</v>
      </c>
      <c r="E96" s="128" t="str">
        <v>Manipulación de los registros
de actividad (log)</v>
      </c>
      <c r="F96" s="128" t="str">
        <v>* Control inadecuado o falta de
supervisión sobre los registros de
actividades (Registro y supervisión insuficientes)</v>
      </c>
      <c r="G96" s="128" t="str">
        <v>Humano (deliberado)</v>
      </c>
      <c r="H96" s="217"/>
      <c r="I96" s="218"/>
      <c r="J96" s="164" t="s">
        <v>203</v>
      </c>
      <c r="K96" s="131" t="str">
        <v>BAJA</v>
      </c>
      <c r="L96" s="187"/>
      <c r="M96" s="129" t="str">
        <v>Gestión institucional</v>
      </c>
      <c r="N96" s="129" t="str">
        <v>Talento Humano</v>
      </c>
      <c r="O96" s="129" t="str">
        <v>Reservada</v>
      </c>
      <c r="P96" s="129" t="str">
        <v>Publico</v>
      </c>
      <c r="Q96" s="129">
        <v>2</v>
      </c>
      <c r="R96" s="129">
        <v>1</v>
      </c>
      <c r="S96" s="129">
        <v>2</v>
      </c>
      <c r="T96" s="129" t="str">
        <v>[I] integridad</v>
      </c>
      <c r="U96" s="129" t="s">
        <v>57</v>
      </c>
      <c r="V96" s="129" t="s">
        <v>57</v>
      </c>
      <c r="W96" s="129" t="str">
        <f>VLOOKUP(Y96,'[1]Niveles de Valoración'!C$21:D$25,2,0)</f>
        <v>La actividad que conlleva el riesgo se ejecuta de 24 a 500 veces por año</v>
      </c>
      <c r="X96" s="132">
        <f t="shared" si="64"/>
        <v>3</v>
      </c>
      <c r="Y96" s="133" t="s">
        <v>99</v>
      </c>
      <c r="Z96" s="134">
        <f t="shared" si="65"/>
        <v>3</v>
      </c>
      <c r="AA96" s="135" t="s">
        <v>59</v>
      </c>
      <c r="AB96" s="134">
        <f t="shared" si="66"/>
        <v>9</v>
      </c>
      <c r="AC96" s="135" t="str">
        <f t="shared" si="59"/>
        <v>MODERADO</v>
      </c>
      <c r="AD96" s="136" t="str">
        <f t="shared" si="23"/>
        <v>SI</v>
      </c>
      <c r="AE96" s="136" t="str">
        <f>VLOOKUP(AC96,'[1]Niveles de Valoración'!B$29:C$32,2,0)</f>
        <v>Asumir el riesgo</v>
      </c>
      <c r="AF96" s="5" t="str">
        <f>VLOOKUP(AH96,'Matriz de Controles'!B$3:F$116,5,0)</f>
        <v>DT</v>
      </c>
      <c r="AG96" s="5">
        <f t="shared" si="53"/>
        <v>15</v>
      </c>
      <c r="AH96" s="131" t="s">
        <v>74</v>
      </c>
      <c r="AI96" s="131" t="str">
        <f>VLOOKUP(AH96,'Matriz de Controles'!$B$3:O203,3,)</f>
        <v>Control: Se debe implementar un proceso de suministro de acceso formal de usuarios para asignar o revocar los derechos de acceso para todo tipo de usuarios para todos los sistemas y servicios.</v>
      </c>
      <c r="AJ96" s="143" t="str">
        <f>VLOOKUP(AH96,'Matriz de Controles'!$B$3:P203,4,)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96" s="131" t="s">
        <v>61</v>
      </c>
      <c r="AL96" s="136" t="s">
        <v>70</v>
      </c>
      <c r="AM96" s="136"/>
      <c r="AN96" s="136" t="s">
        <v>63</v>
      </c>
      <c r="AO96" s="136"/>
      <c r="AP96" s="5" t="s">
        <v>61</v>
      </c>
      <c r="AQ96" s="5">
        <f t="shared" si="60"/>
        <v>25</v>
      </c>
      <c r="AR96" s="5" t="s">
        <v>65</v>
      </c>
      <c r="AS96" s="5">
        <f t="shared" si="54"/>
        <v>5</v>
      </c>
      <c r="AT96" s="5" t="s">
        <v>65</v>
      </c>
      <c r="AU96" s="5">
        <f t="shared" si="62"/>
        <v>30</v>
      </c>
      <c r="AV96" s="5" t="s">
        <v>65</v>
      </c>
      <c r="AW96" s="5">
        <f t="shared" si="63"/>
        <v>15</v>
      </c>
      <c r="AX96" s="139">
        <f t="shared" si="55"/>
        <v>90</v>
      </c>
      <c r="AY96" s="5">
        <f t="shared" si="56"/>
        <v>2</v>
      </c>
      <c r="AZ96" s="5">
        <f t="shared" si="57"/>
        <v>0</v>
      </c>
      <c r="BA96" s="5" t="str">
        <v>Lider
Tecnico</v>
      </c>
      <c r="BB96" s="144">
        <f t="shared" si="67"/>
        <v>1</v>
      </c>
      <c r="BC96" s="133" t="str">
        <f t="shared" si="49"/>
        <v>RARO</v>
      </c>
      <c r="BD96" s="144">
        <f t="shared" si="58"/>
        <v>3</v>
      </c>
      <c r="BE96" s="133" t="str">
        <f t="shared" si="50"/>
        <v>MODERADO</v>
      </c>
      <c r="BF96" s="144">
        <f t="shared" si="51"/>
        <v>3</v>
      </c>
      <c r="BG96" s="136" t="str">
        <f t="shared" si="61"/>
        <v>BAJA</v>
      </c>
      <c r="BH96" s="136" t="str">
        <f t="shared" si="52"/>
        <v>SI</v>
      </c>
    </row>
    <row r="97" spans="2:60" ht="114.75" x14ac:dyDescent="0.2">
      <c r="B97" s="163">
        <v>88</v>
      </c>
      <c r="C97" s="126" t="s">
        <v>205</v>
      </c>
      <c r="D97" s="127" t="s">
        <v>72</v>
      </c>
      <c r="E97" s="137" t="str">
        <v>prácticamente todos los activos dependen de su configuración y
ésta de la diligencia del administrador: privilegios de acceso, flujos de actividades, registro de actividad, encaminamiento, etc.</v>
      </c>
      <c r="F97" s="137" t="str">
        <v>* Abuso de privilegios
* Falta de definición de procedimientos de control de cambio.</v>
      </c>
      <c r="G97" s="138" t="str">
        <v>Humano (deliberado)</v>
      </c>
      <c r="H97" s="217"/>
      <c r="I97" s="218"/>
      <c r="J97" s="164" t="s">
        <v>203</v>
      </c>
      <c r="K97" s="131" t="str">
        <v>BAJA</v>
      </c>
      <c r="L97" s="187"/>
      <c r="M97" s="129" t="str">
        <v>Gestión institucional</v>
      </c>
      <c r="N97" s="129" t="str">
        <v>Talento Humano</v>
      </c>
      <c r="O97" s="129" t="str">
        <v>Reservada</v>
      </c>
      <c r="P97" s="129" t="str">
        <v>Publico</v>
      </c>
      <c r="Q97" s="129">
        <v>2</v>
      </c>
      <c r="R97" s="129">
        <v>1</v>
      </c>
      <c r="S97" s="129">
        <v>2</v>
      </c>
      <c r="T97" s="129" t="str">
        <v>[I] integridad
[C] confidencialidad [D] disponibilidad</v>
      </c>
      <c r="U97" s="129" t="s">
        <v>57</v>
      </c>
      <c r="V97" s="129" t="s">
        <v>57</v>
      </c>
      <c r="W97" s="129" t="str">
        <f>VLOOKUP(Y97,'[1]Niveles de Valoración'!C$21:D$25,2,0)</f>
        <v>La actividad que conlleva el riesgo se ejecuta de 24 a 500 veces por año</v>
      </c>
      <c r="X97" s="132">
        <f t="shared" ref="X97:X120" si="68">IF(Y97="CASI SEGURO",5,IF(Y97="PROBABLE",4,IF(Y97="POSIBLE",3,IF(Y97="IMPROBABLE",2,IF(Y97="RARO",1,0)))))</f>
        <v>3</v>
      </c>
      <c r="Y97" s="133" t="s">
        <v>99</v>
      </c>
      <c r="Z97" s="134">
        <f t="shared" ref="Z97:Z120" si="69">IF(AA97="CATASTROFICO",5,IF(AA97="MAYOR",4,IF(AA97="MODERADO",3,IF(AA97="MENOR",2,IF(AA97="INSIGNIFICANTE",1,0)))))</f>
        <v>3</v>
      </c>
      <c r="AA97" s="135" t="s">
        <v>59</v>
      </c>
      <c r="AB97" s="134">
        <f t="shared" ref="AB97:AB120" si="70">+X97*Z97</f>
        <v>9</v>
      </c>
      <c r="AC97" s="135" t="str">
        <f t="shared" si="59"/>
        <v>MODERADO</v>
      </c>
      <c r="AD97" s="136" t="str">
        <f t="shared" si="23"/>
        <v>SI</v>
      </c>
      <c r="AE97" s="136" t="str">
        <f>VLOOKUP(AC97,'[1]Niveles de Valoración'!B$29:C$32,2,0)</f>
        <v>Asumir el riesgo</v>
      </c>
      <c r="AF97" s="5" t="str">
        <f>VLOOKUP(AH97,'Matriz de Controles'!B$3:F$116,5,0)</f>
        <v>PR</v>
      </c>
      <c r="AG97" s="5">
        <f t="shared" si="53"/>
        <v>25</v>
      </c>
      <c r="AH97" s="131" t="s">
        <v>169</v>
      </c>
      <c r="AI97" s="131" t="str">
        <f>VLOOKUP(AH97,'Matriz de Controles'!$B$3:O204,3,)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97" s="143" t="str">
        <f>VLOOKUP(AH97,'Matriz de Controles'!$B$3:P204,4,)</f>
        <v>Implemente herramientas de actualización de software
automatizadas para garantizar que el software de terceros en todos los sistemas esté ejecutando las actualizaciones de seguridad más recientes proporcionadas por el proveedor de software.</v>
      </c>
      <c r="AK97" s="131" t="s">
        <v>61</v>
      </c>
      <c r="AL97" s="136" t="s">
        <v>70</v>
      </c>
      <c r="AM97" s="136"/>
      <c r="AN97" s="136" t="s">
        <v>63</v>
      </c>
      <c r="AO97" s="136"/>
      <c r="AP97" s="5" t="s">
        <v>61</v>
      </c>
      <c r="AQ97" s="5">
        <f t="shared" si="60"/>
        <v>25</v>
      </c>
      <c r="AR97" s="5" t="s">
        <v>65</v>
      </c>
      <c r="AS97" s="5">
        <f t="shared" si="54"/>
        <v>5</v>
      </c>
      <c r="AT97" s="5" t="s">
        <v>65</v>
      </c>
      <c r="AU97" s="5">
        <f t="shared" si="62"/>
        <v>30</v>
      </c>
      <c r="AV97" s="5" t="s">
        <v>65</v>
      </c>
      <c r="AW97" s="5">
        <f t="shared" si="63"/>
        <v>15</v>
      </c>
      <c r="AX97" s="139">
        <f t="shared" si="55"/>
        <v>100</v>
      </c>
      <c r="AY97" s="5">
        <f t="shared" si="56"/>
        <v>2</v>
      </c>
      <c r="AZ97" s="5">
        <f t="shared" si="57"/>
        <v>0</v>
      </c>
      <c r="BA97" s="5" t="str">
        <v>Lider
Tecnico</v>
      </c>
      <c r="BB97" s="144">
        <f t="shared" si="67"/>
        <v>1</v>
      </c>
      <c r="BC97" s="133" t="str">
        <f t="shared" si="49"/>
        <v>RARO</v>
      </c>
      <c r="BD97" s="144">
        <f t="shared" si="58"/>
        <v>3</v>
      </c>
      <c r="BE97" s="133" t="str">
        <f t="shared" si="50"/>
        <v>MODERADO</v>
      </c>
      <c r="BF97" s="144">
        <f t="shared" si="51"/>
        <v>3</v>
      </c>
      <c r="BG97" s="136" t="str">
        <f t="shared" si="61"/>
        <v>BAJA</v>
      </c>
      <c r="BH97" s="136" t="str">
        <f t="shared" si="52"/>
        <v>SI</v>
      </c>
    </row>
    <row r="98" spans="2:60" ht="89.25" x14ac:dyDescent="0.2">
      <c r="B98" s="163">
        <v>89</v>
      </c>
      <c r="C98" s="126" t="s">
        <v>206</v>
      </c>
      <c r="D98" s="127" t="s">
        <v>76</v>
      </c>
      <c r="E9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98" s="137" t="str">
        <v>* Usurpación de derecho
* Autenticación rota</v>
      </c>
      <c r="G98" s="138" t="str">
        <v>Humano (deliberado)</v>
      </c>
      <c r="H98" s="217"/>
      <c r="I98" s="218"/>
      <c r="J98" s="164" t="s">
        <v>203</v>
      </c>
      <c r="K98" s="131" t="str">
        <v>BAJA</v>
      </c>
      <c r="L98" s="187"/>
      <c r="M98" s="129" t="str">
        <v>Gestión institucional</v>
      </c>
      <c r="N98" s="129" t="str">
        <v>Talento Humano</v>
      </c>
      <c r="O98" s="129" t="str">
        <v>Reservada</v>
      </c>
      <c r="P98" s="129" t="str">
        <v>Publico</v>
      </c>
      <c r="Q98" s="129">
        <v>2</v>
      </c>
      <c r="R98" s="129">
        <v>1</v>
      </c>
      <c r="S98" s="129">
        <v>2</v>
      </c>
      <c r="T98" s="129" t="str">
        <v>[C] confidencialidad
[I] integridad</v>
      </c>
      <c r="U98" s="129" t="s">
        <v>57</v>
      </c>
      <c r="V98" s="129" t="s">
        <v>57</v>
      </c>
      <c r="W98" s="129" t="str">
        <f>VLOOKUP(Y98,'[1]Niveles de Valoración'!C$21:D$25,2,0)</f>
        <v>La actividad que conlleva el riesgo se ejecuta de 24 a 500 veces por año</v>
      </c>
      <c r="X98" s="132">
        <f t="shared" si="68"/>
        <v>3</v>
      </c>
      <c r="Y98" s="133" t="s">
        <v>99</v>
      </c>
      <c r="Z98" s="134">
        <f t="shared" si="69"/>
        <v>3</v>
      </c>
      <c r="AA98" s="135" t="s">
        <v>59</v>
      </c>
      <c r="AB98" s="134">
        <f t="shared" si="70"/>
        <v>9</v>
      </c>
      <c r="AC98" s="135" t="str">
        <f t="shared" si="59"/>
        <v>MODERADO</v>
      </c>
      <c r="AD98" s="136" t="str">
        <f t="shared" si="23"/>
        <v>SI</v>
      </c>
      <c r="AE98" s="136" t="str">
        <f>VLOOKUP(AC98,'[1]Niveles de Valoración'!B$29:C$32,2,0)</f>
        <v>Asumir el riesgo</v>
      </c>
      <c r="AF98" s="5" t="str">
        <f>VLOOKUP(AH98,'Matriz de Controles'!B$3:F$116,5,0)</f>
        <v>PR</v>
      </c>
      <c r="AG98" s="5">
        <f t="shared" si="53"/>
        <v>25</v>
      </c>
      <c r="AH98" s="131" t="s">
        <v>166</v>
      </c>
      <c r="AI98" s="131" t="str">
        <f>VLOOKUP(AH98,'Matriz de Controles'!$B$3:O205,3,)</f>
        <v>Control: Los procedimientos de operación se deben documentar y poner a disposición de todos los usuarios que los necesitan.</v>
      </c>
      <c r="AJ98" s="143" t="str">
        <f>VLOOKUP(AH98,'Matriz de Controles'!$B$3:P205,4,)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98" s="131" t="s">
        <v>61</v>
      </c>
      <c r="AL98" s="136" t="s">
        <v>70</v>
      </c>
      <c r="AM98" s="136"/>
      <c r="AN98" s="136" t="s">
        <v>63</v>
      </c>
      <c r="AO98" s="136"/>
      <c r="AP98" s="5" t="s">
        <v>64</v>
      </c>
      <c r="AQ98" s="5">
        <f t="shared" si="60"/>
        <v>15</v>
      </c>
      <c r="AR98" s="5" t="s">
        <v>65</v>
      </c>
      <c r="AS98" s="5">
        <f t="shared" si="54"/>
        <v>5</v>
      </c>
      <c r="AT98" s="5" t="s">
        <v>65</v>
      </c>
      <c r="AU98" s="5">
        <f t="shared" si="62"/>
        <v>30</v>
      </c>
      <c r="AV98" s="5" t="s">
        <v>65</v>
      </c>
      <c r="AW98" s="5">
        <f t="shared" si="63"/>
        <v>15</v>
      </c>
      <c r="AX98" s="139">
        <f t="shared" si="55"/>
        <v>90</v>
      </c>
      <c r="AY98" s="5">
        <f t="shared" si="56"/>
        <v>2</v>
      </c>
      <c r="AZ98" s="5">
        <f t="shared" si="57"/>
        <v>0</v>
      </c>
      <c r="BA98" s="5" t="str">
        <v>Lider
Tecnico</v>
      </c>
      <c r="BB98" s="144">
        <f t="shared" si="67"/>
        <v>1</v>
      </c>
      <c r="BC98" s="133" t="str">
        <f t="shared" si="49"/>
        <v>RARO</v>
      </c>
      <c r="BD98" s="144">
        <f t="shared" si="58"/>
        <v>3</v>
      </c>
      <c r="BE98" s="133" t="str">
        <f t="shared" si="50"/>
        <v>MODERADO</v>
      </c>
      <c r="BF98" s="144">
        <f t="shared" si="51"/>
        <v>3</v>
      </c>
      <c r="BG98" s="136" t="str">
        <f t="shared" si="61"/>
        <v>BAJA</v>
      </c>
      <c r="BH98" s="136" t="str">
        <f t="shared" si="52"/>
        <v>SI</v>
      </c>
    </row>
    <row r="99" spans="2:60" ht="51" x14ac:dyDescent="0.2">
      <c r="B99" s="163">
        <v>90</v>
      </c>
      <c r="C99" s="126" t="s">
        <v>207</v>
      </c>
      <c r="D99" s="127" t="s">
        <v>118</v>
      </c>
      <c r="E99" s="137" t="str">
        <v>equivocaciones de personas con responsabilidades de
instalación y operación</v>
      </c>
      <c r="F99" s="137" t="str">
        <v>* Error de uso
* Configuración incorrecta de seguridad</v>
      </c>
      <c r="G99" s="138" t="str">
        <v>Humano (accidental)</v>
      </c>
      <c r="H99" s="217"/>
      <c r="I99" s="218"/>
      <c r="J99" s="164" t="s">
        <v>203</v>
      </c>
      <c r="K99" s="131" t="str">
        <v>BAJA</v>
      </c>
      <c r="L99" s="187"/>
      <c r="M99" s="129" t="str">
        <v>Gestión institucional</v>
      </c>
      <c r="N99" s="129" t="str">
        <v>Talento Humano</v>
      </c>
      <c r="O99" s="129" t="str">
        <v>Reservada</v>
      </c>
      <c r="P99" s="129" t="str">
        <v>Publico</v>
      </c>
      <c r="Q99" s="129">
        <v>2</v>
      </c>
      <c r="R99" s="129">
        <v>1</v>
      </c>
      <c r="S99" s="129">
        <v>2</v>
      </c>
      <c r="T99" s="129" t="str">
        <v xml:space="preserve">[I] integridad
[C] confidencialidad
[D] disponibilidad </v>
      </c>
      <c r="U99" s="129" t="s">
        <v>57</v>
      </c>
      <c r="V99" s="129" t="s">
        <v>57</v>
      </c>
      <c r="W99" s="129" t="str">
        <f>VLOOKUP(Y99,'[1]Niveles de Valoración'!C$21:D$25,2,0)</f>
        <v>La actividad que conlleva el riesgo se ejecuta de 24 a 500 veces por año</v>
      </c>
      <c r="X99" s="132">
        <f t="shared" si="68"/>
        <v>3</v>
      </c>
      <c r="Y99" s="133" t="s">
        <v>99</v>
      </c>
      <c r="Z99" s="134">
        <f t="shared" si="69"/>
        <v>2</v>
      </c>
      <c r="AA99" s="135" t="s">
        <v>73</v>
      </c>
      <c r="AB99" s="134">
        <f t="shared" si="70"/>
        <v>6</v>
      </c>
      <c r="AC99" s="135" t="str">
        <f t="shared" si="59"/>
        <v>MODERADO</v>
      </c>
      <c r="AD99" s="136" t="str">
        <f t="shared" si="23"/>
        <v>SI</v>
      </c>
      <c r="AE99" s="136" t="str">
        <f>VLOOKUP(AC99,'[1]Niveles de Valoración'!B$29:C$32,2,0)</f>
        <v>Asumir el riesgo</v>
      </c>
      <c r="AF99" s="5" t="str">
        <f>VLOOKUP(AH99,'Matriz de Controles'!B$3:F$116,5,0)</f>
        <v>PR</v>
      </c>
      <c r="AG99" s="5">
        <f t="shared" si="53"/>
        <v>25</v>
      </c>
      <c r="AH99" s="131" t="s">
        <v>80</v>
      </c>
      <c r="AI99" s="131" t="str">
        <f>VLOOKUP(AH99,'Matriz de Controles'!$B$3:O206,3,)</f>
        <v>Control: Se deben definir y asignar todas las responsabilidades de la seguridad de la información.</v>
      </c>
      <c r="AJ99" s="143" t="str">
        <f>VLOOKUP(AH99,'Matriz de Controles'!$B$3:P206,4,)</f>
        <v>Los roles y responsabilidades deben estar claramente definidos
y deben hacer parte de cada contrato de los funcionarios activos en la SED.</v>
      </c>
      <c r="AK99" s="131" t="s">
        <v>64</v>
      </c>
      <c r="AL99" s="136" t="s">
        <v>70</v>
      </c>
      <c r="AM99" s="136"/>
      <c r="AN99" s="136" t="s">
        <v>63</v>
      </c>
      <c r="AO99" s="136"/>
      <c r="AP99" s="5" t="s">
        <v>64</v>
      </c>
      <c r="AQ99" s="5">
        <f t="shared" si="60"/>
        <v>15</v>
      </c>
      <c r="AR99" s="5" t="s">
        <v>65</v>
      </c>
      <c r="AS99" s="5">
        <f t="shared" si="54"/>
        <v>5</v>
      </c>
      <c r="AT99" s="5" t="s">
        <v>65</v>
      </c>
      <c r="AU99" s="5">
        <f t="shared" si="62"/>
        <v>30</v>
      </c>
      <c r="AV99" s="5" t="s">
        <v>65</v>
      </c>
      <c r="AW99" s="5">
        <f t="shared" si="63"/>
        <v>15</v>
      </c>
      <c r="AX99" s="139">
        <f t="shared" si="55"/>
        <v>90</v>
      </c>
      <c r="AY99" s="5">
        <f t="shared" si="56"/>
        <v>2</v>
      </c>
      <c r="AZ99" s="5">
        <f t="shared" si="57"/>
        <v>0</v>
      </c>
      <c r="BA99" s="5" t="str">
        <v>Lider
Tecnico</v>
      </c>
      <c r="BB99" s="144">
        <f t="shared" si="67"/>
        <v>1</v>
      </c>
      <c r="BC99" s="133" t="str">
        <f t="shared" si="49"/>
        <v>RARO</v>
      </c>
      <c r="BD99" s="144">
        <f t="shared" si="58"/>
        <v>2</v>
      </c>
      <c r="BE99" s="133" t="str">
        <f t="shared" si="50"/>
        <v>MENOR</v>
      </c>
      <c r="BF99" s="144">
        <f t="shared" si="51"/>
        <v>2</v>
      </c>
      <c r="BG99" s="136" t="str">
        <f t="shared" si="61"/>
        <v>BAJA</v>
      </c>
      <c r="BH99" s="136" t="str">
        <f t="shared" si="52"/>
        <v>SI</v>
      </c>
    </row>
    <row r="100" spans="2:60" ht="89.25" x14ac:dyDescent="0.2">
      <c r="B100" s="163">
        <v>91</v>
      </c>
      <c r="C100" s="126" t="s">
        <v>208</v>
      </c>
      <c r="D100" s="127" t="s">
        <v>53</v>
      </c>
      <c r="E100" s="137" t="str">
        <v>equivocaciones de las personas cuando usan los servicios,
datos, etc.</v>
      </c>
      <c r="F100" s="137" t="str">
        <v>* Error de uso</v>
      </c>
      <c r="G100" s="138" t="str">
        <v>Humano (accidental)</v>
      </c>
      <c r="H100" s="217" t="s">
        <v>209</v>
      </c>
      <c r="I100" s="218" t="str">
        <f>CONCATENATE(H100,L100)</f>
        <v>019SW</v>
      </c>
      <c r="J100" s="164" t="s">
        <v>210</v>
      </c>
      <c r="K100" s="131" t="str">
        <v>BAJA</v>
      </c>
      <c r="L100" s="187" t="s">
        <v>56</v>
      </c>
      <c r="M100" s="129" t="str">
        <v>Acceso y permanencia</v>
      </c>
      <c r="N100" s="129" t="str">
        <v>Acceso y Permanencia Escolar</v>
      </c>
      <c r="O100" s="129" t="str">
        <v>Reservada</v>
      </c>
      <c r="P100" s="129" t="str">
        <v>Publico</v>
      </c>
      <c r="Q100" s="129">
        <v>3</v>
      </c>
      <c r="R100" s="129">
        <v>2</v>
      </c>
      <c r="S100" s="129">
        <v>3</v>
      </c>
      <c r="T100" s="129" t="str">
        <v>[I] integridad
[C] confidencialidad [D] disponibilidad</v>
      </c>
      <c r="U100" s="129" t="s">
        <v>57</v>
      </c>
      <c r="V100" s="129" t="s">
        <v>57</v>
      </c>
      <c r="W100" s="129" t="str">
        <f>VLOOKUP(Y100,'[1]Niveles de Valoración'!C$21:D$25,2,0)</f>
        <v>La actividad que conlleva el riesgo se ejecuta de 3 a 24 veces por año</v>
      </c>
      <c r="X100" s="132">
        <f t="shared" si="68"/>
        <v>2</v>
      </c>
      <c r="Y100" s="133" t="s">
        <v>58</v>
      </c>
      <c r="Z100" s="134">
        <f t="shared" si="69"/>
        <v>2</v>
      </c>
      <c r="AA100" s="135" t="s">
        <v>73</v>
      </c>
      <c r="AB100" s="134">
        <f t="shared" si="70"/>
        <v>4</v>
      </c>
      <c r="AC100" s="135" t="str">
        <f t="shared" si="59"/>
        <v>MODERADO</v>
      </c>
      <c r="AD100" s="136" t="str">
        <f t="shared" si="23"/>
        <v>SI</v>
      </c>
      <c r="AE100" s="136" t="str">
        <f>VLOOKUP(AC100,'[1]Niveles de Valoración'!B$29:C$32,2,0)</f>
        <v>Asumir el riesgo</v>
      </c>
      <c r="AF100" s="5" t="str">
        <f>VLOOKUP(AH100,'Matriz de Controles'!B$3:F$116,5,0)</f>
        <v>PR</v>
      </c>
      <c r="AG100" s="5">
        <f t="shared" si="53"/>
        <v>25</v>
      </c>
      <c r="AH100" s="131" t="s">
        <v>166</v>
      </c>
      <c r="AI100" s="131" t="str">
        <f>VLOOKUP(AH100,'Matriz de Controles'!$B$3:O207,3,)</f>
        <v>Control: Los procedimientos de operación se deben documentar y poner a disposición de todos los usuarios que los necesitan.</v>
      </c>
      <c r="AJ100" s="143" t="str">
        <f>VLOOKUP(AH100,'Matriz de Controles'!$B$3:P207,4,)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00" s="131" t="s">
        <v>61</v>
      </c>
      <c r="AL100" s="136" t="s">
        <v>70</v>
      </c>
      <c r="AM100" s="136"/>
      <c r="AN100" s="136" t="s">
        <v>63</v>
      </c>
      <c r="AO100" s="136"/>
      <c r="AP100" s="5" t="s">
        <v>64</v>
      </c>
      <c r="AQ100" s="5">
        <f t="shared" si="60"/>
        <v>15</v>
      </c>
      <c r="AR100" s="5" t="s">
        <v>65</v>
      </c>
      <c r="AS100" s="5">
        <f t="shared" si="54"/>
        <v>5</v>
      </c>
      <c r="AT100" s="5" t="s">
        <v>65</v>
      </c>
      <c r="AU100" s="5">
        <f t="shared" si="62"/>
        <v>30</v>
      </c>
      <c r="AV100" s="5" t="s">
        <v>65</v>
      </c>
      <c r="AW100" s="5">
        <f t="shared" si="63"/>
        <v>15</v>
      </c>
      <c r="AX100" s="139">
        <f t="shared" si="55"/>
        <v>90</v>
      </c>
      <c r="AY100" s="5">
        <f t="shared" si="56"/>
        <v>2</v>
      </c>
      <c r="AZ100" s="5">
        <f t="shared" si="57"/>
        <v>0</v>
      </c>
      <c r="BA100" s="5" t="str">
        <v>Lider
Tecnico</v>
      </c>
      <c r="BB100" s="144">
        <f t="shared" si="67"/>
        <v>1</v>
      </c>
      <c r="BC100" s="133" t="str">
        <f t="shared" si="49"/>
        <v>RARO</v>
      </c>
      <c r="BD100" s="144">
        <f t="shared" si="58"/>
        <v>2</v>
      </c>
      <c r="BE100" s="133" t="str">
        <f t="shared" si="50"/>
        <v>MENOR</v>
      </c>
      <c r="BF100" s="144">
        <f t="shared" si="51"/>
        <v>2</v>
      </c>
      <c r="BG100" s="136" t="str">
        <f t="shared" si="61"/>
        <v>BAJA</v>
      </c>
      <c r="BH100" s="136" t="str">
        <f t="shared" si="52"/>
        <v>SI</v>
      </c>
    </row>
    <row r="101" spans="2:60" ht="178.5" x14ac:dyDescent="0.2">
      <c r="B101" s="163">
        <v>92</v>
      </c>
      <c r="C101" s="126" t="s">
        <v>211</v>
      </c>
      <c r="D101" s="127" t="s">
        <v>67</v>
      </c>
      <c r="E101" s="137" t="str">
        <v>Manipulación de los registros
de actividad (log)</v>
      </c>
      <c r="F101" s="137" t="str">
        <v>* Control inadecuado o falta de
supervisión sobre los registros de
actividades (Registro y supervisión insuficientes)</v>
      </c>
      <c r="G101" s="138" t="str">
        <v>Humano (deliberado)</v>
      </c>
      <c r="H101" s="217"/>
      <c r="I101" s="218"/>
      <c r="J101" s="164" t="s">
        <v>210</v>
      </c>
      <c r="K101" s="131" t="str">
        <v>BAJA</v>
      </c>
      <c r="L101" s="187"/>
      <c r="M101" s="129" t="str">
        <v>Acceso y permanencia</v>
      </c>
      <c r="N101" s="129" t="str">
        <v>Acceso y Permanencia Escolar</v>
      </c>
      <c r="O101" s="129" t="str">
        <v>Reservada</v>
      </c>
      <c r="P101" s="129" t="str">
        <v>Publico</v>
      </c>
      <c r="Q101" s="129">
        <v>3</v>
      </c>
      <c r="R101" s="129">
        <v>2</v>
      </c>
      <c r="S101" s="129">
        <v>3</v>
      </c>
      <c r="T101" s="129" t="str">
        <v>[I] integridad</v>
      </c>
      <c r="U101" s="129" t="s">
        <v>57</v>
      </c>
      <c r="V101" s="129" t="s">
        <v>57</v>
      </c>
      <c r="W101" s="129" t="str">
        <f>VLOOKUP(Y101,'[1]Niveles de Valoración'!C$21:D$25,2,0)</f>
        <v>La actividad que conlleva el riesgo se ejecuta de 3 a 24 veces por año</v>
      </c>
      <c r="X101" s="132">
        <f t="shared" si="68"/>
        <v>2</v>
      </c>
      <c r="Y101" s="133" t="s">
        <v>58</v>
      </c>
      <c r="Z101" s="134">
        <f t="shared" si="69"/>
        <v>1</v>
      </c>
      <c r="AA101" s="135" t="s">
        <v>68</v>
      </c>
      <c r="AB101" s="134">
        <f t="shared" si="70"/>
        <v>2</v>
      </c>
      <c r="AC101" s="135" t="str">
        <f t="shared" si="59"/>
        <v>BAJO</v>
      </c>
      <c r="AD101" s="136" t="str">
        <f t="shared" si="23"/>
        <v>SI</v>
      </c>
      <c r="AE101" s="136" t="str">
        <f>VLOOKUP(AC101,'[1]Niveles de Valoración'!B$29:C$32,2,0)</f>
        <v>Asumir el riesgo</v>
      </c>
      <c r="AF101" s="5" t="str">
        <f>VLOOKUP(AH101,'Matriz de Controles'!B$3:F$116,5,0)</f>
        <v>DT</v>
      </c>
      <c r="AG101" s="5">
        <f t="shared" si="53"/>
        <v>15</v>
      </c>
      <c r="AH101" s="131" t="s">
        <v>74</v>
      </c>
      <c r="AI101" s="131" t="str">
        <f>VLOOKUP(AH101,'Matriz de Controles'!$B$3:O208,3,)</f>
        <v>Control: Se debe implementar un proceso de suministro de acceso formal de usuarios para asignar o revocar los derechos de acceso para todo tipo de usuarios para todos los sistemas y servicios.</v>
      </c>
      <c r="AJ101" s="143" t="str">
        <f>VLOOKUP(AH101,'Matriz de Controles'!$B$3:P208,4,)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01" s="131" t="s">
        <v>64</v>
      </c>
      <c r="AL101" s="136" t="s">
        <v>70</v>
      </c>
      <c r="AM101" s="136"/>
      <c r="AN101" s="136" t="s">
        <v>63</v>
      </c>
      <c r="AO101" s="136"/>
      <c r="AP101" s="5" t="s">
        <v>61</v>
      </c>
      <c r="AQ101" s="5">
        <f t="shared" si="60"/>
        <v>25</v>
      </c>
      <c r="AR101" s="5" t="s">
        <v>65</v>
      </c>
      <c r="AS101" s="5">
        <f t="shared" si="54"/>
        <v>5</v>
      </c>
      <c r="AT101" s="5" t="s">
        <v>65</v>
      </c>
      <c r="AU101" s="5">
        <f t="shared" si="62"/>
        <v>30</v>
      </c>
      <c r="AV101" s="5" t="s">
        <v>65</v>
      </c>
      <c r="AW101" s="5">
        <f t="shared" si="63"/>
        <v>15</v>
      </c>
      <c r="AX101" s="139">
        <f t="shared" si="55"/>
        <v>90</v>
      </c>
      <c r="AY101" s="5">
        <f t="shared" si="56"/>
        <v>2</v>
      </c>
      <c r="AZ101" s="5">
        <f t="shared" si="57"/>
        <v>0</v>
      </c>
      <c r="BA101" s="5" t="str">
        <v>Lider
Tecnico</v>
      </c>
      <c r="BB101" s="144">
        <f t="shared" si="67"/>
        <v>1</v>
      </c>
      <c r="BC101" s="133" t="str">
        <f t="shared" si="49"/>
        <v>RARO</v>
      </c>
      <c r="BD101" s="144">
        <f t="shared" si="58"/>
        <v>1</v>
      </c>
      <c r="BE101" s="133" t="str">
        <f t="shared" si="50"/>
        <v>INSIGNIFICANTE</v>
      </c>
      <c r="BF101" s="144">
        <f t="shared" si="51"/>
        <v>1</v>
      </c>
      <c r="BG101" s="136" t="str">
        <f t="shared" si="61"/>
        <v>BAJA</v>
      </c>
      <c r="BH101" s="136" t="str">
        <f t="shared" si="52"/>
        <v>SI</v>
      </c>
    </row>
    <row r="102" spans="2:60" ht="114.75" x14ac:dyDescent="0.2">
      <c r="B102" s="163">
        <v>93</v>
      </c>
      <c r="C102" s="126" t="s">
        <v>212</v>
      </c>
      <c r="D102" s="127" t="s">
        <v>72</v>
      </c>
      <c r="E102" s="137" t="str">
        <v>prácticamente todos los activos dependen de su configuración y
ésta de la diligencia del administrador: privilegios de acceso, flujos de actividades, registro de actividad, encaminamiento, etc.</v>
      </c>
      <c r="F102" s="137" t="str">
        <v>* Abuso de privilegios
* Falta de definición de procedimientos de control de cambio.</v>
      </c>
      <c r="G102" s="138" t="str">
        <v>Humano (deliberado)</v>
      </c>
      <c r="H102" s="217"/>
      <c r="I102" s="218"/>
      <c r="J102" s="164" t="s">
        <v>210</v>
      </c>
      <c r="K102" s="131" t="str">
        <v>BAJA</v>
      </c>
      <c r="L102" s="187"/>
      <c r="M102" s="129" t="str">
        <v>Acceso y permanencia</v>
      </c>
      <c r="N102" s="129" t="str">
        <v>Acceso y Permanencia Escolar</v>
      </c>
      <c r="O102" s="129" t="str">
        <v>Reservada</v>
      </c>
      <c r="P102" s="129" t="str">
        <v>Publico</v>
      </c>
      <c r="Q102" s="129">
        <v>3</v>
      </c>
      <c r="R102" s="129">
        <v>2</v>
      </c>
      <c r="S102" s="129">
        <v>3</v>
      </c>
      <c r="T102" s="129" t="str">
        <v>[I] integridad
[C] confidencialidad [D] disponibilidad</v>
      </c>
      <c r="U102" s="129" t="s">
        <v>57</v>
      </c>
      <c r="V102" s="129" t="s">
        <v>57</v>
      </c>
      <c r="W102" s="129" t="str">
        <f>VLOOKUP(Y102,'[1]Niveles de Valoración'!C$21:D$25,2,0)</f>
        <v>La actividad que conlleva el riesgo se ejecuta de 3 a 24 veces por año</v>
      </c>
      <c r="X102" s="132">
        <f t="shared" si="68"/>
        <v>2</v>
      </c>
      <c r="Y102" s="133" t="s">
        <v>58</v>
      </c>
      <c r="Z102" s="134">
        <f t="shared" si="69"/>
        <v>3</v>
      </c>
      <c r="AA102" s="135" t="s">
        <v>59</v>
      </c>
      <c r="AB102" s="134">
        <f t="shared" si="70"/>
        <v>6</v>
      </c>
      <c r="AC102" s="135" t="str">
        <f t="shared" si="59"/>
        <v>MODERADO</v>
      </c>
      <c r="AD102" s="136" t="str">
        <f t="shared" si="23"/>
        <v>SI</v>
      </c>
      <c r="AE102" s="136" t="str">
        <f>VLOOKUP(AC102,'[1]Niveles de Valoración'!B$29:C$32,2,0)</f>
        <v>Asumir el riesgo</v>
      </c>
      <c r="AF102" s="5" t="str">
        <f>VLOOKUP(AH102,'Matriz de Controles'!B$3:F$116,5,0)</f>
        <v>PR</v>
      </c>
      <c r="AG102" s="5">
        <f t="shared" si="53"/>
        <v>25</v>
      </c>
      <c r="AH102" s="131" t="s">
        <v>169</v>
      </c>
      <c r="AI102" s="131" t="str">
        <f>VLOOKUP(AH102,'Matriz de Controles'!$B$3:O209,3,)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102" s="143" t="str">
        <f>VLOOKUP(AH102,'Matriz de Controles'!$B$3:P209,4,)</f>
        <v>Implemente herramientas de actualización de software
automatizadas para garantizar que el software de terceros en todos los sistemas esté ejecutando las actualizaciones de seguridad más recientes proporcionadas por el proveedor de software.</v>
      </c>
      <c r="AK102" s="131" t="s">
        <v>61</v>
      </c>
      <c r="AL102" s="136" t="s">
        <v>70</v>
      </c>
      <c r="AM102" s="136"/>
      <c r="AN102" s="136" t="s">
        <v>63</v>
      </c>
      <c r="AO102" s="136"/>
      <c r="AP102" s="5" t="s">
        <v>61</v>
      </c>
      <c r="AQ102" s="5">
        <f t="shared" si="60"/>
        <v>25</v>
      </c>
      <c r="AR102" s="5" t="s">
        <v>65</v>
      </c>
      <c r="AS102" s="5">
        <f t="shared" si="54"/>
        <v>5</v>
      </c>
      <c r="AT102" s="5" t="s">
        <v>65</v>
      </c>
      <c r="AU102" s="5">
        <f t="shared" si="62"/>
        <v>30</v>
      </c>
      <c r="AV102" s="5" t="s">
        <v>65</v>
      </c>
      <c r="AW102" s="5">
        <f t="shared" si="63"/>
        <v>15</v>
      </c>
      <c r="AX102" s="139">
        <f t="shared" si="55"/>
        <v>100</v>
      </c>
      <c r="AY102" s="5">
        <f t="shared" si="56"/>
        <v>2</v>
      </c>
      <c r="AZ102" s="5">
        <f t="shared" si="57"/>
        <v>0</v>
      </c>
      <c r="BA102" s="5" t="str">
        <v>Lider
Tecnico</v>
      </c>
      <c r="BB102" s="144">
        <f t="shared" si="67"/>
        <v>1</v>
      </c>
      <c r="BC102" s="133" t="str">
        <f t="shared" si="49"/>
        <v>RARO</v>
      </c>
      <c r="BD102" s="144">
        <f t="shared" si="58"/>
        <v>3</v>
      </c>
      <c r="BE102" s="133" t="str">
        <f t="shared" si="50"/>
        <v>MODERADO</v>
      </c>
      <c r="BF102" s="144">
        <f t="shared" si="51"/>
        <v>3</v>
      </c>
      <c r="BG102" s="136" t="str">
        <f t="shared" si="61"/>
        <v>BAJA</v>
      </c>
      <c r="BH102" s="136" t="str">
        <f t="shared" si="52"/>
        <v>SI</v>
      </c>
    </row>
    <row r="103" spans="2:60" ht="178.5" x14ac:dyDescent="0.2">
      <c r="B103" s="163">
        <v>94</v>
      </c>
      <c r="C103" s="126" t="s">
        <v>213</v>
      </c>
      <c r="D103" s="127" t="s">
        <v>76</v>
      </c>
      <c r="E103" s="140" t="str">
        <v>cuando un atacante consigue hacerse pasar por un usuario
autorizado, disfruta de los privilegios de este para sus fines propios. Esta amenaza puede ser perpetrada por personal interno, por personas ajenas a la Organización o por personal contratado temporalmente.</v>
      </c>
      <c r="F103" s="140" t="str">
        <v>* Usurpación de derecho
* Autenticación rota</v>
      </c>
      <c r="G103" s="141" t="str">
        <v>Humano (deliberado)</v>
      </c>
      <c r="H103" s="217"/>
      <c r="I103" s="218"/>
      <c r="J103" s="164" t="s">
        <v>210</v>
      </c>
      <c r="K103" s="131" t="str">
        <v>BAJA</v>
      </c>
      <c r="L103" s="187"/>
      <c r="M103" s="129" t="str">
        <v>Acceso y permanencia</v>
      </c>
      <c r="N103" s="129" t="str">
        <v>Acceso y Permanencia Escolar</v>
      </c>
      <c r="O103" s="129" t="str">
        <v>Reservada</v>
      </c>
      <c r="P103" s="129" t="str">
        <v>Publico</v>
      </c>
      <c r="Q103" s="129">
        <v>3</v>
      </c>
      <c r="R103" s="129">
        <v>2</v>
      </c>
      <c r="S103" s="129">
        <v>3</v>
      </c>
      <c r="T103" s="129" t="str">
        <v>[C] confidencialidad
[I] integridad</v>
      </c>
      <c r="U103" s="129" t="s">
        <v>57</v>
      </c>
      <c r="V103" s="129" t="s">
        <v>57</v>
      </c>
      <c r="W103" s="129" t="str">
        <f>VLOOKUP(Y103,'[1]Niveles de Valoración'!C$21:D$25,2,0)</f>
        <v>La actividad que conlleva el riesgo se ejecuta de 3 a 24 veces por año</v>
      </c>
      <c r="X103" s="132">
        <f t="shared" si="68"/>
        <v>2</v>
      </c>
      <c r="Y103" s="133" t="s">
        <v>58</v>
      </c>
      <c r="Z103" s="134">
        <f t="shared" si="69"/>
        <v>2</v>
      </c>
      <c r="AA103" s="135" t="s">
        <v>73</v>
      </c>
      <c r="AB103" s="134">
        <f t="shared" si="70"/>
        <v>4</v>
      </c>
      <c r="AC103" s="135" t="str">
        <f t="shared" si="59"/>
        <v>MODERADO</v>
      </c>
      <c r="AD103" s="136" t="str">
        <f t="shared" si="23"/>
        <v>SI</v>
      </c>
      <c r="AE103" s="136" t="str">
        <f>VLOOKUP(AC103,'[1]Niveles de Valoración'!B$29:C$32,2,0)</f>
        <v>Asumir el riesgo</v>
      </c>
      <c r="AF103" s="5" t="str">
        <f>VLOOKUP(AH103,'Matriz de Controles'!B$3:F$116,5,0)</f>
        <v>PR</v>
      </c>
      <c r="AG103" s="5">
        <f t="shared" si="53"/>
        <v>25</v>
      </c>
      <c r="AH103" s="131" t="s">
        <v>77</v>
      </c>
      <c r="AI103" s="131" t="str">
        <f>VLOOKUP(AH103,'Matriz de Controles'!$B$3:O210,3,)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03" s="143" t="str">
        <f>VLOOKUP(AH103,'Matriz de Controles'!$B$3:P210,4,)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03" s="131" t="s">
        <v>64</v>
      </c>
      <c r="AL103" s="136" t="s">
        <v>62</v>
      </c>
      <c r="AM103" s="136"/>
      <c r="AN103" s="136" t="s">
        <v>63</v>
      </c>
      <c r="AO103" s="136"/>
      <c r="AP103" s="5" t="s">
        <v>64</v>
      </c>
      <c r="AQ103" s="5">
        <f t="shared" si="60"/>
        <v>15</v>
      </c>
      <c r="AR103" s="5" t="s">
        <v>65</v>
      </c>
      <c r="AS103" s="5">
        <f t="shared" si="54"/>
        <v>5</v>
      </c>
      <c r="AT103" s="5" t="s">
        <v>65</v>
      </c>
      <c r="AU103" s="5">
        <f t="shared" si="62"/>
        <v>30</v>
      </c>
      <c r="AV103" s="5" t="s">
        <v>65</v>
      </c>
      <c r="AW103" s="5">
        <f t="shared" si="63"/>
        <v>15</v>
      </c>
      <c r="AX103" s="139">
        <f t="shared" si="55"/>
        <v>90</v>
      </c>
      <c r="AY103" s="5">
        <f t="shared" si="56"/>
        <v>2</v>
      </c>
      <c r="AZ103" s="5">
        <f t="shared" si="57"/>
        <v>0</v>
      </c>
      <c r="BA103" s="5" t="str">
        <v>Lider
Tecnico</v>
      </c>
      <c r="BB103" s="144">
        <f t="shared" si="67"/>
        <v>1</v>
      </c>
      <c r="BC103" s="133" t="str">
        <f t="shared" si="49"/>
        <v>RARO</v>
      </c>
      <c r="BD103" s="144">
        <f t="shared" si="58"/>
        <v>2</v>
      </c>
      <c r="BE103" s="133" t="str">
        <f t="shared" si="50"/>
        <v>MENOR</v>
      </c>
      <c r="BF103" s="144">
        <f t="shared" si="51"/>
        <v>2</v>
      </c>
      <c r="BG103" s="136" t="str">
        <f t="shared" si="61"/>
        <v>BAJA</v>
      </c>
      <c r="BH103" s="136" t="str">
        <f t="shared" si="52"/>
        <v>SI</v>
      </c>
    </row>
    <row r="104" spans="2:60" ht="63.75" x14ac:dyDescent="0.2">
      <c r="B104" s="163">
        <v>95</v>
      </c>
      <c r="C104" s="126" t="s">
        <v>214</v>
      </c>
      <c r="D104" s="127" t="s">
        <v>215</v>
      </c>
      <c r="E104" s="140" t="str">
        <v>vandalismo, terrorismo, acción militar, ... Esta amenaza puede
ser perpetrada por personal interno, por personas ajenas a la Organización o por personas contratadas de forma temporal.</v>
      </c>
      <c r="F104" s="140" t="str">
        <v>* Destrucción de hardware o de soportes
* Manifestaciones/protestas</v>
      </c>
      <c r="G104" s="141" t="str">
        <v>Humano (deliberado)</v>
      </c>
      <c r="H104" s="217"/>
      <c r="I104" s="218"/>
      <c r="J104" s="164" t="s">
        <v>210</v>
      </c>
      <c r="K104" s="131" t="str">
        <v>BAJA</v>
      </c>
      <c r="L104" s="187"/>
      <c r="M104" s="129" t="str">
        <v>Acceso y permanencia</v>
      </c>
      <c r="N104" s="129" t="str">
        <v>Acceso y Permanencia Escolar</v>
      </c>
      <c r="O104" s="129" t="str">
        <v>Reservada</v>
      </c>
      <c r="P104" s="129" t="str">
        <v>Publico</v>
      </c>
      <c r="Q104" s="129">
        <v>3</v>
      </c>
      <c r="R104" s="129">
        <v>2</v>
      </c>
      <c r="S104" s="129">
        <v>3</v>
      </c>
      <c r="T104" s="129" t="str">
        <v>[D] disponibilidad</v>
      </c>
      <c r="U104" s="129" t="s">
        <v>57</v>
      </c>
      <c r="V104" s="129" t="s">
        <v>57</v>
      </c>
      <c r="W104" s="129" t="str">
        <f>VLOOKUP(Y104,'[1]Niveles de Valoración'!C$21:D$25,2,0)</f>
        <v>La actividad que conlleva el riesgo se ejecuta de 3 a 24 veces por año</v>
      </c>
      <c r="X104" s="132">
        <f t="shared" si="68"/>
        <v>2</v>
      </c>
      <c r="Y104" s="133" t="s">
        <v>58</v>
      </c>
      <c r="Z104" s="134">
        <f t="shared" si="69"/>
        <v>2</v>
      </c>
      <c r="AA104" s="135" t="s">
        <v>73</v>
      </c>
      <c r="AB104" s="134">
        <f t="shared" si="70"/>
        <v>4</v>
      </c>
      <c r="AC104" s="135" t="str">
        <f t="shared" si="59"/>
        <v>MODERADO</v>
      </c>
      <c r="AD104" s="136" t="str">
        <f t="shared" si="23"/>
        <v>SI</v>
      </c>
      <c r="AE104" s="136" t="str">
        <f>VLOOKUP(AC104,'[1]Niveles de Valoración'!B$29:C$32,2,0)</f>
        <v>Asumir el riesgo</v>
      </c>
      <c r="AF104" s="5" t="str">
        <f>VLOOKUP(AH104,'Matriz de Controles'!B$3:F$116,5,0)</f>
        <v>PR</v>
      </c>
      <c r="AG104" s="5">
        <f t="shared" si="53"/>
        <v>25</v>
      </c>
      <c r="AH104" s="131" t="s">
        <v>216</v>
      </c>
      <c r="AI104" s="131" t="str">
        <f>VLOOKUP(AH104,'Matriz de Controles'!$B$3:O211,3,)</f>
        <v>Control: Se debe exigir a los usuarios que cumplan las prácticas de la organización para el uso de información de autenticación secreta.</v>
      </c>
      <c r="AJ104" s="143" t="str">
        <f>VLOOKUP(AH104,'Matriz de Controles'!$B$3:P211,4,)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104" s="131" t="s">
        <v>64</v>
      </c>
      <c r="AL104" s="136" t="s">
        <v>70</v>
      </c>
      <c r="AM104" s="136"/>
      <c r="AN104" s="136" t="s">
        <v>63</v>
      </c>
      <c r="AO104" s="136"/>
      <c r="AP104" s="5" t="s">
        <v>64</v>
      </c>
      <c r="AQ104" s="5">
        <f t="shared" si="60"/>
        <v>15</v>
      </c>
      <c r="AR104" s="5" t="s">
        <v>65</v>
      </c>
      <c r="AS104" s="5">
        <f t="shared" si="54"/>
        <v>5</v>
      </c>
      <c r="AT104" s="5" t="s">
        <v>65</v>
      </c>
      <c r="AU104" s="5">
        <f t="shared" si="62"/>
        <v>30</v>
      </c>
      <c r="AV104" s="5" t="s">
        <v>65</v>
      </c>
      <c r="AW104" s="5">
        <f t="shared" si="63"/>
        <v>15</v>
      </c>
      <c r="AX104" s="139">
        <f t="shared" si="55"/>
        <v>90</v>
      </c>
      <c r="AY104" s="5">
        <f t="shared" si="56"/>
        <v>2</v>
      </c>
      <c r="AZ104" s="5">
        <f t="shared" si="57"/>
        <v>0</v>
      </c>
      <c r="BA104" s="5" t="str">
        <v>Lider
Tecnico</v>
      </c>
      <c r="BB104" s="144">
        <f t="shared" si="67"/>
        <v>1</v>
      </c>
      <c r="BC104" s="133" t="str">
        <f t="shared" si="49"/>
        <v>RARO</v>
      </c>
      <c r="BD104" s="144">
        <f t="shared" si="58"/>
        <v>2</v>
      </c>
      <c r="BE104" s="133" t="str">
        <f t="shared" si="50"/>
        <v>MENOR</v>
      </c>
      <c r="BF104" s="144">
        <f t="shared" si="51"/>
        <v>2</v>
      </c>
      <c r="BG104" s="136" t="str">
        <f t="shared" si="61"/>
        <v>BAJA</v>
      </c>
      <c r="BH104" s="136" t="str">
        <f t="shared" si="52"/>
        <v>SI</v>
      </c>
    </row>
    <row r="105" spans="2:60" ht="89.25" x14ac:dyDescent="0.2">
      <c r="B105" s="163">
        <v>96</v>
      </c>
      <c r="C105" s="126" t="s">
        <v>217</v>
      </c>
      <c r="D105" s="127" t="s">
        <v>53</v>
      </c>
      <c r="E105" s="140" t="str">
        <v>equivocaciones de las personas cuando usan los servicios,
datos, etc.</v>
      </c>
      <c r="F105" s="140" t="str">
        <v>* Error de uso</v>
      </c>
      <c r="G105" s="141" t="str">
        <v>Humano (accidental)</v>
      </c>
      <c r="H105" s="217" t="s">
        <v>218</v>
      </c>
      <c r="I105" s="218" t="str">
        <f>CONCATENATE(H105,L105)</f>
        <v>020SW</v>
      </c>
      <c r="J105" s="164" t="s">
        <v>219</v>
      </c>
      <c r="K105" s="131" t="str">
        <v>BAJA</v>
      </c>
      <c r="L105" s="187" t="s">
        <v>56</v>
      </c>
      <c r="M105" s="129" t="str">
        <v>Gestión institucional</v>
      </c>
      <c r="N105" s="129" t="str">
        <v>Gestión Financiera</v>
      </c>
      <c r="O105" s="129" t="str">
        <v>Reservada</v>
      </c>
      <c r="P105" s="129" t="str">
        <v>Publico</v>
      </c>
      <c r="Q105" s="129">
        <v>3</v>
      </c>
      <c r="R105" s="129">
        <v>2</v>
      </c>
      <c r="S105" s="129">
        <v>2</v>
      </c>
      <c r="T105" s="129" t="str">
        <v>[I] integridad
[C] confidencialidad [D] disponibilidad</v>
      </c>
      <c r="U105" s="129" t="s">
        <v>57</v>
      </c>
      <c r="V105" s="129" t="s">
        <v>57</v>
      </c>
      <c r="W105" s="129" t="str">
        <f>VLOOKUP(Y105,'[1]Niveles de Valoración'!C$21:D$25,2,0)</f>
        <v>La actividad que conlleva el riesgo se ejecuta de 24 a 500 veces por año</v>
      </c>
      <c r="X105" s="132">
        <f t="shared" si="68"/>
        <v>3</v>
      </c>
      <c r="Y105" s="133" t="s">
        <v>99</v>
      </c>
      <c r="Z105" s="134">
        <f t="shared" si="69"/>
        <v>2</v>
      </c>
      <c r="AA105" s="135" t="s">
        <v>73</v>
      </c>
      <c r="AB105" s="134">
        <f t="shared" si="70"/>
        <v>6</v>
      </c>
      <c r="AC105" s="135" t="str">
        <f t="shared" si="59"/>
        <v>MODERADO</v>
      </c>
      <c r="AD105" s="136" t="str">
        <f t="shared" si="23"/>
        <v>SI</v>
      </c>
      <c r="AE105" s="136" t="str">
        <f>VLOOKUP(AC105,'[1]Niveles de Valoración'!B$29:C$32,2,0)</f>
        <v>Asumir el riesgo</v>
      </c>
      <c r="AF105" s="5" t="str">
        <f>VLOOKUP(AH105,'Matriz de Controles'!B$3:F$116,5,0)</f>
        <v>PR</v>
      </c>
      <c r="AG105" s="5">
        <f t="shared" si="53"/>
        <v>25</v>
      </c>
      <c r="AH105" s="131" t="s">
        <v>166</v>
      </c>
      <c r="AI105" s="131" t="str">
        <f>VLOOKUP(AH105,'Matriz de Controles'!$B$3:O212,3,)</f>
        <v>Control: Los procedimientos de operación se deben documentar y poner a disposición de todos los usuarios que los necesitan.</v>
      </c>
      <c r="AJ105" s="143" t="str">
        <f>VLOOKUP(AH105,'Matriz de Controles'!$B$3:P212,4,)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05" s="131" t="s">
        <v>64</v>
      </c>
      <c r="AL105" s="136" t="s">
        <v>70</v>
      </c>
      <c r="AM105" s="136"/>
      <c r="AN105" s="136" t="s">
        <v>63</v>
      </c>
      <c r="AO105" s="136"/>
      <c r="AP105" s="5" t="s">
        <v>64</v>
      </c>
      <c r="AQ105" s="5">
        <f t="shared" si="60"/>
        <v>15</v>
      </c>
      <c r="AR105" s="5" t="s">
        <v>65</v>
      </c>
      <c r="AS105" s="5">
        <f t="shared" si="54"/>
        <v>5</v>
      </c>
      <c r="AT105" s="5" t="s">
        <v>65</v>
      </c>
      <c r="AU105" s="5">
        <f t="shared" si="62"/>
        <v>30</v>
      </c>
      <c r="AV105" s="5" t="s">
        <v>65</v>
      </c>
      <c r="AW105" s="5">
        <f t="shared" si="63"/>
        <v>15</v>
      </c>
      <c r="AX105" s="139">
        <f t="shared" si="55"/>
        <v>90</v>
      </c>
      <c r="AY105" s="5">
        <f t="shared" si="56"/>
        <v>2</v>
      </c>
      <c r="AZ105" s="5">
        <f t="shared" si="57"/>
        <v>0</v>
      </c>
      <c r="BA105" s="5" t="str">
        <v>Lider
Tecnico</v>
      </c>
      <c r="BB105" s="144">
        <f t="shared" si="67"/>
        <v>1</v>
      </c>
      <c r="BC105" s="133" t="str">
        <f t="shared" si="49"/>
        <v>RARO</v>
      </c>
      <c r="BD105" s="144">
        <f t="shared" si="58"/>
        <v>2</v>
      </c>
      <c r="BE105" s="133" t="str">
        <f t="shared" si="50"/>
        <v>MENOR</v>
      </c>
      <c r="BF105" s="144">
        <f t="shared" si="51"/>
        <v>2</v>
      </c>
      <c r="BG105" s="136" t="str">
        <f t="shared" si="61"/>
        <v>BAJA</v>
      </c>
      <c r="BH105" s="136" t="str">
        <f t="shared" si="52"/>
        <v>SI</v>
      </c>
    </row>
    <row r="106" spans="2:60" ht="178.5" x14ac:dyDescent="0.2">
      <c r="B106" s="163">
        <v>97</v>
      </c>
      <c r="C106" s="126" t="s">
        <v>220</v>
      </c>
      <c r="D106" s="127" t="s">
        <v>67</v>
      </c>
      <c r="E106" s="140" t="str">
        <v>Manipulación de los registros
de actividad (log)</v>
      </c>
      <c r="F106" s="140" t="str">
        <v>* Control inadecuado o falta de
supervisión sobre los registros de
actividades (Registro y supervisión insuficientes)</v>
      </c>
      <c r="G106" s="141" t="str">
        <v>Humano (deliberado)</v>
      </c>
      <c r="H106" s="217"/>
      <c r="I106" s="218"/>
      <c r="J106" s="164" t="s">
        <v>219</v>
      </c>
      <c r="K106" s="131" t="str">
        <v>BAJA</v>
      </c>
      <c r="L106" s="187"/>
      <c r="M106" s="129" t="str">
        <v>Gestión institucional</v>
      </c>
      <c r="N106" s="129" t="str">
        <v>Gestión Financiera</v>
      </c>
      <c r="O106" s="129" t="str">
        <v>Reservada</v>
      </c>
      <c r="P106" s="129" t="str">
        <v>Publico</v>
      </c>
      <c r="Q106" s="129">
        <v>3</v>
      </c>
      <c r="R106" s="129">
        <v>2</v>
      </c>
      <c r="S106" s="129">
        <v>2</v>
      </c>
      <c r="T106" s="129" t="str">
        <v>[I] integridad</v>
      </c>
      <c r="U106" s="129" t="s">
        <v>57</v>
      </c>
      <c r="V106" s="129" t="s">
        <v>57</v>
      </c>
      <c r="W106" s="129" t="str">
        <f>VLOOKUP(Y106,'[1]Niveles de Valoración'!C$21:D$25,2,0)</f>
        <v>La actividad que conlleva el riesgo se ejecuta de 24 a 500 veces por año</v>
      </c>
      <c r="X106" s="132">
        <f t="shared" si="68"/>
        <v>3</v>
      </c>
      <c r="Y106" s="133" t="s">
        <v>99</v>
      </c>
      <c r="Z106" s="134">
        <f t="shared" si="69"/>
        <v>3</v>
      </c>
      <c r="AA106" s="135" t="s">
        <v>59</v>
      </c>
      <c r="AB106" s="134">
        <f t="shared" si="70"/>
        <v>9</v>
      </c>
      <c r="AC106" s="135" t="str">
        <f t="shared" si="59"/>
        <v>MODERADO</v>
      </c>
      <c r="AD106" s="136" t="str">
        <f t="shared" si="23"/>
        <v>SI</v>
      </c>
      <c r="AE106" s="136" t="str">
        <f>VLOOKUP(AC106,'[1]Niveles de Valoración'!B$29:C$32,2,0)</f>
        <v>Asumir el riesgo</v>
      </c>
      <c r="AF106" s="5" t="str">
        <f>VLOOKUP(AH106,'Matriz de Controles'!B$3:F$116,5,0)</f>
        <v>DT</v>
      </c>
      <c r="AG106" s="5">
        <f t="shared" si="53"/>
        <v>15</v>
      </c>
      <c r="AH106" s="131" t="s">
        <v>74</v>
      </c>
      <c r="AI106" s="131" t="str">
        <f>VLOOKUP(AH106,'Matriz de Controles'!$B$3:O213,3,)</f>
        <v>Control: Se debe implementar un proceso de suministro de acceso formal de usuarios para asignar o revocar los derechos de acceso para todo tipo de usuarios para todos los sistemas y servicios.</v>
      </c>
      <c r="AJ106" s="143" t="str">
        <f>VLOOKUP(AH106,'Matriz de Controles'!$B$3:P213,4,)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06" s="131" t="s">
        <v>61</v>
      </c>
      <c r="AL106" s="136" t="s">
        <v>70</v>
      </c>
      <c r="AM106" s="136"/>
      <c r="AN106" s="136" t="s">
        <v>63</v>
      </c>
      <c r="AO106" s="136"/>
      <c r="AP106" s="5" t="s">
        <v>61</v>
      </c>
      <c r="AQ106" s="5">
        <f t="shared" si="60"/>
        <v>25</v>
      </c>
      <c r="AR106" s="5" t="s">
        <v>65</v>
      </c>
      <c r="AS106" s="5">
        <f t="shared" si="54"/>
        <v>5</v>
      </c>
      <c r="AT106" s="5" t="s">
        <v>65</v>
      </c>
      <c r="AU106" s="5">
        <f t="shared" si="62"/>
        <v>30</v>
      </c>
      <c r="AV106" s="5" t="s">
        <v>65</v>
      </c>
      <c r="AW106" s="5">
        <f t="shared" si="63"/>
        <v>15</v>
      </c>
      <c r="AX106" s="139">
        <f t="shared" ref="AX106:AX126" si="71">AQ106+AS106+AU106+AW106+AG106</f>
        <v>90</v>
      </c>
      <c r="AY106" s="5">
        <f t="shared" ref="AY106:AY126" si="72">IF(AX106&gt;=60,IF(AF106="DT",2,IF(AF106="PR",2,0)),0)</f>
        <v>2</v>
      </c>
      <c r="AZ106" s="5">
        <f t="shared" ref="AZ106:AZ126" si="73">IF(AF106="CR",IF(AX106&gt;=55,1,0),0)</f>
        <v>0</v>
      </c>
      <c r="BA106" s="5" t="str">
        <v>Lider
Tecnico</v>
      </c>
      <c r="BB106" s="144">
        <f t="shared" si="67"/>
        <v>1</v>
      </c>
      <c r="BC106" s="133" t="str">
        <f t="shared" si="49"/>
        <v>RARO</v>
      </c>
      <c r="BD106" s="144">
        <f t="shared" ref="BD106:BD126" si="74">Z106-AZ106</f>
        <v>3</v>
      </c>
      <c r="BE106" s="133" t="str">
        <f t="shared" si="50"/>
        <v>MODERADO</v>
      </c>
      <c r="BF106" s="144">
        <f t="shared" si="51"/>
        <v>3</v>
      </c>
      <c r="BG106" s="136" t="str">
        <f t="shared" si="61"/>
        <v>BAJA</v>
      </c>
      <c r="BH106" s="136" t="str">
        <f t="shared" si="52"/>
        <v>SI</v>
      </c>
    </row>
    <row r="107" spans="2:60" ht="114.75" x14ac:dyDescent="0.2">
      <c r="B107" s="163">
        <v>98</v>
      </c>
      <c r="C107" s="126" t="s">
        <v>221</v>
      </c>
      <c r="D107" s="127" t="s">
        <v>72</v>
      </c>
      <c r="E107" s="140" t="str">
        <v>prácticamente todos los activos dependen de su configuración y
ésta de la diligencia del administrador: privilegios de acceso, flujos de actividades, registro de actividad, encaminamiento, etc.</v>
      </c>
      <c r="F107" s="140" t="str">
        <v>* Abuso de privilegios
* Falta de definición de procedimientos de control de cambio.</v>
      </c>
      <c r="G107" s="141" t="str">
        <v>Humano (deliberado)</v>
      </c>
      <c r="H107" s="217"/>
      <c r="I107" s="218"/>
      <c r="J107" s="164" t="s">
        <v>219</v>
      </c>
      <c r="K107" s="131" t="str">
        <v>BAJA</v>
      </c>
      <c r="L107" s="187"/>
      <c r="M107" s="129" t="str">
        <v>Gestión institucional</v>
      </c>
      <c r="N107" s="129" t="str">
        <v>Gestión Financiera</v>
      </c>
      <c r="O107" s="129" t="str">
        <v>Reservada</v>
      </c>
      <c r="P107" s="129" t="str">
        <v>Publico</v>
      </c>
      <c r="Q107" s="129">
        <v>3</v>
      </c>
      <c r="R107" s="129">
        <v>2</v>
      </c>
      <c r="S107" s="129">
        <v>2</v>
      </c>
      <c r="T107" s="129" t="str">
        <v>[I] integridad
[C] confidencialidad [D] disponibilidad</v>
      </c>
      <c r="U107" s="129" t="s">
        <v>57</v>
      </c>
      <c r="V107" s="129" t="s">
        <v>57</v>
      </c>
      <c r="W107" s="129" t="str">
        <f>VLOOKUP(Y107,'[1]Niveles de Valoración'!C$21:D$25,2,0)</f>
        <v>La actividad que conlleva el riesgo se ejecuta de 24 a 500 veces por año</v>
      </c>
      <c r="X107" s="132">
        <f t="shared" si="68"/>
        <v>3</v>
      </c>
      <c r="Y107" s="133" t="s">
        <v>99</v>
      </c>
      <c r="Z107" s="134">
        <f t="shared" si="69"/>
        <v>3</v>
      </c>
      <c r="AA107" s="135" t="s">
        <v>59</v>
      </c>
      <c r="AB107" s="134">
        <f t="shared" si="70"/>
        <v>9</v>
      </c>
      <c r="AC107" s="135" t="str">
        <f t="shared" si="59"/>
        <v>MODERADO</v>
      </c>
      <c r="AD107" s="136" t="str">
        <f t="shared" si="23"/>
        <v>SI</v>
      </c>
      <c r="AE107" s="136" t="str">
        <f>VLOOKUP(AC107,'[1]Niveles de Valoración'!B$29:C$32,2,0)</f>
        <v>Asumir el riesgo</v>
      </c>
      <c r="AF107" s="5" t="str">
        <f>VLOOKUP(AH107,'Matriz de Controles'!B$3:F$116,5,0)</f>
        <v>PR</v>
      </c>
      <c r="AG107" s="5">
        <f t="shared" si="53"/>
        <v>25</v>
      </c>
      <c r="AH107" s="131" t="s">
        <v>169</v>
      </c>
      <c r="AI107" s="131" t="str">
        <f>VLOOKUP(AH107,'Matriz de Controles'!$B$3:O214,3,)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107" s="143" t="str">
        <f>VLOOKUP(AH107,'Matriz de Controles'!$B$3:P214,4,)</f>
        <v>Implemente herramientas de actualización de software
automatizadas para garantizar que el software de terceros en todos los sistemas esté ejecutando las actualizaciones de seguridad más recientes proporcionadas por el proveedor de software.</v>
      </c>
      <c r="AK107" s="131" t="s">
        <v>61</v>
      </c>
      <c r="AL107" s="136" t="s">
        <v>70</v>
      </c>
      <c r="AM107" s="136"/>
      <c r="AN107" s="136" t="s">
        <v>63</v>
      </c>
      <c r="AO107" s="136"/>
      <c r="AP107" s="5" t="s">
        <v>61</v>
      </c>
      <c r="AQ107" s="5">
        <f t="shared" si="60"/>
        <v>25</v>
      </c>
      <c r="AR107" s="5" t="s">
        <v>65</v>
      </c>
      <c r="AS107" s="5">
        <f t="shared" si="54"/>
        <v>5</v>
      </c>
      <c r="AT107" s="5" t="s">
        <v>65</v>
      </c>
      <c r="AU107" s="5">
        <f t="shared" si="62"/>
        <v>30</v>
      </c>
      <c r="AV107" s="5" t="s">
        <v>65</v>
      </c>
      <c r="AW107" s="5">
        <f t="shared" si="63"/>
        <v>15</v>
      </c>
      <c r="AX107" s="139">
        <f t="shared" si="71"/>
        <v>100</v>
      </c>
      <c r="AY107" s="5">
        <f t="shared" si="72"/>
        <v>2</v>
      </c>
      <c r="AZ107" s="5">
        <f t="shared" si="73"/>
        <v>0</v>
      </c>
      <c r="BA107" s="5" t="str">
        <v>Lider
Tecnico</v>
      </c>
      <c r="BB107" s="144">
        <f t="shared" si="67"/>
        <v>1</v>
      </c>
      <c r="BC107" s="133" t="str">
        <f t="shared" si="49"/>
        <v>RARO</v>
      </c>
      <c r="BD107" s="144">
        <f t="shared" si="74"/>
        <v>3</v>
      </c>
      <c r="BE107" s="133" t="str">
        <f t="shared" si="50"/>
        <v>MODERADO</v>
      </c>
      <c r="BF107" s="144">
        <f t="shared" si="51"/>
        <v>3</v>
      </c>
      <c r="BG107" s="136" t="str">
        <f t="shared" si="61"/>
        <v>BAJA</v>
      </c>
      <c r="BH107" s="136" t="str">
        <f t="shared" si="52"/>
        <v>SI</v>
      </c>
    </row>
    <row r="108" spans="2:60" ht="178.5" x14ac:dyDescent="0.2">
      <c r="B108" s="163">
        <v>99</v>
      </c>
      <c r="C108" s="126" t="s">
        <v>222</v>
      </c>
      <c r="D108" s="127" t="s">
        <v>76</v>
      </c>
      <c r="E108" s="140" t="str">
        <v>cuando un atacante consigue hacerse pasar por un usuario
autorizado, disfruta de los privilegios de este para sus fines propios. Esta amenaza puede ser perpetrada por personal interno, por personas ajenas a la Organización o por personal contratado temporalmente.</v>
      </c>
      <c r="F108" s="140" t="str">
        <v>* Usurpación de derecho
* Autenticación rota</v>
      </c>
      <c r="G108" s="141" t="str">
        <v>Humano (deliberado)</v>
      </c>
      <c r="H108" s="217"/>
      <c r="I108" s="218"/>
      <c r="J108" s="164" t="s">
        <v>219</v>
      </c>
      <c r="K108" s="131" t="str">
        <v>BAJA</v>
      </c>
      <c r="L108" s="187"/>
      <c r="M108" s="129" t="str">
        <v>Gestión institucional</v>
      </c>
      <c r="N108" s="129" t="str">
        <v>Gestión Financiera</v>
      </c>
      <c r="O108" s="129" t="str">
        <v>Reservada</v>
      </c>
      <c r="P108" s="129" t="str">
        <v>Publico</v>
      </c>
      <c r="Q108" s="129">
        <v>3</v>
      </c>
      <c r="R108" s="129">
        <v>2</v>
      </c>
      <c r="S108" s="129">
        <v>2</v>
      </c>
      <c r="T108" s="129" t="str">
        <v>[C] confidencialidad
[I] integridad</v>
      </c>
      <c r="U108" s="129" t="s">
        <v>57</v>
      </c>
      <c r="V108" s="129" t="s">
        <v>57</v>
      </c>
      <c r="W108" s="129" t="str">
        <f>VLOOKUP(Y108,'[1]Niveles de Valoración'!C$21:D$25,2,0)</f>
        <v>La actividad que conlleva el riesgo se ejecuta de 24 a 500 veces por año</v>
      </c>
      <c r="X108" s="132">
        <f t="shared" si="68"/>
        <v>3</v>
      </c>
      <c r="Y108" s="133" t="s">
        <v>99</v>
      </c>
      <c r="Z108" s="134">
        <f t="shared" si="69"/>
        <v>2</v>
      </c>
      <c r="AA108" s="135" t="s">
        <v>73</v>
      </c>
      <c r="AB108" s="134">
        <f t="shared" si="70"/>
        <v>6</v>
      </c>
      <c r="AC108" s="135" t="str">
        <f t="shared" si="59"/>
        <v>MODERADO</v>
      </c>
      <c r="AD108" s="136" t="str">
        <f t="shared" si="23"/>
        <v>SI</v>
      </c>
      <c r="AE108" s="136" t="str">
        <f>VLOOKUP(AC108,'[1]Niveles de Valoración'!B$29:C$32,2,0)</f>
        <v>Asumir el riesgo</v>
      </c>
      <c r="AF108" s="5" t="str">
        <f>VLOOKUP(AH108,'Matriz de Controles'!B$3:F$116,5,0)</f>
        <v>PR</v>
      </c>
      <c r="AG108" s="5">
        <f t="shared" si="53"/>
        <v>25</v>
      </c>
      <c r="AH108" s="131" t="s">
        <v>77</v>
      </c>
      <c r="AI108" s="131" t="str">
        <f>VLOOKUP(AH108,'Matriz de Controles'!$B$3:O215,3,)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08" s="143" t="str">
        <f>VLOOKUP(AH108,'Matriz de Controles'!$B$3:P215,4,)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08" s="131" t="s">
        <v>64</v>
      </c>
      <c r="AL108" s="136" t="s">
        <v>70</v>
      </c>
      <c r="AM108" s="136"/>
      <c r="AN108" s="136" t="s">
        <v>63</v>
      </c>
      <c r="AO108" s="136"/>
      <c r="AP108" s="5" t="s">
        <v>64</v>
      </c>
      <c r="AQ108" s="5">
        <f t="shared" si="60"/>
        <v>15</v>
      </c>
      <c r="AR108" s="5" t="s">
        <v>65</v>
      </c>
      <c r="AS108" s="5">
        <f t="shared" si="54"/>
        <v>5</v>
      </c>
      <c r="AT108" s="5" t="s">
        <v>65</v>
      </c>
      <c r="AU108" s="5">
        <f t="shared" si="62"/>
        <v>30</v>
      </c>
      <c r="AV108" s="5" t="s">
        <v>65</v>
      </c>
      <c r="AW108" s="5">
        <f t="shared" si="63"/>
        <v>15</v>
      </c>
      <c r="AX108" s="139">
        <f t="shared" si="71"/>
        <v>90</v>
      </c>
      <c r="AY108" s="5">
        <f t="shared" si="72"/>
        <v>2</v>
      </c>
      <c r="AZ108" s="5">
        <f t="shared" si="73"/>
        <v>0</v>
      </c>
      <c r="BA108" s="5" t="str">
        <v>Lider
Tecnico</v>
      </c>
      <c r="BB108" s="144">
        <f t="shared" si="67"/>
        <v>1</v>
      </c>
      <c r="BC108" s="133" t="str">
        <f t="shared" si="49"/>
        <v>RARO</v>
      </c>
      <c r="BD108" s="144">
        <f t="shared" si="74"/>
        <v>2</v>
      </c>
      <c r="BE108" s="133" t="str">
        <f t="shared" si="50"/>
        <v>MENOR</v>
      </c>
      <c r="BF108" s="144">
        <f t="shared" si="51"/>
        <v>2</v>
      </c>
      <c r="BG108" s="136" t="str">
        <f t="shared" si="61"/>
        <v>BAJA</v>
      </c>
      <c r="BH108" s="136" t="str">
        <f t="shared" si="52"/>
        <v>SI</v>
      </c>
    </row>
    <row r="109" spans="2:60" ht="63.75" x14ac:dyDescent="0.2">
      <c r="B109" s="163">
        <v>100</v>
      </c>
      <c r="C109" s="126" t="s">
        <v>223</v>
      </c>
      <c r="D109" s="127" t="s">
        <v>224</v>
      </c>
      <c r="E109" s="140" t="str">
        <v>introducción de datos de configuración erróneos. Prácticamente
todos los activos dependen de su configuración y ésta de la diligencia del administrador: privilegios de acceso, flujos de actividades, registro de actividad, encaminamiento, etc.</v>
      </c>
      <c r="F109" s="140" t="str">
        <v>* Procedimientos inadecuados de cambio
* Desconocimiento del personal</v>
      </c>
      <c r="G109" s="141" t="str">
        <v>Humano (accidental)</v>
      </c>
      <c r="H109" s="217"/>
      <c r="I109" s="218"/>
      <c r="J109" s="164" t="s">
        <v>219</v>
      </c>
      <c r="K109" s="131" t="str">
        <v>BAJA</v>
      </c>
      <c r="L109" s="187"/>
      <c r="M109" s="129" t="str">
        <v>Gestión institucional</v>
      </c>
      <c r="N109" s="129" t="str">
        <v>Gestión Financiera</v>
      </c>
      <c r="O109" s="129" t="str">
        <v>Reservada</v>
      </c>
      <c r="P109" s="129" t="str">
        <v>Publico</v>
      </c>
      <c r="Q109" s="129">
        <v>3</v>
      </c>
      <c r="R109" s="129">
        <v>2</v>
      </c>
      <c r="S109" s="129">
        <v>2</v>
      </c>
      <c r="T109" s="129" t="str">
        <v>[I] integridad</v>
      </c>
      <c r="U109" s="129" t="s">
        <v>57</v>
      </c>
      <c r="V109" s="129" t="s">
        <v>57</v>
      </c>
      <c r="W109" s="129" t="str">
        <f>VLOOKUP(Y109,'[1]Niveles de Valoración'!C$21:D$25,2,0)</f>
        <v>La actividad que conlleva el riesgo se ejecuta de 24 a 500 veces por año</v>
      </c>
      <c r="X109" s="132">
        <f t="shared" si="68"/>
        <v>3</v>
      </c>
      <c r="Y109" s="133" t="s">
        <v>99</v>
      </c>
      <c r="Z109" s="134">
        <f t="shared" si="69"/>
        <v>3</v>
      </c>
      <c r="AA109" s="135" t="s">
        <v>59</v>
      </c>
      <c r="AB109" s="134">
        <f t="shared" si="70"/>
        <v>9</v>
      </c>
      <c r="AC109" s="135" t="str">
        <f t="shared" si="59"/>
        <v>MODERADO</v>
      </c>
      <c r="AD109" s="136" t="str">
        <f t="shared" si="23"/>
        <v>SI</v>
      </c>
      <c r="AE109" s="136" t="str">
        <f>VLOOKUP(AC109,'[1]Niveles de Valoración'!B$29:C$32,2,0)</f>
        <v>Asumir el riesgo</v>
      </c>
      <c r="AF109" s="5" t="str">
        <f>VLOOKUP(AH109,'Matriz de Controles'!B$3:F$116,5,0)</f>
        <v>PR</v>
      </c>
      <c r="AG109" s="5">
        <f t="shared" si="53"/>
        <v>25</v>
      </c>
      <c r="AH109" s="131" t="s">
        <v>216</v>
      </c>
      <c r="AI109" s="131" t="str">
        <f>VLOOKUP(AH109,'Matriz de Controles'!$B$3:O216,3,)</f>
        <v>Control: Se debe exigir a los usuarios que cumplan las prácticas de la organización para el uso de información de autenticación secreta.</v>
      </c>
      <c r="AJ109" s="143" t="str">
        <f>VLOOKUP(AH109,'Matriz de Controles'!$B$3:P216,4,)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109" s="131" t="s">
        <v>64</v>
      </c>
      <c r="AL109" s="136" t="s">
        <v>70</v>
      </c>
      <c r="AM109" s="136"/>
      <c r="AN109" s="136" t="s">
        <v>63</v>
      </c>
      <c r="AO109" s="136"/>
      <c r="AP109" s="131" t="s">
        <v>64</v>
      </c>
      <c r="AQ109" s="5">
        <f t="shared" si="60"/>
        <v>15</v>
      </c>
      <c r="AR109" s="5" t="s">
        <v>65</v>
      </c>
      <c r="AS109" s="5">
        <f t="shared" si="54"/>
        <v>5</v>
      </c>
      <c r="AT109" s="5" t="s">
        <v>65</v>
      </c>
      <c r="AU109" s="5">
        <f t="shared" si="62"/>
        <v>30</v>
      </c>
      <c r="AV109" s="5" t="s">
        <v>65</v>
      </c>
      <c r="AW109" s="5">
        <f t="shared" si="63"/>
        <v>15</v>
      </c>
      <c r="AX109" s="139">
        <f t="shared" si="71"/>
        <v>90</v>
      </c>
      <c r="AY109" s="5">
        <f t="shared" si="72"/>
        <v>2</v>
      </c>
      <c r="AZ109" s="5">
        <f t="shared" si="73"/>
        <v>0</v>
      </c>
      <c r="BA109" s="5" t="str">
        <v>Lider
Tecnico</v>
      </c>
      <c r="BB109" s="144">
        <f t="shared" si="67"/>
        <v>1</v>
      </c>
      <c r="BC109" s="133" t="str">
        <f t="shared" si="49"/>
        <v>RARO</v>
      </c>
      <c r="BD109" s="144">
        <f t="shared" si="74"/>
        <v>3</v>
      </c>
      <c r="BE109" s="133" t="str">
        <f t="shared" si="50"/>
        <v>MODERADO</v>
      </c>
      <c r="BF109" s="144">
        <f t="shared" si="51"/>
        <v>3</v>
      </c>
      <c r="BG109" s="136" t="str">
        <f t="shared" si="61"/>
        <v>BAJA</v>
      </c>
      <c r="BH109" s="136" t="str">
        <f t="shared" si="52"/>
        <v>SI</v>
      </c>
    </row>
    <row r="110" spans="2:60" ht="89.25" x14ac:dyDescent="0.2">
      <c r="B110" s="163">
        <v>101</v>
      </c>
      <c r="C110" s="126" t="s">
        <v>225</v>
      </c>
      <c r="D110" s="127" t="s">
        <v>53</v>
      </c>
      <c r="E110" s="140" t="str">
        <v>equivocaciones de las personas cuando usan los servicios,
datos, etc.</v>
      </c>
      <c r="F110" s="140" t="str">
        <v>* Error de uso</v>
      </c>
      <c r="G110" s="141" t="str">
        <v>Humano (accidental)</v>
      </c>
      <c r="H110" s="217" t="s">
        <v>226</v>
      </c>
      <c r="I110" s="218" t="str">
        <f>CONCATENATE(H110,L110)</f>
        <v>021SW</v>
      </c>
      <c r="J110" s="164" t="s">
        <v>227</v>
      </c>
      <c r="K110" s="131" t="str">
        <v>BAJA</v>
      </c>
      <c r="L110" s="187" t="s">
        <v>56</v>
      </c>
      <c r="M110" s="129" t="str">
        <v>Gestión institucional</v>
      </c>
      <c r="N110" s="129" t="str">
        <v>Gestión Financiera</v>
      </c>
      <c r="O110" s="129" t="str">
        <v>Reservada</v>
      </c>
      <c r="P110" s="129" t="str">
        <v>N/A</v>
      </c>
      <c r="Q110" s="129">
        <v>2</v>
      </c>
      <c r="R110" s="129">
        <v>2</v>
      </c>
      <c r="S110" s="129">
        <v>3</v>
      </c>
      <c r="T110" s="129" t="str">
        <v>[I] integridad
[C] confidencialidad [D] disponibilidad</v>
      </c>
      <c r="U110" s="129" t="s">
        <v>57</v>
      </c>
      <c r="V110" s="129" t="s">
        <v>57</v>
      </c>
      <c r="W110" s="129" t="str">
        <f>VLOOKUP(Y110,'[1]Niveles de Valoración'!C$21:D$25,2,0)</f>
        <v>La actividad que conlleva el riesgo se ejecuta de 3 a 24 veces por año</v>
      </c>
      <c r="X110" s="132">
        <f t="shared" si="68"/>
        <v>2</v>
      </c>
      <c r="Y110" s="133" t="s">
        <v>58</v>
      </c>
      <c r="Z110" s="134">
        <f t="shared" si="69"/>
        <v>2</v>
      </c>
      <c r="AA110" s="135" t="s">
        <v>73</v>
      </c>
      <c r="AB110" s="134">
        <f t="shared" si="70"/>
        <v>4</v>
      </c>
      <c r="AC110" s="135" t="str">
        <f t="shared" si="59"/>
        <v>MODERADO</v>
      </c>
      <c r="AD110" s="136" t="str">
        <f t="shared" si="23"/>
        <v>SI</v>
      </c>
      <c r="AE110" s="136" t="str">
        <f>VLOOKUP(AC110,'[1]Niveles de Valoración'!B$29:C$32,2,0)</f>
        <v>Asumir el riesgo</v>
      </c>
      <c r="AF110" s="5" t="str">
        <f>VLOOKUP(AH110,'Matriz de Controles'!B$3:F$116,5,0)</f>
        <v>PR</v>
      </c>
      <c r="AG110" s="5">
        <f t="shared" si="53"/>
        <v>25</v>
      </c>
      <c r="AH110" s="131" t="s">
        <v>166</v>
      </c>
      <c r="AI110" s="131" t="str">
        <f>VLOOKUP(AH110,'Matriz de Controles'!$B$3:O217,3,)</f>
        <v>Control: Los procedimientos de operación se deben documentar y poner a disposición de todos los usuarios que los necesitan.</v>
      </c>
      <c r="AJ110" s="143" t="str">
        <f>VLOOKUP(AH110,'Matriz de Controles'!$B$3:P217,4,)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10" s="131" t="s">
        <v>64</v>
      </c>
      <c r="AL110" s="136" t="s">
        <v>70</v>
      </c>
      <c r="AM110" s="136"/>
      <c r="AN110" s="136" t="s">
        <v>63</v>
      </c>
      <c r="AO110" s="136"/>
      <c r="AP110" s="5" t="s">
        <v>64</v>
      </c>
      <c r="AQ110" s="5">
        <f t="shared" si="60"/>
        <v>15</v>
      </c>
      <c r="AR110" s="5" t="s">
        <v>65</v>
      </c>
      <c r="AS110" s="5">
        <f t="shared" si="54"/>
        <v>5</v>
      </c>
      <c r="AT110" s="5" t="s">
        <v>65</v>
      </c>
      <c r="AU110" s="5">
        <f t="shared" si="62"/>
        <v>30</v>
      </c>
      <c r="AV110" s="5" t="s">
        <v>65</v>
      </c>
      <c r="AW110" s="5">
        <f t="shared" si="63"/>
        <v>15</v>
      </c>
      <c r="AX110" s="139">
        <f t="shared" si="71"/>
        <v>90</v>
      </c>
      <c r="AY110" s="5">
        <f t="shared" si="72"/>
        <v>2</v>
      </c>
      <c r="AZ110" s="5">
        <f t="shared" si="73"/>
        <v>0</v>
      </c>
      <c r="BA110" s="5" t="str">
        <v>Lider
Tecnico</v>
      </c>
      <c r="BB110" s="144">
        <f t="shared" si="67"/>
        <v>1</v>
      </c>
      <c r="BC110" s="133" t="str">
        <f t="shared" si="49"/>
        <v>RARO</v>
      </c>
      <c r="BD110" s="144">
        <f t="shared" si="74"/>
        <v>2</v>
      </c>
      <c r="BE110" s="133" t="str">
        <f t="shared" si="50"/>
        <v>MENOR</v>
      </c>
      <c r="BF110" s="144">
        <f t="shared" si="51"/>
        <v>2</v>
      </c>
      <c r="BG110" s="136" t="str">
        <f t="shared" si="61"/>
        <v>BAJA</v>
      </c>
      <c r="BH110" s="136" t="str">
        <f t="shared" si="52"/>
        <v>SI</v>
      </c>
    </row>
    <row r="111" spans="2:60" ht="178.5" x14ac:dyDescent="0.2">
      <c r="B111" s="163">
        <v>102</v>
      </c>
      <c r="C111" s="126" t="s">
        <v>228</v>
      </c>
      <c r="D111" s="127" t="s">
        <v>67</v>
      </c>
      <c r="E111" s="140" t="str">
        <v>Manipulación de los registros
de actividad (log)</v>
      </c>
      <c r="F111" s="140" t="str">
        <v>* Control inadecuado o falta de
supervisión sobre los registros de
actividades (Registro y supervisión insuficientes)</v>
      </c>
      <c r="G111" s="141" t="str">
        <v>Humano (deliberado)</v>
      </c>
      <c r="H111" s="217"/>
      <c r="I111" s="218"/>
      <c r="J111" s="164" t="s">
        <v>227</v>
      </c>
      <c r="K111" s="131" t="str">
        <v>BAJA</v>
      </c>
      <c r="L111" s="187"/>
      <c r="M111" s="129" t="str">
        <v>Gestión institucional</v>
      </c>
      <c r="N111" s="129" t="str">
        <v>Gestión Financiera</v>
      </c>
      <c r="O111" s="129" t="str">
        <v>Reservada</v>
      </c>
      <c r="P111" s="129" t="str">
        <v>N/A</v>
      </c>
      <c r="Q111" s="129">
        <v>2</v>
      </c>
      <c r="R111" s="129">
        <v>2</v>
      </c>
      <c r="S111" s="129">
        <v>3</v>
      </c>
      <c r="T111" s="129" t="str">
        <v>[I] integridad</v>
      </c>
      <c r="U111" s="129" t="s">
        <v>57</v>
      </c>
      <c r="V111" s="129" t="s">
        <v>57</v>
      </c>
      <c r="W111" s="129" t="str">
        <f>VLOOKUP(Y111,'[1]Niveles de Valoración'!C$21:D$25,2,0)</f>
        <v>La actividad que conlleva el riesgo se ejecuta de 3 a 24 veces por año</v>
      </c>
      <c r="X111" s="132">
        <f t="shared" si="68"/>
        <v>2</v>
      </c>
      <c r="Y111" s="133" t="s">
        <v>58</v>
      </c>
      <c r="Z111" s="134">
        <f t="shared" si="69"/>
        <v>1</v>
      </c>
      <c r="AA111" s="135" t="s">
        <v>68</v>
      </c>
      <c r="AB111" s="134">
        <f t="shared" si="70"/>
        <v>2</v>
      </c>
      <c r="AC111" s="135" t="str">
        <f t="shared" si="59"/>
        <v>BAJO</v>
      </c>
      <c r="AD111" s="136" t="str">
        <f t="shared" si="23"/>
        <v>SI</v>
      </c>
      <c r="AE111" s="136" t="str">
        <f>VLOOKUP(AC111,'[1]Niveles de Valoración'!B$29:C$32,2,0)</f>
        <v>Asumir el riesgo</v>
      </c>
      <c r="AF111" s="5" t="str">
        <f>VLOOKUP(AH111,'Matriz de Controles'!B$3:F$116,5,0)</f>
        <v>DT</v>
      </c>
      <c r="AG111" s="5">
        <f t="shared" si="53"/>
        <v>15</v>
      </c>
      <c r="AH111" s="131" t="s">
        <v>74</v>
      </c>
      <c r="AI111" s="131" t="str">
        <f>VLOOKUP(AH111,'Matriz de Controles'!$B$3:O218,3,)</f>
        <v>Control: Se debe implementar un proceso de suministro de acceso formal de usuarios para asignar o revocar los derechos de acceso para todo tipo de usuarios para todos los sistemas y servicios.</v>
      </c>
      <c r="AJ111" s="143" t="str">
        <f>VLOOKUP(AH111,'Matriz de Controles'!$B$3:P218,4,)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11" s="131" t="s">
        <v>61</v>
      </c>
      <c r="AL111" s="136" t="s">
        <v>70</v>
      </c>
      <c r="AM111" s="136"/>
      <c r="AN111" s="136" t="s">
        <v>63</v>
      </c>
      <c r="AO111" s="136"/>
      <c r="AP111" s="5" t="s">
        <v>61</v>
      </c>
      <c r="AQ111" s="5">
        <f t="shared" si="60"/>
        <v>25</v>
      </c>
      <c r="AR111" s="5" t="s">
        <v>65</v>
      </c>
      <c r="AS111" s="5">
        <f t="shared" si="54"/>
        <v>5</v>
      </c>
      <c r="AT111" s="5" t="s">
        <v>65</v>
      </c>
      <c r="AU111" s="5">
        <f t="shared" si="62"/>
        <v>30</v>
      </c>
      <c r="AV111" s="5" t="s">
        <v>65</v>
      </c>
      <c r="AW111" s="5">
        <f t="shared" si="63"/>
        <v>15</v>
      </c>
      <c r="AX111" s="139">
        <f t="shared" si="71"/>
        <v>90</v>
      </c>
      <c r="AY111" s="5">
        <f t="shared" si="72"/>
        <v>2</v>
      </c>
      <c r="AZ111" s="5">
        <f t="shared" si="73"/>
        <v>0</v>
      </c>
      <c r="BA111" s="5" t="str">
        <v>Lider
Tecnico</v>
      </c>
      <c r="BB111" s="144">
        <f t="shared" si="67"/>
        <v>1</v>
      </c>
      <c r="BC111" s="133" t="str">
        <f t="shared" si="49"/>
        <v>RARO</v>
      </c>
      <c r="BD111" s="144">
        <f t="shared" si="74"/>
        <v>1</v>
      </c>
      <c r="BE111" s="133" t="str">
        <f t="shared" si="50"/>
        <v>INSIGNIFICANTE</v>
      </c>
      <c r="BF111" s="144">
        <f t="shared" si="51"/>
        <v>1</v>
      </c>
      <c r="BG111" s="136" t="str">
        <f t="shared" si="61"/>
        <v>BAJA</v>
      </c>
      <c r="BH111" s="136" t="str">
        <f t="shared" si="52"/>
        <v>SI</v>
      </c>
    </row>
    <row r="112" spans="2:60" ht="114.75" x14ac:dyDescent="0.2">
      <c r="B112" s="163">
        <v>103</v>
      </c>
      <c r="C112" s="126" t="s">
        <v>229</v>
      </c>
      <c r="D112" s="127" t="s">
        <v>72</v>
      </c>
      <c r="E112" s="140" t="str">
        <v>prácticamente todos los activos dependen de su configuración y
ésta de la diligencia del administrador: privilegios de acceso, flujos de actividades, registro de actividad, encaminamiento, etc.</v>
      </c>
      <c r="F112" s="140" t="str">
        <v>* Abuso de privilegios
* Falta de definición de procedimientos de control de cambio.</v>
      </c>
      <c r="G112" s="141" t="str">
        <v>Humano (deliberado)</v>
      </c>
      <c r="H112" s="217"/>
      <c r="I112" s="218"/>
      <c r="J112" s="164" t="s">
        <v>227</v>
      </c>
      <c r="K112" s="131" t="str">
        <v>BAJA</v>
      </c>
      <c r="L112" s="187"/>
      <c r="M112" s="129" t="str">
        <v>Gestión institucional</v>
      </c>
      <c r="N112" s="129" t="str">
        <v>Gestión Financiera</v>
      </c>
      <c r="O112" s="129" t="str">
        <v>Reservada</v>
      </c>
      <c r="P112" s="129" t="str">
        <v>N/A</v>
      </c>
      <c r="Q112" s="129">
        <v>2</v>
      </c>
      <c r="R112" s="129">
        <v>2</v>
      </c>
      <c r="S112" s="129">
        <v>3</v>
      </c>
      <c r="T112" s="129" t="str">
        <v>[I] integridad
[C] confidencialidad [D] disponibilidad</v>
      </c>
      <c r="U112" s="129" t="s">
        <v>57</v>
      </c>
      <c r="V112" s="129" t="s">
        <v>57</v>
      </c>
      <c r="W112" s="129" t="str">
        <f>VLOOKUP(Y112,'[1]Niveles de Valoración'!C$21:D$25,2,0)</f>
        <v>La actividad que conlleva el riesgo se ejecuta de 3 a 24 veces por año</v>
      </c>
      <c r="X112" s="132">
        <f t="shared" si="68"/>
        <v>2</v>
      </c>
      <c r="Y112" s="133" t="s">
        <v>58</v>
      </c>
      <c r="Z112" s="134">
        <f t="shared" si="69"/>
        <v>3</v>
      </c>
      <c r="AA112" s="135" t="s">
        <v>59</v>
      </c>
      <c r="AB112" s="134">
        <f t="shared" si="70"/>
        <v>6</v>
      </c>
      <c r="AC112" s="135" t="str">
        <f t="shared" si="59"/>
        <v>MODERADO</v>
      </c>
      <c r="AD112" s="136" t="str">
        <f t="shared" si="23"/>
        <v>SI</v>
      </c>
      <c r="AE112" s="136" t="str">
        <f>VLOOKUP(AC112,'[1]Niveles de Valoración'!B$29:C$32,2,0)</f>
        <v>Asumir el riesgo</v>
      </c>
      <c r="AF112" s="5" t="str">
        <f>VLOOKUP(AH112,'Matriz de Controles'!B$3:F$116,5,0)</f>
        <v>PR</v>
      </c>
      <c r="AG112" s="5">
        <f t="shared" si="53"/>
        <v>25</v>
      </c>
      <c r="AH112" s="131" t="s">
        <v>169</v>
      </c>
      <c r="AI112" s="131" t="str">
        <f>VLOOKUP(AH112,'Matriz de Controles'!$B$3:O219,3,)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112" s="143" t="str">
        <f>VLOOKUP(AH112,'Matriz de Controles'!$B$3:P219,4,)</f>
        <v>Implemente herramientas de actualización de software
automatizadas para garantizar que el software de terceros en todos los sistemas esté ejecutando las actualizaciones de seguridad más recientes proporcionadas por el proveedor de software.</v>
      </c>
      <c r="AK112" s="131" t="s">
        <v>61</v>
      </c>
      <c r="AL112" s="136" t="s">
        <v>70</v>
      </c>
      <c r="AM112" s="136"/>
      <c r="AN112" s="136" t="s">
        <v>63</v>
      </c>
      <c r="AO112" s="136"/>
      <c r="AP112" s="5" t="s">
        <v>61</v>
      </c>
      <c r="AQ112" s="5">
        <f t="shared" si="60"/>
        <v>25</v>
      </c>
      <c r="AR112" s="5" t="s">
        <v>65</v>
      </c>
      <c r="AS112" s="5">
        <f t="shared" si="54"/>
        <v>5</v>
      </c>
      <c r="AT112" s="5" t="s">
        <v>65</v>
      </c>
      <c r="AU112" s="5">
        <f t="shared" si="62"/>
        <v>30</v>
      </c>
      <c r="AV112" s="5" t="s">
        <v>65</v>
      </c>
      <c r="AW112" s="5">
        <f t="shared" si="63"/>
        <v>15</v>
      </c>
      <c r="AX112" s="139">
        <f t="shared" si="71"/>
        <v>100</v>
      </c>
      <c r="AY112" s="5">
        <f t="shared" si="72"/>
        <v>2</v>
      </c>
      <c r="AZ112" s="5">
        <f t="shared" si="73"/>
        <v>0</v>
      </c>
      <c r="BA112" s="5" t="str">
        <v>Lider
Tecnico</v>
      </c>
      <c r="BB112" s="144">
        <f t="shared" si="67"/>
        <v>1</v>
      </c>
      <c r="BC112" s="133" t="str">
        <f t="shared" si="49"/>
        <v>RARO</v>
      </c>
      <c r="BD112" s="144">
        <f t="shared" si="74"/>
        <v>3</v>
      </c>
      <c r="BE112" s="133" t="str">
        <f t="shared" si="50"/>
        <v>MODERADO</v>
      </c>
      <c r="BF112" s="144">
        <f t="shared" si="51"/>
        <v>3</v>
      </c>
      <c r="BG112" s="136" t="str">
        <f t="shared" si="61"/>
        <v>BAJA</v>
      </c>
      <c r="BH112" s="136" t="str">
        <f t="shared" si="52"/>
        <v>SI</v>
      </c>
    </row>
    <row r="113" spans="2:60" ht="178.5" x14ac:dyDescent="0.2">
      <c r="B113" s="163">
        <v>104</v>
      </c>
      <c r="C113" s="126" t="s">
        <v>230</v>
      </c>
      <c r="D113" s="127" t="s">
        <v>76</v>
      </c>
      <c r="E11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13" s="137" t="str">
        <v>* Usurpación de derecho
* Autenticación rota</v>
      </c>
      <c r="G113" s="138" t="str">
        <v>Humano (deliberado)</v>
      </c>
      <c r="H113" s="217"/>
      <c r="I113" s="218"/>
      <c r="J113" s="164" t="s">
        <v>227</v>
      </c>
      <c r="K113" s="131" t="str">
        <v>BAJA</v>
      </c>
      <c r="L113" s="187"/>
      <c r="M113" s="129" t="str">
        <v>Gestión institucional</v>
      </c>
      <c r="N113" s="129" t="str">
        <v>Gestión Financiera</v>
      </c>
      <c r="O113" s="129" t="str">
        <v>Reservada</v>
      </c>
      <c r="P113" s="129" t="str">
        <v>N/A</v>
      </c>
      <c r="Q113" s="129">
        <v>2</v>
      </c>
      <c r="R113" s="129">
        <v>2</v>
      </c>
      <c r="S113" s="129">
        <v>3</v>
      </c>
      <c r="T113" s="129" t="str">
        <v>[C] confidencialidad
[I] integridad</v>
      </c>
      <c r="U113" s="129" t="s">
        <v>57</v>
      </c>
      <c r="V113" s="129" t="s">
        <v>57</v>
      </c>
      <c r="W113" s="129" t="str">
        <f>VLOOKUP(Y113,'[1]Niveles de Valoración'!C$21:D$25,2,0)</f>
        <v>La actividad que conlleva el riesgo se ejecuta de 3 a 24 veces por año</v>
      </c>
      <c r="X113" s="132">
        <f t="shared" si="68"/>
        <v>2</v>
      </c>
      <c r="Y113" s="133" t="s">
        <v>58</v>
      </c>
      <c r="Z113" s="134">
        <f t="shared" si="69"/>
        <v>2</v>
      </c>
      <c r="AA113" s="135" t="s">
        <v>73</v>
      </c>
      <c r="AB113" s="134">
        <f t="shared" si="70"/>
        <v>4</v>
      </c>
      <c r="AC113" s="135" t="str">
        <f t="shared" si="59"/>
        <v>MODERADO</v>
      </c>
      <c r="AD113" s="136" t="str">
        <f t="shared" si="23"/>
        <v>SI</v>
      </c>
      <c r="AE113" s="136" t="str">
        <f>VLOOKUP(AC113,'[1]Niveles de Valoración'!B$29:C$32,2,0)</f>
        <v>Asumir el riesgo</v>
      </c>
      <c r="AF113" s="5" t="str">
        <f>VLOOKUP(AH113,'Matriz de Controles'!B$3:F$116,5,0)</f>
        <v>PR</v>
      </c>
      <c r="AG113" s="5">
        <f t="shared" si="53"/>
        <v>25</v>
      </c>
      <c r="AH113" s="131" t="s">
        <v>77</v>
      </c>
      <c r="AI113" s="131" t="str">
        <f>VLOOKUP(AH113,'Matriz de Controles'!$B$3:O220,3,)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13" s="143" t="str">
        <f>VLOOKUP(AH113,'Matriz de Controles'!$B$3:P220,4,)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13" s="131" t="s">
        <v>64</v>
      </c>
      <c r="AL113" s="136" t="s">
        <v>70</v>
      </c>
      <c r="AM113" s="136"/>
      <c r="AN113" s="136" t="s">
        <v>63</v>
      </c>
      <c r="AO113" s="136"/>
      <c r="AP113" s="5" t="s">
        <v>64</v>
      </c>
      <c r="AQ113" s="5">
        <f t="shared" si="60"/>
        <v>15</v>
      </c>
      <c r="AR113" s="5" t="s">
        <v>65</v>
      </c>
      <c r="AS113" s="5">
        <f t="shared" si="54"/>
        <v>5</v>
      </c>
      <c r="AT113" s="5" t="s">
        <v>65</v>
      </c>
      <c r="AU113" s="5">
        <f t="shared" si="62"/>
        <v>30</v>
      </c>
      <c r="AV113" s="5" t="s">
        <v>65</v>
      </c>
      <c r="AW113" s="5">
        <f t="shared" si="63"/>
        <v>15</v>
      </c>
      <c r="AX113" s="139">
        <f t="shared" si="71"/>
        <v>90</v>
      </c>
      <c r="AY113" s="5">
        <f t="shared" si="72"/>
        <v>2</v>
      </c>
      <c r="AZ113" s="5">
        <f t="shared" si="73"/>
        <v>0</v>
      </c>
      <c r="BA113" s="5" t="str">
        <v>Lider
Tecnico</v>
      </c>
      <c r="BB113" s="144">
        <f t="shared" si="67"/>
        <v>1</v>
      </c>
      <c r="BC113" s="133" t="str">
        <f t="shared" si="49"/>
        <v>RARO</v>
      </c>
      <c r="BD113" s="144">
        <f t="shared" si="74"/>
        <v>2</v>
      </c>
      <c r="BE113" s="133" t="str">
        <f t="shared" si="50"/>
        <v>MENOR</v>
      </c>
      <c r="BF113" s="144">
        <f t="shared" si="51"/>
        <v>2</v>
      </c>
      <c r="BG113" s="136" t="str">
        <f t="shared" si="61"/>
        <v>BAJA</v>
      </c>
      <c r="BH113" s="136" t="str">
        <f t="shared" si="52"/>
        <v>SI</v>
      </c>
    </row>
    <row r="114" spans="2:60" ht="63.75" x14ac:dyDescent="0.2">
      <c r="B114" s="163">
        <v>105</v>
      </c>
      <c r="C114" s="126" t="s">
        <v>231</v>
      </c>
      <c r="D114" s="127" t="s">
        <v>79</v>
      </c>
      <c r="E114" s="137" t="str">
        <v>la carencia de recursos suficientes provoca la caída del sistema
cuando la carga de trabajo es desmesurada.</v>
      </c>
      <c r="F114" s="137" t="str">
        <v>* Saturación del sistema informático</v>
      </c>
      <c r="G114" s="138" t="str">
        <v>Humano (deliberado)</v>
      </c>
      <c r="H114" s="217"/>
      <c r="I114" s="218"/>
      <c r="J114" s="164" t="s">
        <v>227</v>
      </c>
      <c r="K114" s="131" t="str">
        <v>BAJA</v>
      </c>
      <c r="L114" s="187"/>
      <c r="M114" s="129" t="str">
        <v>Gestión institucional</v>
      </c>
      <c r="N114" s="129" t="str">
        <v>Gestión Financiera</v>
      </c>
      <c r="O114" s="129" t="str">
        <v>Reservada</v>
      </c>
      <c r="P114" s="129" t="str">
        <v>N/A</v>
      </c>
      <c r="Q114" s="129">
        <v>2</v>
      </c>
      <c r="R114" s="129">
        <v>2</v>
      </c>
      <c r="S114" s="129">
        <v>3</v>
      </c>
      <c r="T114" s="129" t="str">
        <v>[D] disponibilidad</v>
      </c>
      <c r="U114" s="129" t="s">
        <v>57</v>
      </c>
      <c r="V114" s="129" t="s">
        <v>57</v>
      </c>
      <c r="W114" s="129" t="str">
        <f>VLOOKUP(Y114,'[1]Niveles de Valoración'!C$21:D$25,2,0)</f>
        <v>La actividad que conlleva el riesgo se ejecuta de 3 a 24 veces por año</v>
      </c>
      <c r="X114" s="132">
        <f t="shared" si="68"/>
        <v>2</v>
      </c>
      <c r="Y114" s="133" t="s">
        <v>58</v>
      </c>
      <c r="Z114" s="134">
        <f t="shared" si="69"/>
        <v>2</v>
      </c>
      <c r="AA114" s="135" t="s">
        <v>73</v>
      </c>
      <c r="AB114" s="134">
        <f t="shared" si="70"/>
        <v>4</v>
      </c>
      <c r="AC114" s="135" t="str">
        <f t="shared" si="59"/>
        <v>MODERADO</v>
      </c>
      <c r="AD114" s="136" t="str">
        <f t="shared" si="23"/>
        <v>SI</v>
      </c>
      <c r="AE114" s="136" t="str">
        <f>VLOOKUP(AC114,'[1]Niveles de Valoración'!B$29:C$32,2,0)</f>
        <v>Asumir el riesgo</v>
      </c>
      <c r="AF114" s="5" t="str">
        <f>VLOOKUP(AH114,'Matriz de Controles'!B$3:F$116,5,0)</f>
        <v>PR</v>
      </c>
      <c r="AG114" s="5">
        <f t="shared" si="53"/>
        <v>25</v>
      </c>
      <c r="AH114" s="131" t="s">
        <v>216</v>
      </c>
      <c r="AI114" s="131" t="str">
        <f>VLOOKUP(AH114,'Matriz de Controles'!$B$3:O221,3,)</f>
        <v>Control: Se debe exigir a los usuarios que cumplan las prácticas de la organización para el uso de información de autenticación secreta.</v>
      </c>
      <c r="AJ114" s="143" t="str">
        <f>VLOOKUP(AH114,'Matriz de Controles'!$B$3:P221,4,)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114" s="131" t="s">
        <v>64</v>
      </c>
      <c r="AL114" s="136" t="s">
        <v>70</v>
      </c>
      <c r="AM114" s="136"/>
      <c r="AN114" s="136" t="s">
        <v>63</v>
      </c>
      <c r="AO114" s="136"/>
      <c r="AP114" s="131" t="s">
        <v>64</v>
      </c>
      <c r="AQ114" s="5">
        <f t="shared" si="60"/>
        <v>15</v>
      </c>
      <c r="AR114" s="5" t="s">
        <v>65</v>
      </c>
      <c r="AS114" s="5">
        <f t="shared" si="54"/>
        <v>5</v>
      </c>
      <c r="AT114" s="5" t="s">
        <v>65</v>
      </c>
      <c r="AU114" s="5">
        <f t="shared" si="62"/>
        <v>30</v>
      </c>
      <c r="AV114" s="5" t="s">
        <v>65</v>
      </c>
      <c r="AW114" s="5">
        <f t="shared" si="63"/>
        <v>15</v>
      </c>
      <c r="AX114" s="139">
        <f t="shared" si="71"/>
        <v>90</v>
      </c>
      <c r="AY114" s="5">
        <f t="shared" si="72"/>
        <v>2</v>
      </c>
      <c r="AZ114" s="5">
        <f t="shared" si="73"/>
        <v>0</v>
      </c>
      <c r="BA114" s="5" t="str">
        <v>Lider
Tecnico</v>
      </c>
      <c r="BB114" s="144">
        <f t="shared" si="67"/>
        <v>1</v>
      </c>
      <c r="BC114" s="133" t="str">
        <f t="shared" si="49"/>
        <v>RARO</v>
      </c>
      <c r="BD114" s="144">
        <f t="shared" si="74"/>
        <v>2</v>
      </c>
      <c r="BE114" s="133" t="str">
        <f t="shared" si="50"/>
        <v>MENOR</v>
      </c>
      <c r="BF114" s="144">
        <f t="shared" si="51"/>
        <v>2</v>
      </c>
      <c r="BG114" s="136" t="str">
        <f t="shared" si="61"/>
        <v>BAJA</v>
      </c>
      <c r="BH114" s="136" t="str">
        <f t="shared" si="52"/>
        <v>SI</v>
      </c>
    </row>
    <row r="115" spans="2:60" ht="89.25" x14ac:dyDescent="0.2">
      <c r="B115" s="163">
        <v>106</v>
      </c>
      <c r="C115" s="126" t="s">
        <v>232</v>
      </c>
      <c r="D115" s="127" t="s">
        <v>53</v>
      </c>
      <c r="E115" s="137" t="str">
        <v>equivocaciones de las personas cuando usan los servicios,
datos, etc.</v>
      </c>
      <c r="F115" s="137" t="str">
        <v>* Error de uso</v>
      </c>
      <c r="G115" s="138" t="str">
        <v>Humano (accidental)</v>
      </c>
      <c r="H115" s="217" t="s">
        <v>233</v>
      </c>
      <c r="I115" s="218" t="str">
        <f>CONCATENATE(H115,L115)</f>
        <v>022SW</v>
      </c>
      <c r="J115" s="164" t="s">
        <v>234</v>
      </c>
      <c r="K115" s="131" t="str">
        <v>BAJA</v>
      </c>
      <c r="L115" s="187" t="s">
        <v>56</v>
      </c>
      <c r="M115" s="129" t="str">
        <v>Gestión institucional</v>
      </c>
      <c r="N115" s="129" t="str">
        <v>Gestión Financiera</v>
      </c>
      <c r="O115" s="129" t="str">
        <v>Reservada</v>
      </c>
      <c r="P115" s="129" t="str">
        <v>N/A</v>
      </c>
      <c r="Q115" s="129">
        <v>3</v>
      </c>
      <c r="R115" s="129">
        <v>2</v>
      </c>
      <c r="S115" s="129">
        <v>1</v>
      </c>
      <c r="T115" s="129" t="str">
        <v>[I] integridad
[C] confidencialidad [D] disponibilidad</v>
      </c>
      <c r="U115" s="129" t="s">
        <v>57</v>
      </c>
      <c r="V115" s="129" t="s">
        <v>57</v>
      </c>
      <c r="W115" s="129" t="str">
        <f>VLOOKUP(Y115,'[1]Niveles de Valoración'!C$21:D$25,2,0)</f>
        <v>La actividad que conlleva el riesgo se ejecuta de 24 a 500 veces por año</v>
      </c>
      <c r="X115" s="132">
        <f t="shared" si="68"/>
        <v>3</v>
      </c>
      <c r="Y115" s="133" t="s">
        <v>99</v>
      </c>
      <c r="Z115" s="134">
        <f t="shared" si="69"/>
        <v>2</v>
      </c>
      <c r="AA115" s="135" t="s">
        <v>73</v>
      </c>
      <c r="AB115" s="134">
        <f t="shared" si="70"/>
        <v>6</v>
      </c>
      <c r="AC115" s="135" t="str">
        <f t="shared" si="59"/>
        <v>MODERADO</v>
      </c>
      <c r="AD115" s="136" t="str">
        <f t="shared" si="23"/>
        <v>SI</v>
      </c>
      <c r="AE115" s="136" t="str">
        <f>VLOOKUP(AC115,'[1]Niveles de Valoración'!B$29:C$32,2,0)</f>
        <v>Asumir el riesgo</v>
      </c>
      <c r="AF115" s="5" t="str">
        <f>VLOOKUP(AH115,'Matriz de Controles'!B$3:F$116,5,0)</f>
        <v>PR</v>
      </c>
      <c r="AG115" s="5">
        <f t="shared" si="53"/>
        <v>25</v>
      </c>
      <c r="AH115" s="131" t="s">
        <v>166</v>
      </c>
      <c r="AI115" s="131" t="str">
        <f>VLOOKUP(AH115,'Matriz de Controles'!$B$3:O222,3,)</f>
        <v>Control: Los procedimientos de operación se deben documentar y poner a disposición de todos los usuarios que los necesitan.</v>
      </c>
      <c r="AJ115" s="143" t="str">
        <f>VLOOKUP(AH115,'Matriz de Controles'!$B$3:P222,4,)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15" s="131" t="s">
        <v>64</v>
      </c>
      <c r="AL115" s="136" t="s">
        <v>70</v>
      </c>
      <c r="AM115" s="136"/>
      <c r="AN115" s="136" t="s">
        <v>63</v>
      </c>
      <c r="AO115" s="136"/>
      <c r="AP115" s="5" t="s">
        <v>64</v>
      </c>
      <c r="AQ115" s="5">
        <f t="shared" si="60"/>
        <v>15</v>
      </c>
      <c r="AR115" s="5" t="s">
        <v>65</v>
      </c>
      <c r="AS115" s="5">
        <f t="shared" si="54"/>
        <v>5</v>
      </c>
      <c r="AT115" s="5" t="s">
        <v>65</v>
      </c>
      <c r="AU115" s="5">
        <f t="shared" si="62"/>
        <v>30</v>
      </c>
      <c r="AV115" s="5" t="s">
        <v>65</v>
      </c>
      <c r="AW115" s="5">
        <f t="shared" si="63"/>
        <v>15</v>
      </c>
      <c r="AX115" s="139">
        <f t="shared" si="71"/>
        <v>90</v>
      </c>
      <c r="AY115" s="5">
        <f t="shared" si="72"/>
        <v>2</v>
      </c>
      <c r="AZ115" s="5">
        <f t="shared" si="73"/>
        <v>0</v>
      </c>
      <c r="BA115" s="5" t="str">
        <v>Lider
Tecnico</v>
      </c>
      <c r="BB115" s="144">
        <f t="shared" si="67"/>
        <v>1</v>
      </c>
      <c r="BC115" s="133" t="str">
        <f t="shared" si="49"/>
        <v>RARO</v>
      </c>
      <c r="BD115" s="144">
        <f t="shared" si="74"/>
        <v>2</v>
      </c>
      <c r="BE115" s="133" t="str">
        <f t="shared" si="50"/>
        <v>MENOR</v>
      </c>
      <c r="BF115" s="144">
        <f t="shared" si="51"/>
        <v>2</v>
      </c>
      <c r="BG115" s="136" t="str">
        <f t="shared" si="61"/>
        <v>BAJA</v>
      </c>
      <c r="BH115" s="136" t="str">
        <f t="shared" si="52"/>
        <v>SI</v>
      </c>
    </row>
    <row r="116" spans="2:60" ht="178.5" x14ac:dyDescent="0.2">
      <c r="B116" s="163">
        <v>107</v>
      </c>
      <c r="C116" s="126" t="s">
        <v>235</v>
      </c>
      <c r="D116" s="127" t="s">
        <v>67</v>
      </c>
      <c r="E116" s="137" t="str">
        <v>Manipulación de los registros
de actividad (log)</v>
      </c>
      <c r="F116" s="137" t="str">
        <v>* Control inadecuado o falta de
supervisión sobre los registros de
actividades (Registro y supervisión insuficientes)</v>
      </c>
      <c r="G116" s="138" t="str">
        <v>Humano (deliberado)</v>
      </c>
      <c r="H116" s="217"/>
      <c r="I116" s="218"/>
      <c r="J116" s="164" t="s">
        <v>234</v>
      </c>
      <c r="K116" s="131" t="str">
        <v>BAJA</v>
      </c>
      <c r="L116" s="187"/>
      <c r="M116" s="129" t="str">
        <v>Gestión institucional</v>
      </c>
      <c r="N116" s="129" t="str">
        <v>Gestión Financiera</v>
      </c>
      <c r="O116" s="129" t="str">
        <v>Reservada</v>
      </c>
      <c r="P116" s="129" t="str">
        <v>N/A</v>
      </c>
      <c r="Q116" s="129">
        <v>3</v>
      </c>
      <c r="R116" s="129">
        <v>2</v>
      </c>
      <c r="S116" s="129">
        <v>1</v>
      </c>
      <c r="T116" s="129" t="str">
        <v>[I] integridad</v>
      </c>
      <c r="U116" s="129" t="s">
        <v>57</v>
      </c>
      <c r="V116" s="129" t="s">
        <v>57</v>
      </c>
      <c r="W116" s="129" t="str">
        <f>VLOOKUP(Y116,'[1]Niveles de Valoración'!C$21:D$25,2,0)</f>
        <v>La actividad que conlleva el riesgo se ejecuta de 24 a 500 veces por año</v>
      </c>
      <c r="X116" s="132">
        <f t="shared" si="68"/>
        <v>3</v>
      </c>
      <c r="Y116" s="133" t="s">
        <v>99</v>
      </c>
      <c r="Z116" s="134">
        <f t="shared" si="69"/>
        <v>3</v>
      </c>
      <c r="AA116" s="135" t="s">
        <v>59</v>
      </c>
      <c r="AB116" s="134">
        <f t="shared" si="70"/>
        <v>9</v>
      </c>
      <c r="AC116" s="135" t="str">
        <f t="shared" si="59"/>
        <v>MODERADO</v>
      </c>
      <c r="AD116" s="136" t="str">
        <f t="shared" si="23"/>
        <v>SI</v>
      </c>
      <c r="AE116" s="136" t="str">
        <f>VLOOKUP(AC116,'[1]Niveles de Valoración'!B$29:C$32,2,0)</f>
        <v>Asumir el riesgo</v>
      </c>
      <c r="AF116" s="5" t="str">
        <f>VLOOKUP(AH116,'Matriz de Controles'!B$3:F$116,5,0)</f>
        <v>DT</v>
      </c>
      <c r="AG116" s="5">
        <f t="shared" si="53"/>
        <v>15</v>
      </c>
      <c r="AH116" s="131" t="s">
        <v>74</v>
      </c>
      <c r="AI116" s="131" t="str">
        <f>VLOOKUP(AH116,'Matriz de Controles'!$B$3:O223,3,)</f>
        <v>Control: Se debe implementar un proceso de suministro de acceso formal de usuarios para asignar o revocar los derechos de acceso para todo tipo de usuarios para todos los sistemas y servicios.</v>
      </c>
      <c r="AJ116" s="143" t="str">
        <f>VLOOKUP(AH116,'Matriz de Controles'!$B$3:P223,4,)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16" s="131" t="s">
        <v>64</v>
      </c>
      <c r="AL116" s="136" t="s">
        <v>70</v>
      </c>
      <c r="AM116" s="136"/>
      <c r="AN116" s="136" t="s">
        <v>63</v>
      </c>
      <c r="AO116" s="136"/>
      <c r="AP116" s="5" t="s">
        <v>61</v>
      </c>
      <c r="AQ116" s="5">
        <f t="shared" si="60"/>
        <v>25</v>
      </c>
      <c r="AR116" s="5" t="s">
        <v>65</v>
      </c>
      <c r="AS116" s="5">
        <f t="shared" si="54"/>
        <v>5</v>
      </c>
      <c r="AT116" s="5" t="s">
        <v>65</v>
      </c>
      <c r="AU116" s="5">
        <f t="shared" si="62"/>
        <v>30</v>
      </c>
      <c r="AV116" s="5" t="s">
        <v>65</v>
      </c>
      <c r="AW116" s="5">
        <f t="shared" si="63"/>
        <v>15</v>
      </c>
      <c r="AX116" s="139">
        <f t="shared" si="71"/>
        <v>90</v>
      </c>
      <c r="AY116" s="5">
        <f t="shared" si="72"/>
        <v>2</v>
      </c>
      <c r="AZ116" s="5">
        <f t="shared" si="73"/>
        <v>0</v>
      </c>
      <c r="BA116" s="5" t="str">
        <v>Lider
Tecnico</v>
      </c>
      <c r="BB116" s="144">
        <f t="shared" si="67"/>
        <v>1</v>
      </c>
      <c r="BC116" s="133" t="str">
        <f t="shared" si="49"/>
        <v>RARO</v>
      </c>
      <c r="BD116" s="144">
        <f t="shared" si="74"/>
        <v>3</v>
      </c>
      <c r="BE116" s="133" t="str">
        <f t="shared" si="50"/>
        <v>MODERADO</v>
      </c>
      <c r="BF116" s="144">
        <f t="shared" si="51"/>
        <v>3</v>
      </c>
      <c r="BG116" s="136" t="str">
        <f t="shared" si="61"/>
        <v>BAJA</v>
      </c>
      <c r="BH116" s="136" t="str">
        <f t="shared" si="52"/>
        <v>SI</v>
      </c>
    </row>
    <row r="117" spans="2:60" ht="114.75" x14ac:dyDescent="0.2">
      <c r="B117" s="163">
        <v>108</v>
      </c>
      <c r="C117" s="126" t="s">
        <v>236</v>
      </c>
      <c r="D117" s="127" t="s">
        <v>72</v>
      </c>
      <c r="E117" s="137" t="str">
        <v>prácticamente todos los activos dependen de su configuración y
ésta de la diligencia del administrador: privilegios de acceso, flujos de actividades, registro de actividad, encaminamiento, etc.</v>
      </c>
      <c r="F117" s="137" t="str">
        <v>* Abuso de privilegios
* Falta de definición de procedimientos de control de cambio.</v>
      </c>
      <c r="G117" s="138" t="str">
        <v>Humano (deliberado)</v>
      </c>
      <c r="H117" s="217"/>
      <c r="I117" s="218"/>
      <c r="J117" s="164" t="s">
        <v>234</v>
      </c>
      <c r="K117" s="131" t="str">
        <v>BAJA</v>
      </c>
      <c r="L117" s="187"/>
      <c r="M117" s="129" t="str">
        <v>Gestión institucional</v>
      </c>
      <c r="N117" s="129" t="str">
        <v>Gestión Financiera</v>
      </c>
      <c r="O117" s="129" t="str">
        <v>Reservada</v>
      </c>
      <c r="P117" s="129" t="str">
        <v>N/A</v>
      </c>
      <c r="Q117" s="129">
        <v>3</v>
      </c>
      <c r="R117" s="129">
        <v>2</v>
      </c>
      <c r="S117" s="129">
        <v>1</v>
      </c>
      <c r="T117" s="129" t="str">
        <v>[I] integridad
[C] confidencialidad [D] disponibilidad</v>
      </c>
      <c r="U117" s="129" t="s">
        <v>57</v>
      </c>
      <c r="V117" s="129" t="s">
        <v>57</v>
      </c>
      <c r="W117" s="129" t="str">
        <f>VLOOKUP(Y117,'[1]Niveles de Valoración'!C$21:D$25,2,0)</f>
        <v>La actividad que conlleva el riesgo se ejecuta de 24 a 500 veces por año</v>
      </c>
      <c r="X117" s="132">
        <f t="shared" si="68"/>
        <v>3</v>
      </c>
      <c r="Y117" s="133" t="s">
        <v>99</v>
      </c>
      <c r="Z117" s="134">
        <f t="shared" si="69"/>
        <v>3</v>
      </c>
      <c r="AA117" s="135" t="s">
        <v>59</v>
      </c>
      <c r="AB117" s="134">
        <f t="shared" si="70"/>
        <v>9</v>
      </c>
      <c r="AC117" s="135" t="str">
        <f t="shared" si="59"/>
        <v>MODERADO</v>
      </c>
      <c r="AD117" s="136" t="str">
        <f t="shared" si="23"/>
        <v>SI</v>
      </c>
      <c r="AE117" s="136" t="str">
        <f>VLOOKUP(AC117,'[1]Niveles de Valoración'!B$29:C$32,2,0)</f>
        <v>Asumir el riesgo</v>
      </c>
      <c r="AF117" s="5" t="str">
        <f>VLOOKUP(AH117,'Matriz de Controles'!B$3:F$116,5,0)</f>
        <v>PR</v>
      </c>
      <c r="AG117" s="5">
        <f t="shared" si="53"/>
        <v>25</v>
      </c>
      <c r="AH117" s="131" t="s">
        <v>169</v>
      </c>
      <c r="AI117" s="131" t="str">
        <f>VLOOKUP(AH117,'Matriz de Controles'!$B$3:O224,3,)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117" s="143" t="str">
        <f>VLOOKUP(AH117,'Matriz de Controles'!$B$3:P224,4,)</f>
        <v>Implemente herramientas de actualización de software
automatizadas para garantizar que el software de terceros en todos los sistemas esté ejecutando las actualizaciones de seguridad más recientes proporcionadas por el proveedor de software.</v>
      </c>
      <c r="AK117" s="131" t="s">
        <v>61</v>
      </c>
      <c r="AL117" s="136" t="s">
        <v>70</v>
      </c>
      <c r="AM117" s="136"/>
      <c r="AN117" s="136" t="s">
        <v>63</v>
      </c>
      <c r="AO117" s="136"/>
      <c r="AP117" s="5" t="s">
        <v>61</v>
      </c>
      <c r="AQ117" s="5">
        <f t="shared" si="60"/>
        <v>25</v>
      </c>
      <c r="AR117" s="5" t="s">
        <v>65</v>
      </c>
      <c r="AS117" s="5">
        <f t="shared" si="54"/>
        <v>5</v>
      </c>
      <c r="AT117" s="5" t="s">
        <v>65</v>
      </c>
      <c r="AU117" s="5">
        <f t="shared" si="62"/>
        <v>30</v>
      </c>
      <c r="AV117" s="5" t="s">
        <v>65</v>
      </c>
      <c r="AW117" s="5">
        <f t="shared" si="63"/>
        <v>15</v>
      </c>
      <c r="AX117" s="139">
        <f t="shared" si="71"/>
        <v>100</v>
      </c>
      <c r="AY117" s="5">
        <f t="shared" si="72"/>
        <v>2</v>
      </c>
      <c r="AZ117" s="5">
        <f t="shared" si="73"/>
        <v>0</v>
      </c>
      <c r="BA117" s="5" t="str">
        <v>Lider
Tecnico</v>
      </c>
      <c r="BB117" s="144">
        <f t="shared" si="67"/>
        <v>1</v>
      </c>
      <c r="BC117" s="133" t="str">
        <f t="shared" si="49"/>
        <v>RARO</v>
      </c>
      <c r="BD117" s="144">
        <f t="shared" si="74"/>
        <v>3</v>
      </c>
      <c r="BE117" s="133" t="str">
        <f t="shared" si="50"/>
        <v>MODERADO</v>
      </c>
      <c r="BF117" s="144">
        <f t="shared" si="51"/>
        <v>3</v>
      </c>
      <c r="BG117" s="136" t="str">
        <f t="shared" si="61"/>
        <v>BAJA</v>
      </c>
      <c r="BH117" s="136" t="str">
        <f t="shared" si="52"/>
        <v>SI</v>
      </c>
    </row>
    <row r="118" spans="2:60" ht="178.5" x14ac:dyDescent="0.2">
      <c r="B118" s="163">
        <v>109</v>
      </c>
      <c r="C118" s="126" t="s">
        <v>237</v>
      </c>
      <c r="D118" s="127" t="s">
        <v>76</v>
      </c>
      <c r="E11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18" s="137" t="str">
        <v>* Usurpación de derecho
* Autenticación rota</v>
      </c>
      <c r="G118" s="138" t="str">
        <v>Humano (deliberado)</v>
      </c>
      <c r="H118" s="217"/>
      <c r="I118" s="218"/>
      <c r="J118" s="164" t="s">
        <v>234</v>
      </c>
      <c r="K118" s="131" t="str">
        <v>BAJA</v>
      </c>
      <c r="L118" s="187"/>
      <c r="M118" s="129" t="str">
        <v>Gestión institucional</v>
      </c>
      <c r="N118" s="129" t="str">
        <v>Gestión Financiera</v>
      </c>
      <c r="O118" s="129" t="str">
        <v>Reservada</v>
      </c>
      <c r="P118" s="129" t="str">
        <v>N/A</v>
      </c>
      <c r="Q118" s="129">
        <v>3</v>
      </c>
      <c r="R118" s="129">
        <v>2</v>
      </c>
      <c r="S118" s="129">
        <v>1</v>
      </c>
      <c r="T118" s="129" t="str">
        <v>[C] confidencialidad
[I] integridad</v>
      </c>
      <c r="U118" s="129" t="s">
        <v>57</v>
      </c>
      <c r="V118" s="129" t="s">
        <v>57</v>
      </c>
      <c r="W118" s="129" t="str">
        <f>VLOOKUP(Y118,'[1]Niveles de Valoración'!C$21:D$25,2,0)</f>
        <v>La actividad que conlleva el riesgo se ejecuta de 24 a 500 veces por año</v>
      </c>
      <c r="X118" s="132">
        <f t="shared" si="68"/>
        <v>3</v>
      </c>
      <c r="Y118" s="133" t="s">
        <v>99</v>
      </c>
      <c r="Z118" s="134">
        <f t="shared" si="69"/>
        <v>2</v>
      </c>
      <c r="AA118" s="135" t="s">
        <v>73</v>
      </c>
      <c r="AB118" s="134">
        <f t="shared" si="70"/>
        <v>6</v>
      </c>
      <c r="AC118" s="135" t="str">
        <f t="shared" si="59"/>
        <v>MODERADO</v>
      </c>
      <c r="AD118" s="136" t="str">
        <f t="shared" si="23"/>
        <v>SI</v>
      </c>
      <c r="AE118" s="136" t="str">
        <f>VLOOKUP(AC118,'[1]Niveles de Valoración'!B$29:C$32,2,0)</f>
        <v>Asumir el riesgo</v>
      </c>
      <c r="AF118" s="5" t="str">
        <f>VLOOKUP(AH118,'Matriz de Controles'!B$3:F$116,5,0)</f>
        <v>PR</v>
      </c>
      <c r="AG118" s="5">
        <f t="shared" si="53"/>
        <v>25</v>
      </c>
      <c r="AH118" s="131" t="s">
        <v>77</v>
      </c>
      <c r="AI118" s="131" t="str">
        <f>VLOOKUP(AH118,'Matriz de Controles'!$B$3:O225,3,)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18" s="143" t="str">
        <f>VLOOKUP(AH118,'Matriz de Controles'!$B$3:P225,4,)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18" s="131" t="s">
        <v>64</v>
      </c>
      <c r="AL118" s="136" t="s">
        <v>70</v>
      </c>
      <c r="AM118" s="136"/>
      <c r="AN118" s="136" t="s">
        <v>63</v>
      </c>
      <c r="AO118" s="136"/>
      <c r="AP118" s="5" t="s">
        <v>64</v>
      </c>
      <c r="AQ118" s="5">
        <f t="shared" si="60"/>
        <v>15</v>
      </c>
      <c r="AR118" s="5" t="s">
        <v>65</v>
      </c>
      <c r="AS118" s="5">
        <f t="shared" si="54"/>
        <v>5</v>
      </c>
      <c r="AT118" s="5" t="s">
        <v>65</v>
      </c>
      <c r="AU118" s="5">
        <f t="shared" si="62"/>
        <v>30</v>
      </c>
      <c r="AV118" s="5" t="s">
        <v>65</v>
      </c>
      <c r="AW118" s="5">
        <f t="shared" si="63"/>
        <v>15</v>
      </c>
      <c r="AX118" s="139">
        <f t="shared" si="71"/>
        <v>90</v>
      </c>
      <c r="AY118" s="5">
        <f t="shared" si="72"/>
        <v>2</v>
      </c>
      <c r="AZ118" s="5">
        <f t="shared" si="73"/>
        <v>0</v>
      </c>
      <c r="BA118" s="5" t="str">
        <v>Lider
Tecnico</v>
      </c>
      <c r="BB118" s="144">
        <f t="shared" si="67"/>
        <v>1</v>
      </c>
      <c r="BC118" s="133" t="str">
        <f t="shared" si="49"/>
        <v>RARO</v>
      </c>
      <c r="BD118" s="144">
        <f t="shared" si="74"/>
        <v>2</v>
      </c>
      <c r="BE118" s="133" t="str">
        <f t="shared" si="50"/>
        <v>MENOR</v>
      </c>
      <c r="BF118" s="144">
        <f t="shared" si="51"/>
        <v>2</v>
      </c>
      <c r="BG118" s="136" t="str">
        <f t="shared" si="61"/>
        <v>BAJA</v>
      </c>
      <c r="BH118" s="136" t="str">
        <f t="shared" si="52"/>
        <v>SI</v>
      </c>
    </row>
    <row r="119" spans="2:60" ht="63.75" x14ac:dyDescent="0.2">
      <c r="B119" s="163">
        <v>110</v>
      </c>
      <c r="C119" s="126" t="s">
        <v>238</v>
      </c>
      <c r="D119" s="127" t="s">
        <v>239</v>
      </c>
      <c r="E119" s="137" t="str">
        <v>el atacante consigue acceder a los recursos del sistema sin
tener autorización para ello, típicamente aprovechando un fallo del sistema de identificación y autorización.</v>
      </c>
      <c r="F119" s="137" t="str">
        <v>* Uso ilícito de hardware
* Control de acceso roto</v>
      </c>
      <c r="G119" s="138" t="str">
        <v>Humano (deliberado)</v>
      </c>
      <c r="H119" s="217"/>
      <c r="I119" s="218"/>
      <c r="J119" s="164" t="s">
        <v>234</v>
      </c>
      <c r="K119" s="131" t="str">
        <v>BAJA</v>
      </c>
      <c r="L119" s="187"/>
      <c r="M119" s="129" t="str">
        <v>Gestión institucional</v>
      </c>
      <c r="N119" s="129" t="str">
        <v>Gestión Financiera</v>
      </c>
      <c r="O119" s="129" t="str">
        <v>Reservada</v>
      </c>
      <c r="P119" s="129" t="str">
        <v>N/A</v>
      </c>
      <c r="Q119" s="129">
        <v>3</v>
      </c>
      <c r="R119" s="129">
        <v>2</v>
      </c>
      <c r="S119" s="129">
        <v>1</v>
      </c>
      <c r="T119" s="129" t="str">
        <v>[C] confidencialidad
[I] integridad</v>
      </c>
      <c r="U119" s="129" t="s">
        <v>57</v>
      </c>
      <c r="V119" s="129" t="s">
        <v>57</v>
      </c>
      <c r="W119" s="129" t="str">
        <f>VLOOKUP(Y119,'[1]Niveles de Valoración'!C$21:D$25,2,0)</f>
        <v>La actividad que conlleva el riesgo se ejecuta de 24 a 500 veces por año</v>
      </c>
      <c r="X119" s="132">
        <f t="shared" si="68"/>
        <v>3</v>
      </c>
      <c r="Y119" s="133" t="s">
        <v>99</v>
      </c>
      <c r="Z119" s="134">
        <f t="shared" si="69"/>
        <v>3</v>
      </c>
      <c r="AA119" s="135" t="s">
        <v>59</v>
      </c>
      <c r="AB119" s="134">
        <f t="shared" si="70"/>
        <v>9</v>
      </c>
      <c r="AC119" s="135" t="str">
        <f t="shared" si="59"/>
        <v>MODERADO</v>
      </c>
      <c r="AD119" s="136" t="str">
        <f t="shared" si="23"/>
        <v>SI</v>
      </c>
      <c r="AE119" s="136" t="str">
        <f>VLOOKUP(AC119,'[1]Niveles de Valoración'!B$29:C$32,2,0)</f>
        <v>Asumir el riesgo</v>
      </c>
      <c r="AF119" s="5" t="str">
        <f>VLOOKUP(AH119,'Matriz de Controles'!B$3:F$116,5,0)</f>
        <v>PR</v>
      </c>
      <c r="AG119" s="5">
        <f t="shared" si="53"/>
        <v>25</v>
      </c>
      <c r="AH119" s="131" t="s">
        <v>216</v>
      </c>
      <c r="AI119" s="131" t="str">
        <f>VLOOKUP(AH119,'Matriz de Controles'!$B$3:O226,3,)</f>
        <v>Control: Se debe exigir a los usuarios que cumplan las prácticas de la organización para el uso de información de autenticación secreta.</v>
      </c>
      <c r="AJ119" s="143" t="str">
        <f>VLOOKUP(AH119,'Matriz de Controles'!$B$3:P226,4,)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119" s="131" t="s">
        <v>64</v>
      </c>
      <c r="AL119" s="136" t="s">
        <v>70</v>
      </c>
      <c r="AM119" s="136"/>
      <c r="AN119" s="136" t="s">
        <v>63</v>
      </c>
      <c r="AO119" s="136"/>
      <c r="AP119" s="131" t="s">
        <v>64</v>
      </c>
      <c r="AQ119" s="5">
        <f t="shared" si="60"/>
        <v>15</v>
      </c>
      <c r="AR119" s="5" t="s">
        <v>65</v>
      </c>
      <c r="AS119" s="5">
        <f t="shared" si="54"/>
        <v>5</v>
      </c>
      <c r="AT119" s="5" t="s">
        <v>65</v>
      </c>
      <c r="AU119" s="5">
        <f t="shared" si="62"/>
        <v>30</v>
      </c>
      <c r="AV119" s="5" t="s">
        <v>65</v>
      </c>
      <c r="AW119" s="5">
        <f t="shared" si="63"/>
        <v>15</v>
      </c>
      <c r="AX119" s="139">
        <f t="shared" si="71"/>
        <v>90</v>
      </c>
      <c r="AY119" s="5">
        <f t="shared" si="72"/>
        <v>2</v>
      </c>
      <c r="AZ119" s="5">
        <f t="shared" si="73"/>
        <v>0</v>
      </c>
      <c r="BA119" s="5" t="str">
        <v>Lider
Tecnico</v>
      </c>
      <c r="BB119" s="144">
        <f t="shared" si="67"/>
        <v>1</v>
      </c>
      <c r="BC119" s="133" t="str">
        <f t="shared" si="49"/>
        <v>RARO</v>
      </c>
      <c r="BD119" s="144">
        <f t="shared" si="74"/>
        <v>3</v>
      </c>
      <c r="BE119" s="133" t="str">
        <f t="shared" si="50"/>
        <v>MODERADO</v>
      </c>
      <c r="BF119" s="144">
        <f t="shared" si="51"/>
        <v>3</v>
      </c>
      <c r="BG119" s="136" t="str">
        <f t="shared" si="61"/>
        <v>BAJA</v>
      </c>
      <c r="BH119" s="136" t="str">
        <f t="shared" si="52"/>
        <v>SI</v>
      </c>
    </row>
    <row r="120" spans="2:60" ht="89.25" x14ac:dyDescent="0.2">
      <c r="B120" s="163">
        <v>111</v>
      </c>
      <c r="C120" s="126" t="s">
        <v>240</v>
      </c>
      <c r="D120" s="127" t="s">
        <v>53</v>
      </c>
      <c r="E120" s="137" t="str">
        <v>equivocaciones de las personas cuando usan los servicios,
datos, etc.</v>
      </c>
      <c r="F120" s="137" t="str">
        <v>* Error de uso</v>
      </c>
      <c r="G120" s="138" t="str">
        <v>Humano (accidental)</v>
      </c>
      <c r="H120" s="217" t="s">
        <v>241</v>
      </c>
      <c r="I120" s="218" t="str">
        <f>CONCATENATE(H120,L120)</f>
        <v>023SW</v>
      </c>
      <c r="J120" s="164" t="s">
        <v>242</v>
      </c>
      <c r="K120" s="131" t="str">
        <v>BAJA</v>
      </c>
      <c r="L120" s="187" t="s">
        <v>56</v>
      </c>
      <c r="M120" s="129" t="str">
        <v>Acceso y permanencia</v>
      </c>
      <c r="N120" s="129" t="str">
        <v>Acceso y Permanencia Escolar</v>
      </c>
      <c r="O120" s="129" t="str">
        <v>Publica</v>
      </c>
      <c r="P120" s="129" t="str">
        <v>Publico, Personal</v>
      </c>
      <c r="Q120" s="129">
        <v>3</v>
      </c>
      <c r="R120" s="129">
        <v>2</v>
      </c>
      <c r="S120" s="129">
        <v>1</v>
      </c>
      <c r="T120" s="129" t="str">
        <v>[I] integridad
[C] confidencialidad [D] disponibilidad</v>
      </c>
      <c r="U120" s="129" t="s">
        <v>57</v>
      </c>
      <c r="V120" s="129" t="s">
        <v>57</v>
      </c>
      <c r="W120" s="129" t="str">
        <f>VLOOKUP(Y120,'[1]Niveles de Valoración'!C$21:D$25,2,0)</f>
        <v>La actividad que conlleva el riesgo se ejecuta de 24 a 500 veces por año</v>
      </c>
      <c r="X120" s="132">
        <f t="shared" si="68"/>
        <v>3</v>
      </c>
      <c r="Y120" s="133" t="s">
        <v>99</v>
      </c>
      <c r="Z120" s="134">
        <f t="shared" si="69"/>
        <v>2</v>
      </c>
      <c r="AA120" s="135" t="s">
        <v>73</v>
      </c>
      <c r="AB120" s="134">
        <f t="shared" si="70"/>
        <v>6</v>
      </c>
      <c r="AC120" s="135" t="str">
        <f t="shared" si="59"/>
        <v>MODERADO</v>
      </c>
      <c r="AD120" s="136" t="str">
        <f t="shared" si="23"/>
        <v>SI</v>
      </c>
      <c r="AE120" s="136" t="str">
        <f>VLOOKUP(AC120,'[1]Niveles de Valoración'!B$29:C$32,2,0)</f>
        <v>Asumir el riesgo</v>
      </c>
      <c r="AF120" s="5" t="str">
        <f>VLOOKUP(AH120,'Matriz de Controles'!B$3:F$116,5,0)</f>
        <v>PR</v>
      </c>
      <c r="AG120" s="5">
        <f t="shared" si="53"/>
        <v>25</v>
      </c>
      <c r="AH120" s="131" t="s">
        <v>166</v>
      </c>
      <c r="AI120" s="131" t="str">
        <f>VLOOKUP(AH120,'Matriz de Controles'!$B$3:O227,3,)</f>
        <v>Control: Los procedimientos de operación se deben documentar y poner a disposición de todos los usuarios que los necesitan.</v>
      </c>
      <c r="AJ120" s="143" t="str">
        <f>VLOOKUP(AH120,'Matriz de Controles'!$B$3:P227,4,)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20" s="131" t="s">
        <v>64</v>
      </c>
      <c r="AL120" s="136" t="s">
        <v>70</v>
      </c>
      <c r="AM120" s="136"/>
      <c r="AN120" s="136" t="s">
        <v>63</v>
      </c>
      <c r="AO120" s="136"/>
      <c r="AP120" s="5" t="s">
        <v>64</v>
      </c>
      <c r="AQ120" s="5">
        <f t="shared" si="60"/>
        <v>15</v>
      </c>
      <c r="AR120" s="5" t="s">
        <v>65</v>
      </c>
      <c r="AS120" s="5">
        <f t="shared" si="54"/>
        <v>5</v>
      </c>
      <c r="AT120" s="5" t="s">
        <v>65</v>
      </c>
      <c r="AU120" s="5">
        <f t="shared" si="62"/>
        <v>30</v>
      </c>
      <c r="AV120" s="5" t="s">
        <v>65</v>
      </c>
      <c r="AW120" s="5">
        <f t="shared" si="63"/>
        <v>15</v>
      </c>
      <c r="AX120" s="139">
        <f t="shared" si="71"/>
        <v>90</v>
      </c>
      <c r="AY120" s="5">
        <f t="shared" si="72"/>
        <v>2</v>
      </c>
      <c r="AZ120" s="5">
        <f t="shared" si="73"/>
        <v>0</v>
      </c>
      <c r="BA120" s="5" t="str">
        <v>Lider
Tecnico</v>
      </c>
      <c r="BB120" s="144">
        <f t="shared" si="67"/>
        <v>1</v>
      </c>
      <c r="BC120" s="133" t="str">
        <f t="shared" si="49"/>
        <v>RARO</v>
      </c>
      <c r="BD120" s="144">
        <f t="shared" si="74"/>
        <v>2</v>
      </c>
      <c r="BE120" s="133" t="str">
        <f t="shared" si="50"/>
        <v>MENOR</v>
      </c>
      <c r="BF120" s="144">
        <f t="shared" si="51"/>
        <v>2</v>
      </c>
      <c r="BG120" s="136" t="str">
        <f t="shared" si="61"/>
        <v>BAJA</v>
      </c>
      <c r="BH120" s="136" t="str">
        <f t="shared" si="52"/>
        <v>SI</v>
      </c>
    </row>
    <row r="121" spans="2:60" ht="178.5" x14ac:dyDescent="0.2">
      <c r="B121" s="163">
        <v>112</v>
      </c>
      <c r="C121" s="126" t="s">
        <v>243</v>
      </c>
      <c r="D121" s="127" t="s">
        <v>67</v>
      </c>
      <c r="E121" s="137" t="str">
        <v>Manipulación de los registros
de actividad (log)</v>
      </c>
      <c r="F121" s="137" t="str">
        <v>* Control inadecuado o falta de
supervisión sobre los registros de
actividades (Registro y supervisión insuficientes)</v>
      </c>
      <c r="G121" s="138" t="str">
        <v>Humano (deliberado)</v>
      </c>
      <c r="H121" s="217"/>
      <c r="I121" s="218"/>
      <c r="J121" s="164" t="s">
        <v>242</v>
      </c>
      <c r="K121" s="131" t="str">
        <v>BAJA</v>
      </c>
      <c r="L121" s="187"/>
      <c r="M121" s="129" t="str">
        <v>Acceso y permanencia</v>
      </c>
      <c r="N121" s="129" t="str">
        <v>Acceso y Permanencia Escolar</v>
      </c>
      <c r="O121" s="129" t="str">
        <v>Publica</v>
      </c>
      <c r="P121" s="129" t="str">
        <v>Publico, Personal</v>
      </c>
      <c r="Q121" s="129">
        <v>3</v>
      </c>
      <c r="R121" s="129">
        <v>2</v>
      </c>
      <c r="S121" s="129">
        <v>1</v>
      </c>
      <c r="T121" s="129" t="str">
        <v>[I] integridad</v>
      </c>
      <c r="U121" s="129" t="s">
        <v>57</v>
      </c>
      <c r="V121" s="129" t="s">
        <v>57</v>
      </c>
      <c r="W121" s="129" t="str">
        <f>VLOOKUP(Y121,'[1]Niveles de Valoración'!C$21:D$25,2,0)</f>
        <v>La actividad que conlleva el riesgo se ejecuta de 24 a 500 veces por año</v>
      </c>
      <c r="X121" s="132">
        <f t="shared" ref="X121" si="75">IF(Y121="CASI SEGURO",5,IF(Y121="PROBABLE",4,IF(Y121="POSIBLE",3,IF(Y121="IMPROBABLE",2,IF(Y121="RARO",1,0)))))</f>
        <v>3</v>
      </c>
      <c r="Y121" s="133" t="s">
        <v>99</v>
      </c>
      <c r="Z121" s="134">
        <f t="shared" ref="Z121" si="76">IF(AA121="CATASTROFICO",5,IF(AA121="MAYOR",4,IF(AA121="MODERADO",3,IF(AA121="MENOR",2,IF(AA121="INSIGNIFICANTE",1,0)))))</f>
        <v>3</v>
      </c>
      <c r="AA121" s="135" t="s">
        <v>59</v>
      </c>
      <c r="AB121" s="134">
        <f t="shared" ref="AB121" si="77">+X121*Z121</f>
        <v>9</v>
      </c>
      <c r="AC121" s="135" t="str">
        <f t="shared" si="59"/>
        <v>MODERADO</v>
      </c>
      <c r="AD121" s="136" t="str">
        <f t="shared" ref="AD121" si="78">IF(AC121="BAJO","SI",IF(AC121="MODERADO","SI","NO"))</f>
        <v>SI</v>
      </c>
      <c r="AE121" s="136" t="str">
        <f>VLOOKUP(AC121,'[1]Niveles de Valoración'!B$29:C$32,2,0)</f>
        <v>Asumir el riesgo</v>
      </c>
      <c r="AF121" s="5" t="str">
        <f>VLOOKUP(AH121,'Matriz de Controles'!B$3:F$116,5,0)</f>
        <v>DT</v>
      </c>
      <c r="AG121" s="5">
        <f t="shared" si="53"/>
        <v>15</v>
      </c>
      <c r="AH121" s="131" t="s">
        <v>74</v>
      </c>
      <c r="AI121" s="131" t="str">
        <f>VLOOKUP(AH121,'Matriz de Controles'!$B$3:O228,3,)</f>
        <v>Control: Se debe implementar un proceso de suministro de acceso formal de usuarios para asignar o revocar los derechos de acceso para todo tipo de usuarios para todos los sistemas y servicios.</v>
      </c>
      <c r="AJ121" s="143" t="str">
        <f>VLOOKUP(AH121,'Matriz de Controles'!$B$3:P228,4,)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21" s="131" t="s">
        <v>61</v>
      </c>
      <c r="AL121" s="136" t="s">
        <v>70</v>
      </c>
      <c r="AM121" s="136"/>
      <c r="AN121" s="136" t="s">
        <v>63</v>
      </c>
      <c r="AO121" s="136"/>
      <c r="AP121" s="5" t="s">
        <v>61</v>
      </c>
      <c r="AQ121" s="5">
        <f t="shared" si="60"/>
        <v>25</v>
      </c>
      <c r="AR121" s="5" t="s">
        <v>65</v>
      </c>
      <c r="AS121" s="5">
        <f t="shared" si="54"/>
        <v>5</v>
      </c>
      <c r="AT121" s="5" t="s">
        <v>65</v>
      </c>
      <c r="AU121" s="5">
        <f t="shared" ref="AU121" si="79">IF(AT121="si",30,0)</f>
        <v>30</v>
      </c>
      <c r="AV121" s="5" t="s">
        <v>65</v>
      </c>
      <c r="AW121" s="5">
        <f t="shared" ref="AW121" si="80">IF(AV121="si",15,0)</f>
        <v>15</v>
      </c>
      <c r="AX121" s="139">
        <f t="shared" si="71"/>
        <v>90</v>
      </c>
      <c r="AY121" s="5">
        <f t="shared" si="72"/>
        <v>2</v>
      </c>
      <c r="AZ121" s="5">
        <f t="shared" si="73"/>
        <v>0</v>
      </c>
      <c r="BA121" s="5" t="str">
        <v>Lider
Tecnico</v>
      </c>
      <c r="BB121" s="144">
        <f t="shared" si="67"/>
        <v>1</v>
      </c>
      <c r="BC121" s="133" t="str">
        <f t="shared" ref="BC121" si="81">IF(BB121&lt;=1,"RARO",IF(BB121&lt;=2,"IMPROBABLE",IF(BB121&lt;=3,"POSIBLE",IF(BB121&lt;=4,"PROBABLE","CASI SEGURO"))))</f>
        <v>RARO</v>
      </c>
      <c r="BD121" s="144">
        <f t="shared" si="74"/>
        <v>3</v>
      </c>
      <c r="BE121" s="133" t="str">
        <f t="shared" ref="BE121" si="82">IF(BD121=1,"INSIGNIFICANTE",IF(BD121=2,"MENOR",IF(BD121=3,"MODERADO",IF(BD121=4,"MAYOR",IF(BD121=5,"CATASTROFICO",0)))))</f>
        <v>MODERADO</v>
      </c>
      <c r="BF121" s="144">
        <f t="shared" ref="BF121" si="83">BB121*BD121</f>
        <v>3</v>
      </c>
      <c r="BG121" s="136" t="str">
        <f t="shared" si="61"/>
        <v>BAJA</v>
      </c>
      <c r="BH121" s="136" t="str">
        <f t="shared" ref="BH121" si="84">IF(BG121="BAJA","SI",IF(BG121="MODERADA","SI","NO"))</f>
        <v>SI</v>
      </c>
    </row>
    <row r="122" spans="2:60" ht="114.75" x14ac:dyDescent="0.2">
      <c r="B122" s="163">
        <v>113</v>
      </c>
      <c r="C122" s="126" t="s">
        <v>244</v>
      </c>
      <c r="D122" s="127" t="s">
        <v>72</v>
      </c>
      <c r="E122" s="128" t="str">
        <v>prácticamente todos los activos dependen de su configuración y
ésta de la diligencia del administrador: privilegios de acceso, flujos de actividades, registro de actividad, encaminamiento, etc.</v>
      </c>
      <c r="F122" s="128" t="str">
        <v>* Abuso de privilegios
* Falta de definición de procedimientos de control de cambio.</v>
      </c>
      <c r="G122" s="128" t="str">
        <v>Humano (deliberado)</v>
      </c>
      <c r="H122" s="217"/>
      <c r="I122" s="218"/>
      <c r="J122" s="164" t="s">
        <v>242</v>
      </c>
      <c r="K122" s="131" t="str">
        <v>BAJA</v>
      </c>
      <c r="L122" s="187"/>
      <c r="M122" s="129" t="str">
        <v>Acceso y permanencia</v>
      </c>
      <c r="N122" s="129" t="str">
        <v>Acceso y Permanencia Escolar</v>
      </c>
      <c r="O122" s="129" t="str">
        <v>Publica</v>
      </c>
      <c r="P122" s="129" t="str">
        <v>Publico, Personal</v>
      </c>
      <c r="Q122" s="129">
        <v>3</v>
      </c>
      <c r="R122" s="129">
        <v>2</v>
      </c>
      <c r="S122" s="129">
        <v>1</v>
      </c>
      <c r="T122" s="129" t="str">
        <v>[I] integridad
[C] confidencialidad [D] disponibilidad</v>
      </c>
      <c r="U122" s="129" t="s">
        <v>57</v>
      </c>
      <c r="V122" s="129" t="s">
        <v>57</v>
      </c>
      <c r="W122" s="129" t="str">
        <f>VLOOKUP(Y122,'[1]Niveles de Valoración'!C$21:D$25,2,0)</f>
        <v>La actividad que conlleva el riesgo se ejecuta de 24 a 500 veces por año</v>
      </c>
      <c r="X122" s="132">
        <f>IF(Y122="CASI SEGURO",5,IF(Y122="PROBABLE",4,IF(Y122="POSIBLE",3,IF(Y122="IMPROBABLE",2,IF(Y122="RARO",1,0)))))</f>
        <v>3</v>
      </c>
      <c r="Y122" s="133" t="s">
        <v>99</v>
      </c>
      <c r="Z122" s="134">
        <f>IF(AA122="CATASTROFICO",5,IF(AA122="MAYOR",4,IF(AA122="MODERADO",3,IF(AA122="MENOR",2,IF(AA122="INSIGNIFICANTE",1,0)))))</f>
        <v>3</v>
      </c>
      <c r="AA122" s="135" t="s">
        <v>59</v>
      </c>
      <c r="AB122" s="134">
        <f>+X122*Z122</f>
        <v>9</v>
      </c>
      <c r="AC122" s="135" t="str">
        <f t="shared" si="59"/>
        <v>MODERADO</v>
      </c>
      <c r="AD122" s="136" t="str">
        <f t="shared" si="23"/>
        <v>SI</v>
      </c>
      <c r="AE122" s="136" t="str">
        <f>VLOOKUP(AC122,'[1]Niveles de Valoración'!B$29:C$32,2,0)</f>
        <v>Asumir el riesgo</v>
      </c>
      <c r="AF122" s="5" t="str">
        <f>VLOOKUP(AH122,'Matriz de Controles'!B$3:F$116,5,0)</f>
        <v>PR</v>
      </c>
      <c r="AG122" s="5">
        <f t="shared" si="53"/>
        <v>25</v>
      </c>
      <c r="AH122" s="131" t="s">
        <v>169</v>
      </c>
      <c r="AI122" s="131" t="str">
        <f>VLOOKUP(AH122,'Matriz de Controles'!$B$3:O228,3,)</f>
        <v>Control: La información involucrada en las transacciones  de los servicios de las aplicaciones se deben proteger para evitar la transmisión incompleta, el enrutamiento errado, la alteración no autorizada de mensajes, la divulgación no autorizada, y la duplicación o reproducción de mensajes no autorizada.</v>
      </c>
      <c r="AJ122" s="143" t="str">
        <f>VLOOKUP(AH122,'Matriz de Controles'!$B$3:P228,4,)</f>
        <v>Implemente herramientas de actualización de software
automatizadas para garantizar que el software de terceros en todos los sistemas esté ejecutando las actualizaciones de seguridad más recientes proporcionadas por el proveedor de software.</v>
      </c>
      <c r="AK122" s="131" t="s">
        <v>61</v>
      </c>
      <c r="AL122" s="136" t="s">
        <v>62</v>
      </c>
      <c r="AM122" s="136"/>
      <c r="AN122" s="136" t="s">
        <v>63</v>
      </c>
      <c r="AO122" s="136"/>
      <c r="AP122" s="5" t="s">
        <v>61</v>
      </c>
      <c r="AQ122" s="5">
        <f t="shared" si="60"/>
        <v>25</v>
      </c>
      <c r="AR122" s="5" t="s">
        <v>65</v>
      </c>
      <c r="AS122" s="5">
        <f t="shared" si="54"/>
        <v>5</v>
      </c>
      <c r="AT122" s="5" t="s">
        <v>65</v>
      </c>
      <c r="AU122" s="5">
        <f t="shared" si="62"/>
        <v>30</v>
      </c>
      <c r="AV122" s="5" t="s">
        <v>65</v>
      </c>
      <c r="AW122" s="5">
        <f t="shared" si="63"/>
        <v>15</v>
      </c>
      <c r="AX122" s="139">
        <f t="shared" si="71"/>
        <v>100</v>
      </c>
      <c r="AY122" s="5">
        <f t="shared" si="72"/>
        <v>2</v>
      </c>
      <c r="AZ122" s="5">
        <f t="shared" si="73"/>
        <v>0</v>
      </c>
      <c r="BA122" s="5" t="str">
        <v>Lider
Tecnico</v>
      </c>
      <c r="BB122" s="144">
        <f t="shared" si="67"/>
        <v>1</v>
      </c>
      <c r="BC122" s="133" t="str">
        <f t="shared" si="49"/>
        <v>RARO</v>
      </c>
      <c r="BD122" s="144">
        <f t="shared" si="74"/>
        <v>3</v>
      </c>
      <c r="BE122" s="133" t="str">
        <f t="shared" si="50"/>
        <v>MODERADO</v>
      </c>
      <c r="BF122" s="144">
        <f t="shared" si="51"/>
        <v>3</v>
      </c>
      <c r="BG122" s="136" t="str">
        <f t="shared" si="61"/>
        <v>BAJA</v>
      </c>
      <c r="BH122" s="136" t="str">
        <f t="shared" si="52"/>
        <v>SI</v>
      </c>
    </row>
    <row r="123" spans="2:60" ht="178.5" x14ac:dyDescent="0.2">
      <c r="B123" s="163">
        <v>114</v>
      </c>
      <c r="C123" s="126" t="s">
        <v>245</v>
      </c>
      <c r="D123" s="127" t="s">
        <v>76</v>
      </c>
      <c r="E12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23" s="137" t="str">
        <v>* Usurpación de derecho
* Autenticación rota</v>
      </c>
      <c r="G123" s="138" t="str">
        <v>Humano (deliberado)</v>
      </c>
      <c r="H123" s="217"/>
      <c r="I123" s="218"/>
      <c r="J123" s="164" t="s">
        <v>242</v>
      </c>
      <c r="K123" s="131" t="str">
        <v>BAJA</v>
      </c>
      <c r="L123" s="187"/>
      <c r="M123" s="129" t="str">
        <v>Acceso y permanencia</v>
      </c>
      <c r="N123" s="129" t="str">
        <v>Acceso y Permanencia Escolar</v>
      </c>
      <c r="O123" s="129" t="str">
        <v>Publica</v>
      </c>
      <c r="P123" s="129" t="str">
        <v>Publico, Personal</v>
      </c>
      <c r="Q123" s="129">
        <v>3</v>
      </c>
      <c r="R123" s="129">
        <v>2</v>
      </c>
      <c r="S123" s="129">
        <v>1</v>
      </c>
      <c r="T123" s="129" t="str">
        <v>[C] confidencialidad
[I] integridad</v>
      </c>
      <c r="U123" s="129" t="s">
        <v>57</v>
      </c>
      <c r="V123" s="129" t="s">
        <v>57</v>
      </c>
      <c r="W123" s="129" t="str">
        <f>VLOOKUP(Y123,'[1]Niveles de Valoración'!C$21:D$25,2,0)</f>
        <v>La actividad que conlleva el riesgo se ejecuta de 24 a 500 veces por año</v>
      </c>
      <c r="X123" s="132">
        <f t="shared" ref="X123:X126" si="85">IF(Y123="CASI SEGURO",5,IF(Y123="PROBABLE",4,IF(Y123="POSIBLE",3,IF(Y123="IMPROBABLE",2,IF(Y123="RARO",1,0)))))</f>
        <v>3</v>
      </c>
      <c r="Y123" s="133" t="s">
        <v>99</v>
      </c>
      <c r="Z123" s="134">
        <f t="shared" ref="Z123:Z126" si="86">IF(AA123="CATASTROFICO",5,IF(AA123="MAYOR",4,IF(AA123="MODERADO",3,IF(AA123="MENOR",2,IF(AA123="INSIGNIFICANTE",1,0)))))</f>
        <v>2</v>
      </c>
      <c r="AA123" s="135" t="s">
        <v>73</v>
      </c>
      <c r="AB123" s="134">
        <f t="shared" ref="AB123:AB126" si="87">+X123*Z123</f>
        <v>6</v>
      </c>
      <c r="AC123" s="135" t="str">
        <f t="shared" si="59"/>
        <v>MODERADO</v>
      </c>
      <c r="AD123" s="136" t="str">
        <f t="shared" si="23"/>
        <v>SI</v>
      </c>
      <c r="AE123" s="136" t="str">
        <f>VLOOKUP(AC123,'[1]Niveles de Valoración'!B$29:C$32,2,0)</f>
        <v>Asumir el riesgo</v>
      </c>
      <c r="AF123" s="5" t="str">
        <f>VLOOKUP(AH123,'Matriz de Controles'!B$3:F$116,5,0)</f>
        <v>PR</v>
      </c>
      <c r="AG123" s="5">
        <f t="shared" si="53"/>
        <v>25</v>
      </c>
      <c r="AH123" s="131" t="s">
        <v>77</v>
      </c>
      <c r="AI123" s="131" t="str">
        <f>VLOOKUP(AH123,'Matriz de Controles'!$B$3:O229,3,)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23" s="143" t="str">
        <f>VLOOKUP(AH123,'Matriz de Controles'!$B$3:P229,4,)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23" s="131" t="s">
        <v>64</v>
      </c>
      <c r="AL123" s="136" t="s">
        <v>62</v>
      </c>
      <c r="AM123" s="136"/>
      <c r="AN123" s="136" t="s">
        <v>63</v>
      </c>
      <c r="AO123" s="136"/>
      <c r="AP123" s="5" t="s">
        <v>64</v>
      </c>
      <c r="AQ123" s="5">
        <f t="shared" si="60"/>
        <v>15</v>
      </c>
      <c r="AR123" s="5" t="s">
        <v>65</v>
      </c>
      <c r="AS123" s="5">
        <f t="shared" si="54"/>
        <v>5</v>
      </c>
      <c r="AT123" s="5" t="s">
        <v>65</v>
      </c>
      <c r="AU123" s="5">
        <f t="shared" si="62"/>
        <v>30</v>
      </c>
      <c r="AV123" s="5" t="s">
        <v>65</v>
      </c>
      <c r="AW123" s="5">
        <f t="shared" si="63"/>
        <v>15</v>
      </c>
      <c r="AX123" s="139">
        <f t="shared" si="71"/>
        <v>90</v>
      </c>
      <c r="AY123" s="5">
        <f t="shared" si="72"/>
        <v>2</v>
      </c>
      <c r="AZ123" s="5">
        <f t="shared" si="73"/>
        <v>0</v>
      </c>
      <c r="BA123" s="5" t="str">
        <v>Lider
Tecnico</v>
      </c>
      <c r="BB123" s="144">
        <f t="shared" si="67"/>
        <v>1</v>
      </c>
      <c r="BC123" s="133" t="str">
        <f t="shared" si="49"/>
        <v>RARO</v>
      </c>
      <c r="BD123" s="144">
        <f t="shared" si="74"/>
        <v>2</v>
      </c>
      <c r="BE123" s="133" t="str">
        <f t="shared" si="50"/>
        <v>MENOR</v>
      </c>
      <c r="BF123" s="144">
        <f t="shared" si="51"/>
        <v>2</v>
      </c>
      <c r="BG123" s="136" t="str">
        <f t="shared" si="61"/>
        <v>BAJA</v>
      </c>
      <c r="BH123" s="136" t="str">
        <f t="shared" si="52"/>
        <v>SI</v>
      </c>
    </row>
    <row r="124" spans="2:60" ht="63.75" x14ac:dyDescent="0.2">
      <c r="B124" s="163">
        <v>115</v>
      </c>
      <c r="C124" s="126" t="s">
        <v>246</v>
      </c>
      <c r="D124" s="127" t="s">
        <v>247</v>
      </c>
      <c r="E124" s="140" t="str">
        <v>cuando no está claro quién tiene que hacer exactamente qué y
cuándo, incluyendo tomar medidas sobre los activos o informar a la jerarquía de gestión. Acciones descoordinadas, errores por omisión, incumplimientos contractuales, etc.</v>
      </c>
      <c r="F124" s="140" t="str">
        <v>* Falta de definición de roles y
responsabilidades
* Procesos inadecuados de contratación
* Incumplimientos contractuales</v>
      </c>
      <c r="G124" s="141" t="str">
        <v>Humano (accidental)</v>
      </c>
      <c r="H124" s="217"/>
      <c r="I124" s="218"/>
      <c r="J124" s="164" t="s">
        <v>242</v>
      </c>
      <c r="K124" s="131" t="str">
        <v>BAJA</v>
      </c>
      <c r="L124" s="187"/>
      <c r="M124" s="129" t="str">
        <v>Acceso y permanencia</v>
      </c>
      <c r="N124" s="129" t="str">
        <v>Acceso y Permanencia Escolar</v>
      </c>
      <c r="O124" s="129" t="str">
        <v>Publica</v>
      </c>
      <c r="P124" s="129" t="str">
        <v>Publico, Personal</v>
      </c>
      <c r="Q124" s="129">
        <v>3</v>
      </c>
      <c r="R124" s="129">
        <v>2</v>
      </c>
      <c r="S124" s="129">
        <v>1</v>
      </c>
      <c r="T124" s="129" t="str">
        <v>[D] disponibilidad</v>
      </c>
      <c r="U124" s="129" t="s">
        <v>57</v>
      </c>
      <c r="V124" s="129" t="s">
        <v>57</v>
      </c>
      <c r="W124" s="129" t="str">
        <f>VLOOKUP(Y124,'[1]Niveles de Valoración'!C$21:D$25,2,0)</f>
        <v>La actividad que conlleva el riesgo se ejecuta de 24 a 500 veces por año</v>
      </c>
      <c r="X124" s="132">
        <f t="shared" si="85"/>
        <v>3</v>
      </c>
      <c r="Y124" s="133" t="s">
        <v>99</v>
      </c>
      <c r="Z124" s="134">
        <f t="shared" si="86"/>
        <v>3</v>
      </c>
      <c r="AA124" s="135" t="s">
        <v>59</v>
      </c>
      <c r="AB124" s="134">
        <f t="shared" si="87"/>
        <v>9</v>
      </c>
      <c r="AC124" s="135" t="str">
        <f t="shared" si="59"/>
        <v>MODERADO</v>
      </c>
      <c r="AD124" s="136" t="str">
        <f t="shared" si="23"/>
        <v>SI</v>
      </c>
      <c r="AE124" s="136" t="str">
        <f>VLOOKUP(AC124,'[1]Niveles de Valoración'!B$29:C$32,2,0)</f>
        <v>Asumir el riesgo</v>
      </c>
      <c r="AF124" s="5" t="str">
        <f>VLOOKUP(AH124,'Matriz de Controles'!B$3:F$116,5,0)</f>
        <v>PR</v>
      </c>
      <c r="AG124" s="5">
        <f t="shared" si="53"/>
        <v>25</v>
      </c>
      <c r="AH124" s="131" t="s">
        <v>216</v>
      </c>
      <c r="AI124" s="131" t="str">
        <f>VLOOKUP(AH124,'Matriz de Controles'!$B$3:O230,3,)</f>
        <v>Control: Se debe exigir a los usuarios que cumplan las prácticas de la organización para el uso de información de autenticación secreta.</v>
      </c>
      <c r="AJ124" s="143" t="str">
        <f>VLOOKUP(AH124,'Matriz de Controles'!$B$3:P230,4,)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124" s="131" t="s">
        <v>64</v>
      </c>
      <c r="AL124" s="136" t="s">
        <v>70</v>
      </c>
      <c r="AM124" s="136"/>
      <c r="AN124" s="136" t="s">
        <v>63</v>
      </c>
      <c r="AO124" s="136"/>
      <c r="AP124" s="131" t="s">
        <v>64</v>
      </c>
      <c r="AQ124" s="5">
        <f t="shared" si="60"/>
        <v>15</v>
      </c>
      <c r="AR124" s="5" t="s">
        <v>65</v>
      </c>
      <c r="AS124" s="5">
        <f t="shared" si="54"/>
        <v>5</v>
      </c>
      <c r="AT124" s="5" t="s">
        <v>65</v>
      </c>
      <c r="AU124" s="5">
        <f t="shared" si="62"/>
        <v>30</v>
      </c>
      <c r="AV124" s="5" t="s">
        <v>65</v>
      </c>
      <c r="AW124" s="5">
        <f t="shared" si="63"/>
        <v>15</v>
      </c>
      <c r="AX124" s="139">
        <f t="shared" si="71"/>
        <v>90</v>
      </c>
      <c r="AY124" s="5">
        <f t="shared" si="72"/>
        <v>2</v>
      </c>
      <c r="AZ124" s="5">
        <f t="shared" si="73"/>
        <v>0</v>
      </c>
      <c r="BA124" s="5" t="str">
        <v>Lider
Tecnico</v>
      </c>
      <c r="BB124" s="144">
        <f t="shared" si="67"/>
        <v>1</v>
      </c>
      <c r="BC124" s="133" t="str">
        <f t="shared" si="49"/>
        <v>RARO</v>
      </c>
      <c r="BD124" s="144">
        <f t="shared" si="74"/>
        <v>3</v>
      </c>
      <c r="BE124" s="133" t="str">
        <f t="shared" si="50"/>
        <v>MODERADO</v>
      </c>
      <c r="BF124" s="144">
        <f t="shared" si="51"/>
        <v>3</v>
      </c>
      <c r="BG124" s="136" t="str">
        <f t="shared" si="61"/>
        <v>BAJA</v>
      </c>
      <c r="BH124" s="136" t="str">
        <f t="shared" si="52"/>
        <v>SI</v>
      </c>
    </row>
    <row r="125" spans="2:60" ht="178.5" x14ac:dyDescent="0.2">
      <c r="B125" s="163">
        <v>116</v>
      </c>
      <c r="C125" s="126" t="s">
        <v>248</v>
      </c>
      <c r="D125" s="127" t="s">
        <v>53</v>
      </c>
      <c r="E125" s="137" t="str">
        <v>equivocaciones de las personas cuando usan los servicios,
datos, etc.</v>
      </c>
      <c r="F125" s="137" t="str">
        <v>* Error de uso</v>
      </c>
      <c r="G125" s="138" t="str">
        <v>Humano (accidental)</v>
      </c>
      <c r="H125" s="217" t="s">
        <v>249</v>
      </c>
      <c r="I125" s="218" t="str">
        <f t="shared" si="20"/>
        <v>024SW</v>
      </c>
      <c r="J125" s="164" t="s">
        <v>250</v>
      </c>
      <c r="K125" s="131" t="str">
        <v>BAJA</v>
      </c>
      <c r="L125" s="187" t="s">
        <v>56</v>
      </c>
      <c r="M125" s="129" t="str">
        <v>Calidad y pertinencia</v>
      </c>
      <c r="N125" s="129" t="str">
        <v>Calidad Educativa Integral</v>
      </c>
      <c r="O125" s="129" t="str">
        <v>Reservada</v>
      </c>
      <c r="P125" s="129" t="str">
        <v>Personal</v>
      </c>
      <c r="Q125" s="129">
        <v>2</v>
      </c>
      <c r="R125" s="129">
        <v>1</v>
      </c>
      <c r="S125" s="129">
        <v>1</v>
      </c>
      <c r="T125" s="129" t="str">
        <v>[I] integridad
[C] confidencialidad [D] disponibilidad</v>
      </c>
      <c r="U125" s="129" t="s">
        <v>57</v>
      </c>
      <c r="V125" s="129" t="s">
        <v>57</v>
      </c>
      <c r="W125" s="129" t="str">
        <f>VLOOKUP(Y125,'[1]Niveles de Valoración'!C$21:D$25,2,0)</f>
        <v>La actividad que conlleva el riesgo se ejecuta de 3 a 24 veces por año</v>
      </c>
      <c r="X125" s="132">
        <f t="shared" si="85"/>
        <v>2</v>
      </c>
      <c r="Y125" s="133" t="s">
        <v>58</v>
      </c>
      <c r="Z125" s="134">
        <f t="shared" si="86"/>
        <v>2</v>
      </c>
      <c r="AA125" s="135" t="s">
        <v>73</v>
      </c>
      <c r="AB125" s="134">
        <f t="shared" si="87"/>
        <v>4</v>
      </c>
      <c r="AC125" s="135" t="str">
        <f t="shared" si="59"/>
        <v>MODERADO</v>
      </c>
      <c r="AD125" s="136" t="str">
        <f t="shared" si="23"/>
        <v>SI</v>
      </c>
      <c r="AE125" s="136" t="str">
        <f>VLOOKUP(AC125,'[1]Niveles de Valoración'!B$29:C$32,2,0)</f>
        <v>Asumir el riesgo</v>
      </c>
      <c r="AF125" s="5" t="str">
        <f>VLOOKUP(AH125,'Matriz de Controles'!B$3:F$116,5,0)</f>
        <v>DT</v>
      </c>
      <c r="AG125" s="5">
        <f t="shared" si="53"/>
        <v>15</v>
      </c>
      <c r="AH125" s="131" t="s">
        <v>74</v>
      </c>
      <c r="AI125" s="131" t="str">
        <f>VLOOKUP(AH125,'Matriz de Controles'!$B$3:O231,3,)</f>
        <v>Control: Se debe implementar un proceso de suministro de acceso formal de usuarios para asignar o revocar los derechos de acceso para todo tipo de usuarios para todos los sistemas y servicios.</v>
      </c>
      <c r="AJ125" s="143" t="str">
        <f>VLOOKUP(AH125,'Matriz de Controles'!$B$3:P231,4,)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25" s="131" t="s">
        <v>61</v>
      </c>
      <c r="AL125" s="136" t="s">
        <v>70</v>
      </c>
      <c r="AM125" s="136"/>
      <c r="AN125" s="136" t="s">
        <v>63</v>
      </c>
      <c r="AO125" s="136"/>
      <c r="AP125" s="5" t="s">
        <v>61</v>
      </c>
      <c r="AQ125" s="5">
        <f t="shared" si="60"/>
        <v>25</v>
      </c>
      <c r="AR125" s="5" t="s">
        <v>65</v>
      </c>
      <c r="AS125" s="5">
        <f t="shared" si="54"/>
        <v>5</v>
      </c>
      <c r="AT125" s="5" t="s">
        <v>65</v>
      </c>
      <c r="AU125" s="5">
        <f t="shared" si="62"/>
        <v>30</v>
      </c>
      <c r="AV125" s="5" t="s">
        <v>65</v>
      </c>
      <c r="AW125" s="5">
        <f t="shared" si="63"/>
        <v>15</v>
      </c>
      <c r="AX125" s="139">
        <f t="shared" si="71"/>
        <v>90</v>
      </c>
      <c r="AY125" s="5">
        <f t="shared" si="72"/>
        <v>2</v>
      </c>
      <c r="AZ125" s="5">
        <f t="shared" si="73"/>
        <v>0</v>
      </c>
      <c r="BA125" s="5" t="str">
        <v>Lider
Tecnico</v>
      </c>
      <c r="BB125" s="144">
        <f t="shared" si="67"/>
        <v>1</v>
      </c>
      <c r="BC125" s="133" t="str">
        <f t="shared" si="49"/>
        <v>RARO</v>
      </c>
      <c r="BD125" s="144">
        <f t="shared" si="74"/>
        <v>2</v>
      </c>
      <c r="BE125" s="133" t="str">
        <f t="shared" si="50"/>
        <v>MENOR</v>
      </c>
      <c r="BF125" s="144">
        <f t="shared" si="51"/>
        <v>2</v>
      </c>
      <c r="BG125" s="136" t="str">
        <f t="shared" si="61"/>
        <v>BAJA</v>
      </c>
      <c r="BH125" s="136" t="str">
        <f t="shared" si="52"/>
        <v>SI</v>
      </c>
    </row>
    <row r="126" spans="2:60" ht="76.5" x14ac:dyDescent="0.2">
      <c r="B126" s="163">
        <v>117</v>
      </c>
      <c r="C126" s="126" t="s">
        <v>251</v>
      </c>
      <c r="D126" s="127" t="s">
        <v>67</v>
      </c>
      <c r="E126" s="137" t="str">
        <v>Manipulación de los registros
de actividad (log)</v>
      </c>
      <c r="F126" s="137" t="str">
        <v>* Control inadecuado o falta de
supervisión sobre los registros de
actividades (Registro y supervisión insuficientes)</v>
      </c>
      <c r="G126" s="138" t="str">
        <v>Humano (deliberado)</v>
      </c>
      <c r="H126" s="217"/>
      <c r="I126" s="218"/>
      <c r="J126" s="164" t="s">
        <v>250</v>
      </c>
      <c r="K126" s="131" t="str">
        <v>BAJA</v>
      </c>
      <c r="L126" s="187"/>
      <c r="M126" s="129" t="str">
        <v>Calidad y pertinencia</v>
      </c>
      <c r="N126" s="129" t="str">
        <v>Calidad Educativa Integral</v>
      </c>
      <c r="O126" s="129" t="str">
        <v>Reservada</v>
      </c>
      <c r="P126" s="129" t="str">
        <v>Personal</v>
      </c>
      <c r="Q126" s="129">
        <v>2</v>
      </c>
      <c r="R126" s="129">
        <v>1</v>
      </c>
      <c r="S126" s="129">
        <v>1</v>
      </c>
      <c r="T126" s="129" t="str">
        <v>[I] integridad</v>
      </c>
      <c r="U126" s="129" t="s">
        <v>57</v>
      </c>
      <c r="V126" s="129" t="s">
        <v>57</v>
      </c>
      <c r="W126" s="129" t="str">
        <f>VLOOKUP(Y126,'[1]Niveles de Valoración'!C$21:D$25,2,0)</f>
        <v>La actividad que conlleva el riesgo se ejecuta de 3 a 24 veces por año</v>
      </c>
      <c r="X126" s="132">
        <f t="shared" si="85"/>
        <v>2</v>
      </c>
      <c r="Y126" s="133" t="s">
        <v>58</v>
      </c>
      <c r="Z126" s="134">
        <f t="shared" si="86"/>
        <v>1</v>
      </c>
      <c r="AA126" s="135" t="s">
        <v>68</v>
      </c>
      <c r="AB126" s="134">
        <f t="shared" si="87"/>
        <v>2</v>
      </c>
      <c r="AC126" s="135" t="str">
        <f t="shared" si="59"/>
        <v>BAJO</v>
      </c>
      <c r="AD126" s="136" t="str">
        <f t="shared" si="23"/>
        <v>SI</v>
      </c>
      <c r="AE126" s="136" t="str">
        <f>VLOOKUP(AC126,'[1]Niveles de Valoración'!B$29:C$32,2,0)</f>
        <v>Asumir el riesgo</v>
      </c>
      <c r="AF126" s="5" t="str">
        <f>VLOOKUP(AH126,'Matriz de Controles'!B$3:F$116,5,0)</f>
        <v>PR</v>
      </c>
      <c r="AG126" s="5">
        <f t="shared" si="53"/>
        <v>25</v>
      </c>
      <c r="AH126" s="131" t="s">
        <v>60</v>
      </c>
      <c r="AI126" s="131" t="str">
        <f>VLOOKUP(AH126,'Matriz de Controles'!$B$3:O232,3,)</f>
        <v>Control: Se debe definir un conjunto de políticas para la seguridad de la información, aprobada por la dirección, publicada y comunicada a los empleados y a las partes externas pertinentes.</v>
      </c>
      <c r="AJ126" s="143" t="str">
        <f>VLOOKUP(AH126,'Matriz de Controles'!$B$3:P232,4,)</f>
        <v>Defina políticas de seguridad de la información claras y alineadas con los objetivos corporativos y cuyo alcance garantice el cumplimiento legal.</v>
      </c>
      <c r="AK126" s="131" t="s">
        <v>61</v>
      </c>
      <c r="AL126" s="136" t="s">
        <v>70</v>
      </c>
      <c r="AM126" s="136"/>
      <c r="AN126" s="136" t="s">
        <v>63</v>
      </c>
      <c r="AO126" s="136"/>
      <c r="AP126" s="5" t="s">
        <v>64</v>
      </c>
      <c r="AQ126" s="5">
        <f t="shared" si="60"/>
        <v>15</v>
      </c>
      <c r="AR126" s="5" t="s">
        <v>65</v>
      </c>
      <c r="AS126" s="5">
        <f t="shared" si="54"/>
        <v>5</v>
      </c>
      <c r="AT126" s="5" t="s">
        <v>65</v>
      </c>
      <c r="AU126" s="5">
        <f t="shared" si="62"/>
        <v>30</v>
      </c>
      <c r="AV126" s="5" t="s">
        <v>65</v>
      </c>
      <c r="AW126" s="5">
        <f t="shared" si="63"/>
        <v>15</v>
      </c>
      <c r="AX126" s="139">
        <f t="shared" si="71"/>
        <v>90</v>
      </c>
      <c r="AY126" s="5">
        <f t="shared" si="72"/>
        <v>2</v>
      </c>
      <c r="AZ126" s="5">
        <f t="shared" si="73"/>
        <v>0</v>
      </c>
      <c r="BA126" s="5" t="str">
        <v>Lider
Tecnico</v>
      </c>
      <c r="BB126" s="144">
        <f t="shared" si="67"/>
        <v>1</v>
      </c>
      <c r="BC126" s="133" t="str">
        <f t="shared" si="49"/>
        <v>RARO</v>
      </c>
      <c r="BD126" s="144">
        <f t="shared" si="74"/>
        <v>1</v>
      </c>
      <c r="BE126" s="133" t="str">
        <f t="shared" si="50"/>
        <v>INSIGNIFICANTE</v>
      </c>
      <c r="BF126" s="144">
        <f t="shared" si="51"/>
        <v>1</v>
      </c>
      <c r="BG126" s="136" t="str">
        <f t="shared" si="61"/>
        <v>BAJA</v>
      </c>
      <c r="BH126" s="136" t="str">
        <f t="shared" si="52"/>
        <v>SI</v>
      </c>
    </row>
    <row r="127" spans="2:60" ht="102" x14ac:dyDescent="0.2">
      <c r="B127" s="163">
        <v>118</v>
      </c>
      <c r="C127" s="126" t="s">
        <v>252</v>
      </c>
      <c r="D127" s="127" t="s">
        <v>72</v>
      </c>
      <c r="E127" s="137" t="str">
        <v>prácticamente todos los activos dependen de su configuración y
ésta de la diligencia del administrador: privilegios de acceso, flujos de actividades, registro de actividad, encaminamiento, etc.</v>
      </c>
      <c r="F127" s="137" t="str">
        <v>* Abuso de privilegios
* Falta de definición de procedimientos de control de cambio.</v>
      </c>
      <c r="G127" s="138" t="str">
        <v>Humano (deliberado)</v>
      </c>
      <c r="H127" s="217"/>
      <c r="I127" s="218"/>
      <c r="J127" s="164" t="s">
        <v>250</v>
      </c>
      <c r="K127" s="131" t="str">
        <v>BAJA</v>
      </c>
      <c r="L127" s="187"/>
      <c r="M127" s="129" t="str">
        <v>Calidad y pertinencia</v>
      </c>
      <c r="N127" s="129" t="str">
        <v>Calidad Educativa Integral</v>
      </c>
      <c r="O127" s="129" t="str">
        <v>Reservada</v>
      </c>
      <c r="P127" s="129" t="str">
        <v>Personal</v>
      </c>
      <c r="Q127" s="129">
        <v>2</v>
      </c>
      <c r="R127" s="129">
        <v>1</v>
      </c>
      <c r="S127" s="129">
        <v>1</v>
      </c>
      <c r="T127" s="129" t="str">
        <v>[I] integridad
[C] confidencialidad [D] disponibilidad</v>
      </c>
      <c r="U127" s="129" t="s">
        <v>57</v>
      </c>
      <c r="V127" s="129" t="s">
        <v>57</v>
      </c>
      <c r="W127" s="129" t="str">
        <f>VLOOKUP(Y127,'[1]Niveles de Valoración'!C$21:D$25,2,0)</f>
        <v>La actividad que conlleva el riesgo se ejecuta de 3 a 24 veces por año</v>
      </c>
      <c r="X127" s="132">
        <f t="shared" ref="X127:X190" si="88">IF(Y127="CASI SEGURO",5,IF(Y127="PROBABLE",4,IF(Y127="POSIBLE",3,IF(Y127="IMPROBABLE",2,IF(Y127="RARO",1,0)))))</f>
        <v>2</v>
      </c>
      <c r="Y127" s="133" t="s">
        <v>58</v>
      </c>
      <c r="Z127" s="134">
        <f t="shared" ref="Z127:Z190" si="89">IF(AA127="CATASTROFICO",5,IF(AA127="MAYOR",4,IF(AA127="MODERADO",3,IF(AA127="MENOR",2,IF(AA127="INSIGNIFICANTE",1,0)))))</f>
        <v>3</v>
      </c>
      <c r="AA127" s="135" t="s">
        <v>59</v>
      </c>
      <c r="AB127" s="134">
        <f t="shared" ref="AB127:AB190" si="90">+X127*Z127</f>
        <v>6</v>
      </c>
      <c r="AC127" s="135" t="str">
        <f t="shared" ref="AC127:AC190" si="91" xml:space="preserve"> IF(ROUND(AB127,0)&lt;=3,"BAJO", IF(ROUND(AB127,0)&lt;=9,"MODERADO", IF(ROUND(AB127,0)&lt;=20,"ALTO",IF(ROUND(AB127,0)&lt;=25,"EXTREMO"))))</f>
        <v>MODERADO</v>
      </c>
      <c r="AD127" s="136" t="str">
        <f t="shared" ref="AD127:AD190" si="92">IF(AC127="BAJO","SI",IF(AC127="MODERADO","SI","NO"))</f>
        <v>SI</v>
      </c>
      <c r="AE127" s="136" t="str">
        <f>VLOOKUP(AC127,'[1]Niveles de Valoración'!B$29:C$32,2,0)</f>
        <v>Asumir el riesgo</v>
      </c>
      <c r="AF127" s="5" t="str">
        <f>VLOOKUP(AH127,'Matriz de Controles'!B$3:F$116,5,0)</f>
        <v>PR</v>
      </c>
      <c r="AG127" s="5">
        <f t="shared" ref="AG127:AG190" si="93">IF(AF127="PR",25,IF(AF127="DT",15,IF(AF127="CR",10,0)))</f>
        <v>25</v>
      </c>
      <c r="AH127" s="131" t="s">
        <v>253</v>
      </c>
      <c r="AI127" s="131" t="str">
        <f>VLOOKUP(AH127,'Matriz de Controles'!$B$3:O233,3,)</f>
        <v>Control: Se deben identificar  los mecanismos  de seguridad,    los niveles  de servicio y los  requisitos   de  gestión de todos los servicios de red,  e incluirlos  en los acuerdos  de   servicio   de   red,   ya  sea   que   los   servicios  se   presten internamente   o se contraten externamente.</v>
      </c>
      <c r="AJ127" s="143" t="str">
        <f>VLOOKUP(AH127,'Matriz de Controles'!$B$3:P233,4,)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27" s="131" t="s">
        <v>61</v>
      </c>
      <c r="AL127" s="136" t="s">
        <v>254</v>
      </c>
      <c r="AM127" s="136"/>
      <c r="AN127" s="136" t="s">
        <v>63</v>
      </c>
      <c r="AO127" s="136"/>
      <c r="AP127" s="5" t="s">
        <v>61</v>
      </c>
      <c r="AQ127" s="5">
        <f t="shared" ref="AQ127:AQ190" si="94">IF(AP127="Automático",25,IF(AP127="Manual",15,0))</f>
        <v>25</v>
      </c>
      <c r="AR127" s="5" t="s">
        <v>65</v>
      </c>
      <c r="AS127" s="5">
        <f t="shared" ref="AS127:AS190" si="95">IF(AR127="si",5,0)</f>
        <v>5</v>
      </c>
      <c r="AT127" s="5" t="s">
        <v>65</v>
      </c>
      <c r="AU127" s="5">
        <f t="shared" ref="AU127:AU190" si="96">IF(AT127="si",30,0)</f>
        <v>30</v>
      </c>
      <c r="AV127" s="5" t="s">
        <v>65</v>
      </c>
      <c r="AW127" s="5">
        <f t="shared" ref="AW127:AW190" si="97">IF(AV127="si",15,0)</f>
        <v>15</v>
      </c>
      <c r="AX127" s="139">
        <f t="shared" ref="AX127:AX190" si="98">AQ127+AS127+AU127+AW127+AG127</f>
        <v>100</v>
      </c>
      <c r="AY127" s="5">
        <f t="shared" ref="AY127:AY190" si="99">IF(AX127&gt;=60,IF(AF127="DT",2,IF(AF127="PR",2,0)),0)</f>
        <v>2</v>
      </c>
      <c r="AZ127" s="5">
        <f t="shared" ref="AZ127:AZ190" si="100">IF(AF127="CR",IF(AX127&gt;=55,1,0),0)</f>
        <v>0</v>
      </c>
      <c r="BA127" s="5" t="str">
        <v>Lider
Tecnico</v>
      </c>
      <c r="BB127" s="144">
        <f t="shared" ref="BB127:BB190" si="101">IF(X127-AX127&lt;1,1,X127-AX127)</f>
        <v>1</v>
      </c>
      <c r="BC127" s="133" t="str">
        <f t="shared" ref="BC127:BC190" si="102">IF(BB127&lt;=1,"RARO",IF(BB127&lt;=2,"IMPROBABLE",IF(BB127&lt;=3,"POSIBLE",IF(BB127&lt;=4,"PROBABLE","CASI SEGURO"))))</f>
        <v>RARO</v>
      </c>
      <c r="BD127" s="144">
        <f t="shared" ref="BD127:BD190" si="103">Z127-AZ127</f>
        <v>3</v>
      </c>
      <c r="BE127" s="133" t="str">
        <f t="shared" ref="BE127:BE190" si="104">IF(BD127=1,"INSIGNIFICANTE",IF(BD127=2,"MENOR",IF(BD127=3,"MODERADO",IF(BD127=4,"MAYOR",IF(BD127=5,"CATASTROFICO",0)))))</f>
        <v>MODERADO</v>
      </c>
      <c r="BF127" s="144">
        <f t="shared" ref="BF127:BF190" si="105">BB127*BD127</f>
        <v>3</v>
      </c>
      <c r="BG127" s="136" t="str">
        <f t="shared" ref="BG127:BG190" si="106" xml:space="preserve"> IF(BF127&lt;=3,"BAJA", IF(BF127&lt;=6,"MODERADA", IF(BF127&lt;=20,"ALTA", "EXTREMA")))</f>
        <v>BAJA</v>
      </c>
      <c r="BH127" s="136" t="str">
        <f t="shared" ref="BH127:BH190" si="107">IF(BG127="BAJA","SI",IF(BG127="MODERADA","SI","NO"))</f>
        <v>SI</v>
      </c>
    </row>
    <row r="128" spans="2:60" ht="89.25" x14ac:dyDescent="0.2">
      <c r="B128" s="163">
        <v>119</v>
      </c>
      <c r="C128" s="126" t="s">
        <v>255</v>
      </c>
      <c r="D128" s="127" t="s">
        <v>76</v>
      </c>
      <c r="E12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28" s="137" t="str">
        <v>* Usurpación de derecho
* Autenticación rota</v>
      </c>
      <c r="G128" s="138" t="str">
        <v>Humano (deliberado)</v>
      </c>
      <c r="H128" s="217"/>
      <c r="I128" s="218"/>
      <c r="J128" s="164" t="s">
        <v>250</v>
      </c>
      <c r="K128" s="131" t="str">
        <v>BAJA</v>
      </c>
      <c r="L128" s="187"/>
      <c r="M128" s="129" t="str">
        <v>Calidad y pertinencia</v>
      </c>
      <c r="N128" s="129" t="str">
        <v>Calidad Educativa Integral</v>
      </c>
      <c r="O128" s="129" t="str">
        <v>Reservada</v>
      </c>
      <c r="P128" s="129" t="str">
        <v>Personal</v>
      </c>
      <c r="Q128" s="129">
        <v>2</v>
      </c>
      <c r="R128" s="129">
        <v>1</v>
      </c>
      <c r="S128" s="129">
        <v>1</v>
      </c>
      <c r="T128" s="129" t="str">
        <v>[C] confidencialidad
[I] integridad</v>
      </c>
      <c r="U128" s="129" t="s">
        <v>57</v>
      </c>
      <c r="V128" s="129" t="s">
        <v>57</v>
      </c>
      <c r="W128" s="129" t="str">
        <f>VLOOKUP(Y128,'[1]Niveles de Valoración'!C$21:D$25,2,0)</f>
        <v>La actividad que conlleva el riesgo se ejecuta de 3 a 24 veces por año</v>
      </c>
      <c r="X128" s="132">
        <f t="shared" si="88"/>
        <v>2</v>
      </c>
      <c r="Y128" s="133" t="s">
        <v>58</v>
      </c>
      <c r="Z128" s="134">
        <f t="shared" si="89"/>
        <v>2</v>
      </c>
      <c r="AA128" s="135" t="s">
        <v>73</v>
      </c>
      <c r="AB128" s="134">
        <f t="shared" si="90"/>
        <v>4</v>
      </c>
      <c r="AC128" s="135" t="str">
        <f t="shared" si="91"/>
        <v>MODERADO</v>
      </c>
      <c r="AD128" s="136" t="str">
        <f t="shared" si="92"/>
        <v>SI</v>
      </c>
      <c r="AE128" s="136" t="str">
        <f>VLOOKUP(AC128,'[1]Niveles de Valoración'!B$29:C$32,2,0)</f>
        <v>Asumir el riesgo</v>
      </c>
      <c r="AF128" s="5" t="str">
        <f>VLOOKUP(AH128,'Matriz de Controles'!B$3:F$116,5,0)</f>
        <v>PR</v>
      </c>
      <c r="AG128" s="5">
        <f t="shared" si="93"/>
        <v>25</v>
      </c>
      <c r="AH128" s="131" t="s">
        <v>166</v>
      </c>
      <c r="AI128" s="131" t="str">
        <f>VLOOKUP(AH128,'Matriz de Controles'!$B$3:O234,3,)</f>
        <v>Control: Los procedimientos de operación se deben documentar y poner a disposición de todos los usuarios que los necesitan.</v>
      </c>
      <c r="AJ128" s="143" t="str">
        <f>VLOOKUP(AH128,'Matriz de Controles'!$B$3:P234,4,)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28" s="131" t="s">
        <v>61</v>
      </c>
      <c r="AL128" s="136" t="s">
        <v>256</v>
      </c>
      <c r="AM128" s="136"/>
      <c r="AN128" s="136" t="s">
        <v>63</v>
      </c>
      <c r="AO128" s="136"/>
      <c r="AP128" s="5" t="s">
        <v>64</v>
      </c>
      <c r="AQ128" s="5">
        <f t="shared" si="94"/>
        <v>15</v>
      </c>
      <c r="AR128" s="5" t="s">
        <v>65</v>
      </c>
      <c r="AS128" s="5">
        <f t="shared" si="95"/>
        <v>5</v>
      </c>
      <c r="AT128" s="5" t="s">
        <v>65</v>
      </c>
      <c r="AU128" s="5">
        <f t="shared" si="96"/>
        <v>30</v>
      </c>
      <c r="AV128" s="5" t="s">
        <v>65</v>
      </c>
      <c r="AW128" s="5">
        <f t="shared" si="97"/>
        <v>15</v>
      </c>
      <c r="AX128" s="139">
        <f t="shared" si="98"/>
        <v>90</v>
      </c>
      <c r="AY128" s="5">
        <f t="shared" si="99"/>
        <v>2</v>
      </c>
      <c r="AZ128" s="5">
        <f t="shared" si="100"/>
        <v>0</v>
      </c>
      <c r="BA128" s="5" t="str">
        <v>Lider
Tecnico</v>
      </c>
      <c r="BB128" s="144">
        <f t="shared" si="101"/>
        <v>1</v>
      </c>
      <c r="BC128" s="133" t="str">
        <f t="shared" si="102"/>
        <v>RARO</v>
      </c>
      <c r="BD128" s="144">
        <f t="shared" si="103"/>
        <v>2</v>
      </c>
      <c r="BE128" s="133" t="str">
        <f t="shared" si="104"/>
        <v>MENOR</v>
      </c>
      <c r="BF128" s="144">
        <f t="shared" si="105"/>
        <v>2</v>
      </c>
      <c r="BG128" s="136" t="str">
        <f t="shared" si="106"/>
        <v>BAJA</v>
      </c>
      <c r="BH128" s="136" t="str">
        <f t="shared" si="107"/>
        <v>SI</v>
      </c>
    </row>
    <row r="129" spans="2:60" ht="51" customHeight="1" x14ac:dyDescent="0.2">
      <c r="B129" s="163">
        <v>120</v>
      </c>
      <c r="C129" s="126" t="s">
        <v>257</v>
      </c>
      <c r="D129" s="127" t="s">
        <v>247</v>
      </c>
      <c r="E129" s="137" t="str">
        <v>cuando no está claro quién tiene que hacer exactamente qué y
cuándo, incluyendo tomar medidas sobre los activos o informar a la jerarquía de gestión. Acciones descoordinadas, errores por omisión, incumplimientos contractuales, etc.</v>
      </c>
      <c r="F129" s="137" t="str">
        <v>* Falta de definición de roles y
responsabilidades
* Procesos inadecuados de contratación
* Incumplimientos contractuales</v>
      </c>
      <c r="G129" s="138" t="str">
        <v>Humano (accidental)</v>
      </c>
      <c r="H129" s="217"/>
      <c r="I129" s="218"/>
      <c r="J129" s="164" t="s">
        <v>250</v>
      </c>
      <c r="K129" s="131" t="str">
        <v>BAJA</v>
      </c>
      <c r="L129" s="187"/>
      <c r="M129" s="129" t="str">
        <v>Calidad y pertinencia</v>
      </c>
      <c r="N129" s="129" t="str">
        <v>Calidad Educativa Integral</v>
      </c>
      <c r="O129" s="129" t="str">
        <v>Reservada</v>
      </c>
      <c r="P129" s="129" t="str">
        <v>Personal</v>
      </c>
      <c r="Q129" s="129">
        <v>2</v>
      </c>
      <c r="R129" s="129">
        <v>1</v>
      </c>
      <c r="S129" s="129">
        <v>1</v>
      </c>
      <c r="T129" s="129" t="str">
        <v>[D] disponibilidad</v>
      </c>
      <c r="U129" s="129" t="s">
        <v>57</v>
      </c>
      <c r="V129" s="129" t="s">
        <v>57</v>
      </c>
      <c r="W129" s="129" t="str">
        <f>VLOOKUP(Y129,'[1]Niveles de Valoración'!C$21:D$25,2,0)</f>
        <v>La actividad que conlleva el riesgo se ejecuta de 3 a 24 veces por año</v>
      </c>
      <c r="X129" s="132">
        <f t="shared" si="88"/>
        <v>2</v>
      </c>
      <c r="Y129" s="133" t="s">
        <v>58</v>
      </c>
      <c r="Z129" s="134">
        <f t="shared" si="89"/>
        <v>2</v>
      </c>
      <c r="AA129" s="135" t="s">
        <v>73</v>
      </c>
      <c r="AB129" s="134">
        <f t="shared" si="90"/>
        <v>4</v>
      </c>
      <c r="AC129" s="135" t="str">
        <f t="shared" si="91"/>
        <v>MODERADO</v>
      </c>
      <c r="AD129" s="136" t="str">
        <f t="shared" si="92"/>
        <v>SI</v>
      </c>
      <c r="AE129" s="136" t="str">
        <f>VLOOKUP(AC129,'[1]Niveles de Valoración'!B$29:C$32,2,0)</f>
        <v>Asumir el riesgo</v>
      </c>
      <c r="AF129" s="5" t="str">
        <f>VLOOKUP(AH129,'Matriz de Controles'!B$3:F$116,5,0)</f>
        <v>PR</v>
      </c>
      <c r="AG129" s="5">
        <f t="shared" si="93"/>
        <v>25</v>
      </c>
      <c r="AH129" s="131" t="s">
        <v>77</v>
      </c>
      <c r="AI129" s="131" t="str">
        <f>VLOOKUP(AH129,'Matriz de Controles'!$B$3:O235,3,)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29" s="143" t="str">
        <f>VLOOKUP(AH129,'Matriz de Controles'!$B$3:P235,4,)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29" s="131" t="s">
        <v>64</v>
      </c>
      <c r="AL129" s="136" t="s">
        <v>258</v>
      </c>
      <c r="AM129" s="136"/>
      <c r="AN129" s="136" t="s">
        <v>63</v>
      </c>
      <c r="AO129" s="136"/>
      <c r="AP129" s="5" t="s">
        <v>64</v>
      </c>
      <c r="AQ129" s="5">
        <f t="shared" si="94"/>
        <v>15</v>
      </c>
      <c r="AR129" s="5" t="s">
        <v>65</v>
      </c>
      <c r="AS129" s="5">
        <f t="shared" si="95"/>
        <v>5</v>
      </c>
      <c r="AT129" s="5" t="s">
        <v>65</v>
      </c>
      <c r="AU129" s="5">
        <f t="shared" si="96"/>
        <v>30</v>
      </c>
      <c r="AV129" s="5" t="s">
        <v>65</v>
      </c>
      <c r="AW129" s="5">
        <f t="shared" si="97"/>
        <v>15</v>
      </c>
      <c r="AX129" s="139">
        <f t="shared" si="98"/>
        <v>90</v>
      </c>
      <c r="AY129" s="5">
        <f t="shared" si="99"/>
        <v>2</v>
      </c>
      <c r="AZ129" s="5">
        <f t="shared" si="100"/>
        <v>0</v>
      </c>
      <c r="BA129" s="5" t="str">
        <v>Lider
Tecnico</v>
      </c>
      <c r="BB129" s="144">
        <f t="shared" si="101"/>
        <v>1</v>
      </c>
      <c r="BC129" s="133" t="str">
        <f t="shared" si="102"/>
        <v>RARO</v>
      </c>
      <c r="BD129" s="144">
        <f t="shared" si="103"/>
        <v>2</v>
      </c>
      <c r="BE129" s="133" t="str">
        <f t="shared" si="104"/>
        <v>MENOR</v>
      </c>
      <c r="BF129" s="144">
        <f t="shared" si="105"/>
        <v>2</v>
      </c>
      <c r="BG129" s="136" t="str">
        <f t="shared" si="106"/>
        <v>BAJA</v>
      </c>
      <c r="BH129" s="136" t="str">
        <f t="shared" si="107"/>
        <v>SI</v>
      </c>
    </row>
    <row r="130" spans="2:60" ht="178.5" x14ac:dyDescent="0.2">
      <c r="B130" s="163">
        <v>121</v>
      </c>
      <c r="C130" s="126" t="s">
        <v>259</v>
      </c>
      <c r="D130" s="127" t="s">
        <v>53</v>
      </c>
      <c r="E130" s="137" t="str">
        <v>equivocaciones de las personas cuando usan los servicios,
datos, etc.</v>
      </c>
      <c r="F130" s="137" t="str">
        <v>* Error de uso</v>
      </c>
      <c r="G130" s="138" t="str">
        <v>Humano (accidental)</v>
      </c>
      <c r="H130" s="217" t="s">
        <v>260</v>
      </c>
      <c r="I130" s="218" t="str">
        <f t="shared" ref="I130" si="108">CONCATENATE(H130,L130)</f>
        <v>025SW</v>
      </c>
      <c r="J130" s="165" t="s">
        <v>261</v>
      </c>
      <c r="K130" s="131" t="str">
        <v>BAJA</v>
      </c>
      <c r="L130" s="187" t="s">
        <v>56</v>
      </c>
      <c r="M130" s="129" t="str">
        <v>Integración interinstitucional</v>
      </c>
      <c r="N130" s="129" t="str">
        <v>Inspección y Vigilancia del Servicio Educativo</v>
      </c>
      <c r="O130" s="129" t="str">
        <v>Reservada</v>
      </c>
      <c r="P130" s="129" t="str">
        <v>Personal</v>
      </c>
      <c r="Q130" s="129">
        <v>1</v>
      </c>
      <c r="R130" s="129">
        <v>2</v>
      </c>
      <c r="S130" s="129">
        <v>1</v>
      </c>
      <c r="T130" s="129" t="str">
        <v>[I] integridad
[C] confidencialidad [D] disponibilidad</v>
      </c>
      <c r="U130" s="129" t="s">
        <v>57</v>
      </c>
      <c r="V130" s="129" t="s">
        <v>57</v>
      </c>
      <c r="W130" s="129" t="str">
        <f>VLOOKUP(Y130,'[1]Niveles de Valoración'!C$21:D$25,2,0)</f>
        <v>La actividad que conlleva el riesgo se ejecuta de 3 a 24 veces por año</v>
      </c>
      <c r="X130" s="132">
        <f t="shared" si="88"/>
        <v>2</v>
      </c>
      <c r="Y130" s="133" t="s">
        <v>58</v>
      </c>
      <c r="Z130" s="134">
        <f t="shared" si="89"/>
        <v>2</v>
      </c>
      <c r="AA130" s="135" t="s">
        <v>73</v>
      </c>
      <c r="AB130" s="134">
        <f t="shared" si="90"/>
        <v>4</v>
      </c>
      <c r="AC130" s="135" t="str">
        <f t="shared" si="91"/>
        <v>MODERADO</v>
      </c>
      <c r="AD130" s="136" t="str">
        <f t="shared" si="92"/>
        <v>SI</v>
      </c>
      <c r="AE130" s="136" t="str">
        <f>VLOOKUP(AC130,'[1]Niveles de Valoración'!B$29:C$32,2,0)</f>
        <v>Asumir el riesgo</v>
      </c>
      <c r="AF130" s="5" t="str">
        <f>VLOOKUP(AH130,'Matriz de Controles'!B$3:F$116,5,0)</f>
        <v>DT</v>
      </c>
      <c r="AG130" s="5">
        <f t="shared" si="93"/>
        <v>15</v>
      </c>
      <c r="AH130" s="131" t="s">
        <v>74</v>
      </c>
      <c r="AI130" s="131" t="str">
        <f>VLOOKUP(AH130,'Matriz de Controles'!$B$3:O236,3,)</f>
        <v>Control: Se debe implementar un proceso de suministro de acceso formal de usuarios para asignar o revocar los derechos de acceso para todo tipo de usuarios para todos los sistemas y servicios.</v>
      </c>
      <c r="AJ130" s="143" t="str">
        <f>VLOOKUP(AH130,'Matriz de Controles'!$B$3:P236,4,)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30" s="131" t="s">
        <v>61</v>
      </c>
      <c r="AL130" s="136" t="s">
        <v>262</v>
      </c>
      <c r="AM130" s="136"/>
      <c r="AN130" s="136" t="s">
        <v>63</v>
      </c>
      <c r="AO130" s="136"/>
      <c r="AP130" s="5" t="s">
        <v>61</v>
      </c>
      <c r="AQ130" s="5">
        <f t="shared" si="94"/>
        <v>25</v>
      </c>
      <c r="AR130" s="5" t="s">
        <v>65</v>
      </c>
      <c r="AS130" s="5">
        <f t="shared" si="95"/>
        <v>5</v>
      </c>
      <c r="AT130" s="5" t="s">
        <v>65</v>
      </c>
      <c r="AU130" s="5">
        <f t="shared" si="96"/>
        <v>30</v>
      </c>
      <c r="AV130" s="5" t="s">
        <v>65</v>
      </c>
      <c r="AW130" s="5">
        <f t="shared" si="97"/>
        <v>15</v>
      </c>
      <c r="AX130" s="139">
        <f t="shared" si="98"/>
        <v>90</v>
      </c>
      <c r="AY130" s="5">
        <f t="shared" si="99"/>
        <v>2</v>
      </c>
      <c r="AZ130" s="5">
        <f t="shared" si="100"/>
        <v>0</v>
      </c>
      <c r="BA130" s="5" t="str">
        <v>Lider
Tecnico</v>
      </c>
      <c r="BB130" s="144">
        <f t="shared" si="101"/>
        <v>1</v>
      </c>
      <c r="BC130" s="133" t="str">
        <f t="shared" si="102"/>
        <v>RARO</v>
      </c>
      <c r="BD130" s="144">
        <f t="shared" si="103"/>
        <v>2</v>
      </c>
      <c r="BE130" s="133" t="str">
        <f t="shared" si="104"/>
        <v>MENOR</v>
      </c>
      <c r="BF130" s="144">
        <f t="shared" si="105"/>
        <v>2</v>
      </c>
      <c r="BG130" s="136" t="str">
        <f t="shared" si="106"/>
        <v>BAJA</v>
      </c>
      <c r="BH130" s="136" t="str">
        <f t="shared" si="107"/>
        <v>SI</v>
      </c>
    </row>
    <row r="131" spans="2:60" ht="76.5" x14ac:dyDescent="0.2">
      <c r="B131" s="163">
        <v>122</v>
      </c>
      <c r="C131" s="126" t="s">
        <v>263</v>
      </c>
      <c r="D131" s="127" t="s">
        <v>67</v>
      </c>
      <c r="E131" s="137" t="str">
        <v>Manipulación de los registros
de actividad (log)</v>
      </c>
      <c r="F131" s="137" t="str">
        <v>* Control inadecuado o falta de
supervisión sobre los registros de
actividades (Registro y supervisión insuficientes)</v>
      </c>
      <c r="G131" s="138" t="str">
        <v>Humano (deliberado)</v>
      </c>
      <c r="H131" s="217"/>
      <c r="I131" s="218"/>
      <c r="J131" s="165" t="s">
        <v>261</v>
      </c>
      <c r="K131" s="131" t="str">
        <v>BAJA</v>
      </c>
      <c r="L131" s="187"/>
      <c r="M131" s="129" t="str">
        <v>Integración interinstitucional</v>
      </c>
      <c r="N131" s="129" t="str">
        <v>Inspección y Vigilancia del Servicio Educativo</v>
      </c>
      <c r="O131" s="129" t="str">
        <v>Reservada</v>
      </c>
      <c r="P131" s="129" t="str">
        <v>Personal</v>
      </c>
      <c r="Q131" s="129">
        <v>1</v>
      </c>
      <c r="R131" s="129">
        <v>2</v>
      </c>
      <c r="S131" s="129">
        <v>1</v>
      </c>
      <c r="T131" s="129" t="str">
        <v>[I] integridad</v>
      </c>
      <c r="U131" s="129" t="s">
        <v>57</v>
      </c>
      <c r="V131" s="129" t="s">
        <v>57</v>
      </c>
      <c r="W131" s="129" t="str">
        <f>VLOOKUP(Y131,'[1]Niveles de Valoración'!C$21:D$25,2,0)</f>
        <v>La actividad que conlleva el riesgo se ejecuta de 3 a 24 veces por año</v>
      </c>
      <c r="X131" s="132">
        <f t="shared" si="88"/>
        <v>2</v>
      </c>
      <c r="Y131" s="133" t="s">
        <v>58</v>
      </c>
      <c r="Z131" s="134">
        <f t="shared" si="89"/>
        <v>1</v>
      </c>
      <c r="AA131" s="135" t="s">
        <v>68</v>
      </c>
      <c r="AB131" s="134">
        <f t="shared" si="90"/>
        <v>2</v>
      </c>
      <c r="AC131" s="135" t="str">
        <f t="shared" si="91"/>
        <v>BAJO</v>
      </c>
      <c r="AD131" s="136" t="str">
        <f t="shared" si="92"/>
        <v>SI</v>
      </c>
      <c r="AE131" s="136" t="str">
        <f>VLOOKUP(AC131,'[1]Niveles de Valoración'!B$29:C$32,2,0)</f>
        <v>Asumir el riesgo</v>
      </c>
      <c r="AF131" s="5" t="str">
        <f>VLOOKUP(AH131,'Matriz de Controles'!B$3:F$116,5,0)</f>
        <v>PR</v>
      </c>
      <c r="AG131" s="5">
        <f t="shared" si="93"/>
        <v>25</v>
      </c>
      <c r="AH131" s="131" t="s">
        <v>60</v>
      </c>
      <c r="AI131" s="131" t="str">
        <f>VLOOKUP(AH131,'Matriz de Controles'!$B$3:O237,3,)</f>
        <v>Control: Se debe definir un conjunto de políticas para la seguridad de la información, aprobada por la dirección, publicada y comunicada a los empleados y a las partes externas pertinentes.</v>
      </c>
      <c r="AJ131" s="143" t="str">
        <f>VLOOKUP(AH131,'Matriz de Controles'!$B$3:P237,4,)</f>
        <v>Defina políticas de seguridad de la información claras y alineadas con los objetivos corporativos y cuyo alcance garantice el cumplimiento legal.</v>
      </c>
      <c r="AK131" s="131" t="s">
        <v>61</v>
      </c>
      <c r="AL131" s="136" t="s">
        <v>264</v>
      </c>
      <c r="AM131" s="136"/>
      <c r="AN131" s="136" t="s">
        <v>63</v>
      </c>
      <c r="AO131" s="136"/>
      <c r="AP131" s="5" t="s">
        <v>64</v>
      </c>
      <c r="AQ131" s="5">
        <f t="shared" si="94"/>
        <v>15</v>
      </c>
      <c r="AR131" s="5" t="s">
        <v>65</v>
      </c>
      <c r="AS131" s="5">
        <f t="shared" si="95"/>
        <v>5</v>
      </c>
      <c r="AT131" s="5" t="s">
        <v>65</v>
      </c>
      <c r="AU131" s="5">
        <f t="shared" si="96"/>
        <v>30</v>
      </c>
      <c r="AV131" s="5" t="s">
        <v>65</v>
      </c>
      <c r="AW131" s="5">
        <f t="shared" si="97"/>
        <v>15</v>
      </c>
      <c r="AX131" s="139">
        <f t="shared" si="98"/>
        <v>90</v>
      </c>
      <c r="AY131" s="5">
        <f t="shared" si="99"/>
        <v>2</v>
      </c>
      <c r="AZ131" s="5">
        <f t="shared" si="100"/>
        <v>0</v>
      </c>
      <c r="BA131" s="5" t="str">
        <v>Lider
Tecnico</v>
      </c>
      <c r="BB131" s="144">
        <f t="shared" si="101"/>
        <v>1</v>
      </c>
      <c r="BC131" s="133" t="str">
        <f t="shared" si="102"/>
        <v>RARO</v>
      </c>
      <c r="BD131" s="144">
        <f t="shared" si="103"/>
        <v>1</v>
      </c>
      <c r="BE131" s="133" t="str">
        <f t="shared" si="104"/>
        <v>INSIGNIFICANTE</v>
      </c>
      <c r="BF131" s="144">
        <f t="shared" si="105"/>
        <v>1</v>
      </c>
      <c r="BG131" s="136" t="str">
        <f t="shared" si="106"/>
        <v>BAJA</v>
      </c>
      <c r="BH131" s="136" t="str">
        <f t="shared" si="107"/>
        <v>SI</v>
      </c>
    </row>
    <row r="132" spans="2:60" ht="102" x14ac:dyDescent="0.2">
      <c r="B132" s="163">
        <v>123</v>
      </c>
      <c r="C132" s="126" t="s">
        <v>265</v>
      </c>
      <c r="D132" s="127" t="s">
        <v>72</v>
      </c>
      <c r="E132" s="137" t="str">
        <v>prácticamente todos los activos dependen de su configuración y
ésta de la diligencia del administrador: privilegios de acceso, flujos de actividades, registro de actividad, encaminamiento, etc.</v>
      </c>
      <c r="F132" s="137" t="str">
        <v>* Abuso de privilegios
* Falta de definición de procedimientos de control de cambio.</v>
      </c>
      <c r="G132" s="138" t="str">
        <v>Humano (deliberado)</v>
      </c>
      <c r="H132" s="217"/>
      <c r="I132" s="218"/>
      <c r="J132" s="165" t="s">
        <v>261</v>
      </c>
      <c r="K132" s="131" t="str">
        <v>BAJA</v>
      </c>
      <c r="L132" s="187"/>
      <c r="M132" s="129" t="str">
        <v>Integración interinstitucional</v>
      </c>
      <c r="N132" s="129" t="str">
        <v>Inspección y Vigilancia del Servicio Educativo</v>
      </c>
      <c r="O132" s="129" t="str">
        <v>Reservada</v>
      </c>
      <c r="P132" s="129" t="str">
        <v>Personal</v>
      </c>
      <c r="Q132" s="129">
        <v>1</v>
      </c>
      <c r="R132" s="129">
        <v>2</v>
      </c>
      <c r="S132" s="129">
        <v>1</v>
      </c>
      <c r="T132" s="129" t="str">
        <v>[I] integridad
[C] confidencialidad [D] disponibilidad</v>
      </c>
      <c r="U132" s="129" t="s">
        <v>57</v>
      </c>
      <c r="V132" s="129" t="s">
        <v>57</v>
      </c>
      <c r="W132" s="129" t="str">
        <f>VLOOKUP(Y132,'[1]Niveles de Valoración'!C$21:D$25,2,0)</f>
        <v>La actividad que conlleva el riesgo se ejecuta de 3 a 24 veces por año</v>
      </c>
      <c r="X132" s="132">
        <f t="shared" si="88"/>
        <v>2</v>
      </c>
      <c r="Y132" s="133" t="s">
        <v>58</v>
      </c>
      <c r="Z132" s="134">
        <f t="shared" si="89"/>
        <v>3</v>
      </c>
      <c r="AA132" s="135" t="s">
        <v>59</v>
      </c>
      <c r="AB132" s="134">
        <f t="shared" si="90"/>
        <v>6</v>
      </c>
      <c r="AC132" s="135" t="str">
        <f t="shared" si="91"/>
        <v>MODERADO</v>
      </c>
      <c r="AD132" s="136" t="str">
        <f t="shared" si="92"/>
        <v>SI</v>
      </c>
      <c r="AE132" s="136" t="str">
        <f>VLOOKUP(AC132,'[1]Niveles de Valoración'!B$29:C$32,2,0)</f>
        <v>Asumir el riesgo</v>
      </c>
      <c r="AF132" s="5" t="str">
        <f>VLOOKUP(AH132,'Matriz de Controles'!B$3:F$116,5,0)</f>
        <v>PR</v>
      </c>
      <c r="AG132" s="5">
        <f t="shared" si="93"/>
        <v>25</v>
      </c>
      <c r="AH132" s="131" t="s">
        <v>253</v>
      </c>
      <c r="AI132" s="131" t="str">
        <f>VLOOKUP(AH132,'Matriz de Controles'!$B$3:O238,3,)</f>
        <v>Control: Se deben identificar  los mecanismos  de seguridad,    los niveles  de servicio y los  requisitos   de  gestión de todos los servicios de red,  e incluirlos  en los acuerdos  de   servicio   de   red,   ya  sea   que   los   servicios  se   presten internamente   o se contraten externamente.</v>
      </c>
      <c r="AJ132" s="143" t="str">
        <f>VLOOKUP(AH132,'Matriz de Controles'!$B$3:P238,4,)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32" s="131" t="s">
        <v>61</v>
      </c>
      <c r="AL132" s="136" t="s">
        <v>266</v>
      </c>
      <c r="AM132" s="136"/>
      <c r="AN132" s="136" t="s">
        <v>63</v>
      </c>
      <c r="AO132" s="136"/>
      <c r="AP132" s="5" t="s">
        <v>61</v>
      </c>
      <c r="AQ132" s="5">
        <f t="shared" si="94"/>
        <v>25</v>
      </c>
      <c r="AR132" s="5" t="s">
        <v>65</v>
      </c>
      <c r="AS132" s="5">
        <f t="shared" si="95"/>
        <v>5</v>
      </c>
      <c r="AT132" s="5" t="s">
        <v>65</v>
      </c>
      <c r="AU132" s="5">
        <f t="shared" si="96"/>
        <v>30</v>
      </c>
      <c r="AV132" s="5" t="s">
        <v>65</v>
      </c>
      <c r="AW132" s="5">
        <f t="shared" si="97"/>
        <v>15</v>
      </c>
      <c r="AX132" s="139">
        <f t="shared" si="98"/>
        <v>100</v>
      </c>
      <c r="AY132" s="5">
        <f t="shared" si="99"/>
        <v>2</v>
      </c>
      <c r="AZ132" s="5">
        <f t="shared" si="100"/>
        <v>0</v>
      </c>
      <c r="BA132" s="5" t="str">
        <v>Lider
Tecnico</v>
      </c>
      <c r="BB132" s="144">
        <f t="shared" si="101"/>
        <v>1</v>
      </c>
      <c r="BC132" s="133" t="str">
        <f t="shared" si="102"/>
        <v>RARO</v>
      </c>
      <c r="BD132" s="144">
        <f t="shared" si="103"/>
        <v>3</v>
      </c>
      <c r="BE132" s="133" t="str">
        <f t="shared" si="104"/>
        <v>MODERADO</v>
      </c>
      <c r="BF132" s="144">
        <f t="shared" si="105"/>
        <v>3</v>
      </c>
      <c r="BG132" s="136" t="str">
        <f t="shared" si="106"/>
        <v>BAJA</v>
      </c>
      <c r="BH132" s="136" t="str">
        <f t="shared" si="107"/>
        <v>SI</v>
      </c>
    </row>
    <row r="133" spans="2:60" ht="89.25" x14ac:dyDescent="0.2">
      <c r="B133" s="163">
        <v>124</v>
      </c>
      <c r="C133" s="126" t="s">
        <v>267</v>
      </c>
      <c r="D133" s="127" t="s">
        <v>76</v>
      </c>
      <c r="E13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33" s="137" t="str">
        <v>* Usurpación de derecho
* Autenticación rota</v>
      </c>
      <c r="G133" s="138" t="str">
        <v>Humano (deliberado)</v>
      </c>
      <c r="H133" s="217"/>
      <c r="I133" s="218"/>
      <c r="J133" s="165" t="s">
        <v>261</v>
      </c>
      <c r="K133" s="131" t="str">
        <v>BAJA</v>
      </c>
      <c r="L133" s="187"/>
      <c r="M133" s="129" t="str">
        <v>Integración interinstitucional</v>
      </c>
      <c r="N133" s="129" t="str">
        <v>Inspección y Vigilancia del Servicio Educativo</v>
      </c>
      <c r="O133" s="129" t="str">
        <v>Reservada</v>
      </c>
      <c r="P133" s="129" t="str">
        <v>Personal</v>
      </c>
      <c r="Q133" s="129">
        <v>1</v>
      </c>
      <c r="R133" s="129">
        <v>2</v>
      </c>
      <c r="S133" s="129">
        <v>1</v>
      </c>
      <c r="T133" s="129" t="str">
        <v>[C] confidencialidad
[I] integridad</v>
      </c>
      <c r="U133" s="129" t="s">
        <v>57</v>
      </c>
      <c r="V133" s="129" t="s">
        <v>57</v>
      </c>
      <c r="W133" s="129" t="str">
        <f>VLOOKUP(Y133,'[1]Niveles de Valoración'!C$21:D$25,2,0)</f>
        <v>La actividad que conlleva el riesgo se ejecuta de 3 a 24 veces por año</v>
      </c>
      <c r="X133" s="132">
        <f t="shared" si="88"/>
        <v>2</v>
      </c>
      <c r="Y133" s="133" t="s">
        <v>58</v>
      </c>
      <c r="Z133" s="134">
        <f t="shared" si="89"/>
        <v>2</v>
      </c>
      <c r="AA133" s="135" t="s">
        <v>73</v>
      </c>
      <c r="AB133" s="134">
        <f t="shared" si="90"/>
        <v>4</v>
      </c>
      <c r="AC133" s="135" t="str">
        <f t="shared" si="91"/>
        <v>MODERADO</v>
      </c>
      <c r="AD133" s="136" t="str">
        <f t="shared" si="92"/>
        <v>SI</v>
      </c>
      <c r="AE133" s="136" t="str">
        <f>VLOOKUP(AC133,'[1]Niveles de Valoración'!B$29:C$32,2,0)</f>
        <v>Asumir el riesgo</v>
      </c>
      <c r="AF133" s="5" t="str">
        <f>VLOOKUP(AH133,'Matriz de Controles'!B$3:F$116,5,0)</f>
        <v>PR</v>
      </c>
      <c r="AG133" s="5">
        <f t="shared" si="93"/>
        <v>25</v>
      </c>
      <c r="AH133" s="131" t="s">
        <v>166</v>
      </c>
      <c r="AI133" s="131" t="str">
        <f>VLOOKUP(AH133,'Matriz de Controles'!$B$3:O239,3,)</f>
        <v>Control: Los procedimientos de operación se deben documentar y poner a disposición de todos los usuarios que los necesitan.</v>
      </c>
      <c r="AJ133" s="143" t="str">
        <f>VLOOKUP(AH133,'Matriz de Controles'!$B$3:P239,4,)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33" s="131" t="s">
        <v>61</v>
      </c>
      <c r="AL133" s="136" t="s">
        <v>268</v>
      </c>
      <c r="AM133" s="136"/>
      <c r="AN133" s="136" t="s">
        <v>63</v>
      </c>
      <c r="AO133" s="136"/>
      <c r="AP133" s="5" t="s">
        <v>64</v>
      </c>
      <c r="AQ133" s="5">
        <f t="shared" si="94"/>
        <v>15</v>
      </c>
      <c r="AR133" s="5" t="s">
        <v>65</v>
      </c>
      <c r="AS133" s="5">
        <f t="shared" si="95"/>
        <v>5</v>
      </c>
      <c r="AT133" s="5" t="s">
        <v>65</v>
      </c>
      <c r="AU133" s="5">
        <f t="shared" si="96"/>
        <v>30</v>
      </c>
      <c r="AV133" s="5" t="s">
        <v>65</v>
      </c>
      <c r="AW133" s="5">
        <f t="shared" si="97"/>
        <v>15</v>
      </c>
      <c r="AX133" s="139">
        <f t="shared" si="98"/>
        <v>90</v>
      </c>
      <c r="AY133" s="5">
        <f t="shared" si="99"/>
        <v>2</v>
      </c>
      <c r="AZ133" s="5">
        <f t="shared" si="100"/>
        <v>0</v>
      </c>
      <c r="BA133" s="5" t="str">
        <v>Lider
Tecnico</v>
      </c>
      <c r="BB133" s="144">
        <f t="shared" si="101"/>
        <v>1</v>
      </c>
      <c r="BC133" s="133" t="str">
        <f t="shared" si="102"/>
        <v>RARO</v>
      </c>
      <c r="BD133" s="144">
        <f t="shared" si="103"/>
        <v>2</v>
      </c>
      <c r="BE133" s="133" t="str">
        <f t="shared" si="104"/>
        <v>MENOR</v>
      </c>
      <c r="BF133" s="144">
        <f t="shared" si="105"/>
        <v>2</v>
      </c>
      <c r="BG133" s="136" t="str">
        <f t="shared" si="106"/>
        <v>BAJA</v>
      </c>
      <c r="BH133" s="136" t="str">
        <f t="shared" si="107"/>
        <v>SI</v>
      </c>
    </row>
    <row r="134" spans="2:60" ht="178.5" x14ac:dyDescent="0.2">
      <c r="B134" s="163">
        <v>125</v>
      </c>
      <c r="C134" s="126" t="s">
        <v>269</v>
      </c>
      <c r="D134" s="127" t="s">
        <v>247</v>
      </c>
      <c r="E134" s="137" t="str">
        <v>cuando no está claro quién tiene que hacer exactamente qué y
cuándo, incluyendo tomar medidas sobre los activos o informar a la jerarquía de gestión. Acciones descoordinadas, errores por omisión, incumplimientos contractuales, etc.</v>
      </c>
      <c r="F134" s="137" t="str">
        <v>* Falta de definición de roles y
responsabilidades
* Procesos inadecuados de contratación
* Incumplimientos contractuales</v>
      </c>
      <c r="G134" s="138" t="str">
        <v>Humano (accidental)</v>
      </c>
      <c r="H134" s="217"/>
      <c r="I134" s="218"/>
      <c r="J134" s="165" t="s">
        <v>261</v>
      </c>
      <c r="K134" s="131" t="str">
        <v>BAJA</v>
      </c>
      <c r="L134" s="187"/>
      <c r="M134" s="129" t="str">
        <v>Integración interinstitucional</v>
      </c>
      <c r="N134" s="129" t="str">
        <v>Inspección y Vigilancia del Servicio Educativo</v>
      </c>
      <c r="O134" s="129" t="str">
        <v>Reservada</v>
      </c>
      <c r="P134" s="129" t="str">
        <v>Personal</v>
      </c>
      <c r="Q134" s="129">
        <v>1</v>
      </c>
      <c r="R134" s="129">
        <v>2</v>
      </c>
      <c r="S134" s="129">
        <v>1</v>
      </c>
      <c r="T134" s="129" t="str">
        <v>[D] disponibilidad</v>
      </c>
      <c r="U134" s="129" t="s">
        <v>57</v>
      </c>
      <c r="V134" s="129" t="s">
        <v>57</v>
      </c>
      <c r="W134" s="129" t="str">
        <f>VLOOKUP(Y134,'[1]Niveles de Valoración'!C$21:D$25,2,0)</f>
        <v>La actividad que conlleva el riesgo se ejecuta de 3 a 24 veces por año</v>
      </c>
      <c r="X134" s="132">
        <f t="shared" si="88"/>
        <v>2</v>
      </c>
      <c r="Y134" s="133" t="s">
        <v>58</v>
      </c>
      <c r="Z134" s="134">
        <f t="shared" si="89"/>
        <v>2</v>
      </c>
      <c r="AA134" s="135" t="s">
        <v>73</v>
      </c>
      <c r="AB134" s="134">
        <f t="shared" si="90"/>
        <v>4</v>
      </c>
      <c r="AC134" s="135" t="str">
        <f t="shared" si="91"/>
        <v>MODERADO</v>
      </c>
      <c r="AD134" s="136" t="str">
        <f t="shared" si="92"/>
        <v>SI</v>
      </c>
      <c r="AE134" s="136" t="str">
        <f>VLOOKUP(AC134,'[1]Niveles de Valoración'!B$29:C$32,2,0)</f>
        <v>Asumir el riesgo</v>
      </c>
      <c r="AF134" s="5" t="str">
        <f>VLOOKUP(AH134,'Matriz de Controles'!B$3:F$116,5,0)</f>
        <v>PR</v>
      </c>
      <c r="AG134" s="5">
        <f t="shared" si="93"/>
        <v>25</v>
      </c>
      <c r="AH134" s="131" t="s">
        <v>77</v>
      </c>
      <c r="AI134" s="131" t="str">
        <f>VLOOKUP(AH134,'Matriz de Controles'!$B$3:O240,3,)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34" s="143" t="str">
        <f>VLOOKUP(AH134,'Matriz de Controles'!$B$3:P240,4,)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34" s="131" t="s">
        <v>64</v>
      </c>
      <c r="AL134" s="136" t="s">
        <v>270</v>
      </c>
      <c r="AM134" s="136"/>
      <c r="AN134" s="136" t="s">
        <v>63</v>
      </c>
      <c r="AO134" s="136"/>
      <c r="AP134" s="5" t="s">
        <v>64</v>
      </c>
      <c r="AQ134" s="5">
        <f t="shared" si="94"/>
        <v>15</v>
      </c>
      <c r="AR134" s="5" t="s">
        <v>65</v>
      </c>
      <c r="AS134" s="5">
        <f t="shared" si="95"/>
        <v>5</v>
      </c>
      <c r="AT134" s="5" t="s">
        <v>65</v>
      </c>
      <c r="AU134" s="5">
        <f t="shared" si="96"/>
        <v>30</v>
      </c>
      <c r="AV134" s="5" t="s">
        <v>65</v>
      </c>
      <c r="AW134" s="5">
        <f t="shared" si="97"/>
        <v>15</v>
      </c>
      <c r="AX134" s="139">
        <f t="shared" si="98"/>
        <v>90</v>
      </c>
      <c r="AY134" s="5">
        <f t="shared" si="99"/>
        <v>2</v>
      </c>
      <c r="AZ134" s="5">
        <f t="shared" si="100"/>
        <v>0</v>
      </c>
      <c r="BA134" s="5" t="str">
        <v>Lider
Tecnico</v>
      </c>
      <c r="BB134" s="144">
        <f t="shared" si="101"/>
        <v>1</v>
      </c>
      <c r="BC134" s="133" t="str">
        <f t="shared" si="102"/>
        <v>RARO</v>
      </c>
      <c r="BD134" s="144">
        <f t="shared" si="103"/>
        <v>2</v>
      </c>
      <c r="BE134" s="133" t="str">
        <f t="shared" si="104"/>
        <v>MENOR</v>
      </c>
      <c r="BF134" s="144">
        <f t="shared" si="105"/>
        <v>2</v>
      </c>
      <c r="BG134" s="136" t="str">
        <f t="shared" si="106"/>
        <v>BAJA</v>
      </c>
      <c r="BH134" s="136" t="str">
        <f t="shared" si="107"/>
        <v>SI</v>
      </c>
    </row>
    <row r="135" spans="2:60" ht="178.5" x14ac:dyDescent="0.2">
      <c r="B135" s="163">
        <v>126</v>
      </c>
      <c r="C135" s="126" t="s">
        <v>271</v>
      </c>
      <c r="D135" s="127" t="s">
        <v>53</v>
      </c>
      <c r="E135" s="137" t="str">
        <v>equivocaciones de las personas cuando usan los servicios,
datos, etc.</v>
      </c>
      <c r="F135" s="137" t="str">
        <v>* Error de uso</v>
      </c>
      <c r="G135" s="138" t="str">
        <v>Humano (accidental)</v>
      </c>
      <c r="H135" s="217" t="s">
        <v>272</v>
      </c>
      <c r="I135" s="218"/>
      <c r="J135" s="165" t="s">
        <v>273</v>
      </c>
      <c r="K135" s="131" t="str">
        <v>BAJA</v>
      </c>
      <c r="L135" s="187" t="s">
        <v>56</v>
      </c>
      <c r="M135" s="129" t="str">
        <v>Gestión institucional</v>
      </c>
      <c r="N135" s="129" t="str">
        <v>Talento Humano</v>
      </c>
      <c r="O135" s="129" t="str">
        <v>Reservada</v>
      </c>
      <c r="P135" s="129" t="str">
        <v>Personal, Semi privada, 
Privada, 
Sensible</v>
      </c>
      <c r="Q135" s="129">
        <v>3</v>
      </c>
      <c r="R135" s="129">
        <v>2</v>
      </c>
      <c r="S135" s="129">
        <v>3</v>
      </c>
      <c r="T135" s="129" t="str">
        <v>[I] integridad
[C] confidencialidad [D] disponibilidad</v>
      </c>
      <c r="U135" s="129" t="s">
        <v>57</v>
      </c>
      <c r="V135" s="129" t="s">
        <v>57</v>
      </c>
      <c r="W135" s="129" t="str">
        <f>VLOOKUP(Y135,'[1]Niveles de Valoración'!C$21:D$25,2,0)</f>
        <v>La actividad que conlleva el riesgo se ejecuta como máximos 2 veces por año</v>
      </c>
      <c r="X135" s="132">
        <f t="shared" si="88"/>
        <v>1</v>
      </c>
      <c r="Y135" s="133" t="s">
        <v>84</v>
      </c>
      <c r="Z135" s="134">
        <f t="shared" si="89"/>
        <v>2</v>
      </c>
      <c r="AA135" s="135" t="s">
        <v>73</v>
      </c>
      <c r="AB135" s="134">
        <f t="shared" si="90"/>
        <v>2</v>
      </c>
      <c r="AC135" s="135" t="str">
        <f t="shared" si="91"/>
        <v>BAJO</v>
      </c>
      <c r="AD135" s="136" t="str">
        <f t="shared" si="92"/>
        <v>SI</v>
      </c>
      <c r="AE135" s="136" t="str">
        <f>VLOOKUP(AC135,'[1]Niveles de Valoración'!B$29:C$32,2,0)</f>
        <v>Asumir el riesgo</v>
      </c>
      <c r="AF135" s="5" t="str">
        <f>VLOOKUP(AH135,'Matriz de Controles'!B$3:F$116,5,0)</f>
        <v>DT</v>
      </c>
      <c r="AG135" s="5">
        <f t="shared" si="93"/>
        <v>15</v>
      </c>
      <c r="AH135" s="131" t="s">
        <v>74</v>
      </c>
      <c r="AI135" s="131" t="str">
        <f>VLOOKUP(AH135,'Matriz de Controles'!$B$3:O241,3,)</f>
        <v>Control: Se debe implementar un proceso de suministro de acceso formal de usuarios para asignar o revocar los derechos de acceso para todo tipo de usuarios para todos los sistemas y servicios.</v>
      </c>
      <c r="AJ135" s="143" t="str">
        <f>VLOOKUP(AH135,'Matriz de Controles'!$B$3:P241,4,)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35" s="131" t="s">
        <v>61</v>
      </c>
      <c r="AL135" s="136" t="s">
        <v>274</v>
      </c>
      <c r="AM135" s="136"/>
      <c r="AN135" s="136" t="s">
        <v>63</v>
      </c>
      <c r="AO135" s="136"/>
      <c r="AP135" s="5" t="s">
        <v>61</v>
      </c>
      <c r="AQ135" s="5">
        <f t="shared" si="94"/>
        <v>25</v>
      </c>
      <c r="AR135" s="5" t="s">
        <v>65</v>
      </c>
      <c r="AS135" s="5">
        <f t="shared" si="95"/>
        <v>5</v>
      </c>
      <c r="AT135" s="5" t="s">
        <v>65</v>
      </c>
      <c r="AU135" s="5">
        <f t="shared" si="96"/>
        <v>30</v>
      </c>
      <c r="AV135" s="5" t="s">
        <v>65</v>
      </c>
      <c r="AW135" s="5">
        <f t="shared" si="97"/>
        <v>15</v>
      </c>
      <c r="AX135" s="139">
        <f t="shared" si="98"/>
        <v>90</v>
      </c>
      <c r="AY135" s="5">
        <f t="shared" si="99"/>
        <v>2</v>
      </c>
      <c r="AZ135" s="5">
        <f t="shared" si="100"/>
        <v>0</v>
      </c>
      <c r="BA135" s="5" t="str">
        <v>Lider
Tecnico</v>
      </c>
      <c r="BB135" s="144">
        <f t="shared" si="101"/>
        <v>1</v>
      </c>
      <c r="BC135" s="133" t="str">
        <f t="shared" si="102"/>
        <v>RARO</v>
      </c>
      <c r="BD135" s="144">
        <f t="shared" si="103"/>
        <v>2</v>
      </c>
      <c r="BE135" s="133" t="str">
        <f t="shared" si="104"/>
        <v>MENOR</v>
      </c>
      <c r="BF135" s="144">
        <f t="shared" si="105"/>
        <v>2</v>
      </c>
      <c r="BG135" s="136" t="str">
        <f t="shared" si="106"/>
        <v>BAJA</v>
      </c>
      <c r="BH135" s="136" t="str">
        <f t="shared" si="107"/>
        <v>SI</v>
      </c>
    </row>
    <row r="136" spans="2:60" ht="76.5" x14ac:dyDescent="0.2">
      <c r="B136" s="163">
        <v>127</v>
      </c>
      <c r="C136" s="126" t="s">
        <v>275</v>
      </c>
      <c r="D136" s="127" t="s">
        <v>67</v>
      </c>
      <c r="E136" s="137" t="str">
        <v>Manipulación de los registros
de actividad (log)</v>
      </c>
      <c r="F136" s="137" t="str">
        <v>* Control inadecuado o falta de
supervisión sobre los registros de
actividades (Registro y supervisión insuficientes)</v>
      </c>
      <c r="G136" s="138" t="str">
        <v>Humano (deliberado)</v>
      </c>
      <c r="H136" s="217"/>
      <c r="I136" s="218"/>
      <c r="J136" s="165" t="s">
        <v>273</v>
      </c>
      <c r="K136" s="131" t="str">
        <v>BAJA</v>
      </c>
      <c r="L136" s="187"/>
      <c r="M136" s="129" t="str">
        <v>Gestión institucional</v>
      </c>
      <c r="N136" s="129" t="str">
        <v>Talento Humano</v>
      </c>
      <c r="O136" s="129" t="str">
        <v>Reservada</v>
      </c>
      <c r="P136" s="129" t="str">
        <v>Personal, Semi privada, 
Privada, 
Sensible</v>
      </c>
      <c r="Q136" s="129">
        <v>3</v>
      </c>
      <c r="R136" s="129">
        <v>2</v>
      </c>
      <c r="S136" s="129">
        <v>3</v>
      </c>
      <c r="T136" s="129" t="str">
        <v>[I] integridad</v>
      </c>
      <c r="U136" s="129" t="s">
        <v>57</v>
      </c>
      <c r="V136" s="129" t="s">
        <v>57</v>
      </c>
      <c r="W136" s="129" t="str">
        <f>VLOOKUP(Y136,'[1]Niveles de Valoración'!C$21:D$25,2,0)</f>
        <v>La actividad que conlleva el riesgo se ejecuta como máximos 2 veces por año</v>
      </c>
      <c r="X136" s="132">
        <f t="shared" si="88"/>
        <v>1</v>
      </c>
      <c r="Y136" s="133" t="s">
        <v>84</v>
      </c>
      <c r="Z136" s="134">
        <f t="shared" si="89"/>
        <v>1</v>
      </c>
      <c r="AA136" s="135" t="s">
        <v>68</v>
      </c>
      <c r="AB136" s="134">
        <f t="shared" si="90"/>
        <v>1</v>
      </c>
      <c r="AC136" s="135" t="str">
        <f t="shared" si="91"/>
        <v>BAJO</v>
      </c>
      <c r="AD136" s="136" t="str">
        <f t="shared" si="92"/>
        <v>SI</v>
      </c>
      <c r="AE136" s="136" t="str">
        <f>VLOOKUP(AC136,'[1]Niveles de Valoración'!B$29:C$32,2,0)</f>
        <v>Asumir el riesgo</v>
      </c>
      <c r="AF136" s="5" t="str">
        <f>VLOOKUP(AH136,'Matriz de Controles'!B$3:F$116,5,0)</f>
        <v>PR</v>
      </c>
      <c r="AG136" s="5">
        <f t="shared" si="93"/>
        <v>25</v>
      </c>
      <c r="AH136" s="131" t="s">
        <v>60</v>
      </c>
      <c r="AI136" s="131" t="str">
        <f>VLOOKUP(AH136,'Matriz de Controles'!$B$3:O242,3,)</f>
        <v>Control: Se debe definir un conjunto de políticas para la seguridad de la información, aprobada por la dirección, publicada y comunicada a los empleados y a las partes externas pertinentes.</v>
      </c>
      <c r="AJ136" s="143" t="str">
        <f>VLOOKUP(AH136,'Matriz de Controles'!$B$3:P242,4,)</f>
        <v>Defina políticas de seguridad de la información claras y alineadas con los objetivos corporativos y cuyo alcance garantice el cumplimiento legal.</v>
      </c>
      <c r="AK136" s="131" t="s">
        <v>61</v>
      </c>
      <c r="AL136" s="136" t="s">
        <v>276</v>
      </c>
      <c r="AM136" s="136"/>
      <c r="AN136" s="136" t="s">
        <v>63</v>
      </c>
      <c r="AO136" s="136"/>
      <c r="AP136" s="5" t="s">
        <v>64</v>
      </c>
      <c r="AQ136" s="5">
        <f t="shared" si="94"/>
        <v>15</v>
      </c>
      <c r="AR136" s="5" t="s">
        <v>65</v>
      </c>
      <c r="AS136" s="5">
        <f t="shared" si="95"/>
        <v>5</v>
      </c>
      <c r="AT136" s="5" t="s">
        <v>65</v>
      </c>
      <c r="AU136" s="5">
        <f t="shared" si="96"/>
        <v>30</v>
      </c>
      <c r="AV136" s="5" t="s">
        <v>65</v>
      </c>
      <c r="AW136" s="5">
        <f t="shared" si="97"/>
        <v>15</v>
      </c>
      <c r="AX136" s="139">
        <f t="shared" si="98"/>
        <v>90</v>
      </c>
      <c r="AY136" s="5">
        <f t="shared" si="99"/>
        <v>2</v>
      </c>
      <c r="AZ136" s="5">
        <f t="shared" si="100"/>
        <v>0</v>
      </c>
      <c r="BA136" s="5" t="str">
        <v>Lider
Tecnico</v>
      </c>
      <c r="BB136" s="144">
        <f t="shared" si="101"/>
        <v>1</v>
      </c>
      <c r="BC136" s="133" t="str">
        <f t="shared" si="102"/>
        <v>RARO</v>
      </c>
      <c r="BD136" s="144">
        <f t="shared" si="103"/>
        <v>1</v>
      </c>
      <c r="BE136" s="133" t="str">
        <f t="shared" si="104"/>
        <v>INSIGNIFICANTE</v>
      </c>
      <c r="BF136" s="144">
        <f t="shared" si="105"/>
        <v>1</v>
      </c>
      <c r="BG136" s="136" t="str">
        <f t="shared" si="106"/>
        <v>BAJA</v>
      </c>
      <c r="BH136" s="136" t="str">
        <f t="shared" si="107"/>
        <v>SI</v>
      </c>
    </row>
    <row r="137" spans="2:60" ht="102" x14ac:dyDescent="0.2">
      <c r="B137" s="163">
        <v>128</v>
      </c>
      <c r="C137" s="126" t="s">
        <v>277</v>
      </c>
      <c r="D137" s="127" t="s">
        <v>72</v>
      </c>
      <c r="E137" s="137" t="str">
        <v>prácticamente todos los activos dependen de su configuración y
ésta de la diligencia del administrador: privilegios de acceso, flujos de actividades, registro de actividad, encaminamiento, etc.</v>
      </c>
      <c r="F137" s="137" t="str">
        <v>* Abuso de privilegios
* Falta de definición de procedimientos de control de cambio.</v>
      </c>
      <c r="G137" s="138" t="str">
        <v>Humano (deliberado)</v>
      </c>
      <c r="H137" s="217"/>
      <c r="I137" s="218"/>
      <c r="J137" s="165" t="s">
        <v>273</v>
      </c>
      <c r="K137" s="131" t="str">
        <v>BAJA</v>
      </c>
      <c r="L137" s="187"/>
      <c r="M137" s="129" t="str">
        <v>Gestión institucional</v>
      </c>
      <c r="N137" s="129" t="str">
        <v>Talento Humano</v>
      </c>
      <c r="O137" s="129" t="str">
        <v>Reservada</v>
      </c>
      <c r="P137" s="129" t="str">
        <v>Personal, Semi privada, 
Privada, 
Sensible</v>
      </c>
      <c r="Q137" s="129">
        <v>3</v>
      </c>
      <c r="R137" s="129">
        <v>2</v>
      </c>
      <c r="S137" s="129">
        <v>3</v>
      </c>
      <c r="T137" s="129" t="str">
        <v>[I] integridad
[C] confidencialidad [D] disponibilidad</v>
      </c>
      <c r="U137" s="129" t="s">
        <v>57</v>
      </c>
      <c r="V137" s="129" t="s">
        <v>57</v>
      </c>
      <c r="W137" s="129" t="str">
        <f>VLOOKUP(Y137,'[1]Niveles de Valoración'!C$21:D$25,2,0)</f>
        <v>La actividad que conlleva el riesgo se ejecuta como máximos 2 veces por año</v>
      </c>
      <c r="X137" s="132">
        <f t="shared" si="88"/>
        <v>1</v>
      </c>
      <c r="Y137" s="133" t="s">
        <v>84</v>
      </c>
      <c r="Z137" s="134">
        <f t="shared" si="89"/>
        <v>3</v>
      </c>
      <c r="AA137" s="135" t="s">
        <v>59</v>
      </c>
      <c r="AB137" s="134">
        <f t="shared" si="90"/>
        <v>3</v>
      </c>
      <c r="AC137" s="135" t="str">
        <f t="shared" si="91"/>
        <v>BAJO</v>
      </c>
      <c r="AD137" s="136" t="str">
        <f t="shared" si="92"/>
        <v>SI</v>
      </c>
      <c r="AE137" s="136" t="str">
        <f>VLOOKUP(AC137,'[1]Niveles de Valoración'!B$29:C$32,2,0)</f>
        <v>Asumir el riesgo</v>
      </c>
      <c r="AF137" s="5" t="str">
        <f>VLOOKUP(AH137,'Matriz de Controles'!B$3:F$116,5,0)</f>
        <v>PR</v>
      </c>
      <c r="AG137" s="5">
        <f t="shared" si="93"/>
        <v>25</v>
      </c>
      <c r="AH137" s="131" t="s">
        <v>253</v>
      </c>
      <c r="AI137" s="131" t="str">
        <f>VLOOKUP(AH137,'Matriz de Controles'!$B$3:O243,3,)</f>
        <v>Control: Se deben identificar  los mecanismos  de seguridad,    los niveles  de servicio y los  requisitos   de  gestión de todos los servicios de red,  e incluirlos  en los acuerdos  de   servicio   de   red,   ya  sea   que   los   servicios  se   presten internamente   o se contraten externamente.</v>
      </c>
      <c r="AJ137" s="143" t="str">
        <f>VLOOKUP(AH137,'Matriz de Controles'!$B$3:P243,4,)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37" s="131" t="s">
        <v>61</v>
      </c>
      <c r="AL137" s="136" t="s">
        <v>278</v>
      </c>
      <c r="AM137" s="136"/>
      <c r="AN137" s="136" t="s">
        <v>63</v>
      </c>
      <c r="AO137" s="136"/>
      <c r="AP137" s="5" t="s">
        <v>61</v>
      </c>
      <c r="AQ137" s="5">
        <f t="shared" si="94"/>
        <v>25</v>
      </c>
      <c r="AR137" s="5" t="s">
        <v>65</v>
      </c>
      <c r="AS137" s="5">
        <f t="shared" si="95"/>
        <v>5</v>
      </c>
      <c r="AT137" s="5" t="s">
        <v>65</v>
      </c>
      <c r="AU137" s="5">
        <f t="shared" si="96"/>
        <v>30</v>
      </c>
      <c r="AV137" s="5" t="s">
        <v>65</v>
      </c>
      <c r="AW137" s="5">
        <f t="shared" si="97"/>
        <v>15</v>
      </c>
      <c r="AX137" s="139">
        <f t="shared" si="98"/>
        <v>100</v>
      </c>
      <c r="AY137" s="5">
        <f t="shared" si="99"/>
        <v>2</v>
      </c>
      <c r="AZ137" s="5">
        <f t="shared" si="100"/>
        <v>0</v>
      </c>
      <c r="BA137" s="5" t="str">
        <v>Lider
Tecnico</v>
      </c>
      <c r="BB137" s="144">
        <f t="shared" si="101"/>
        <v>1</v>
      </c>
      <c r="BC137" s="133" t="str">
        <f t="shared" si="102"/>
        <v>RARO</v>
      </c>
      <c r="BD137" s="144">
        <f t="shared" si="103"/>
        <v>3</v>
      </c>
      <c r="BE137" s="133" t="str">
        <f t="shared" si="104"/>
        <v>MODERADO</v>
      </c>
      <c r="BF137" s="144">
        <f t="shared" si="105"/>
        <v>3</v>
      </c>
      <c r="BG137" s="136" t="str">
        <f t="shared" si="106"/>
        <v>BAJA</v>
      </c>
      <c r="BH137" s="136" t="str">
        <f t="shared" si="107"/>
        <v>SI</v>
      </c>
    </row>
    <row r="138" spans="2:60" ht="89.25" x14ac:dyDescent="0.2">
      <c r="B138" s="163">
        <v>129</v>
      </c>
      <c r="C138" s="126" t="s">
        <v>279</v>
      </c>
      <c r="D138" s="127" t="s">
        <v>76</v>
      </c>
      <c r="E13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38" s="137" t="str">
        <v>* Usurpación de derecho
* Autenticación rota</v>
      </c>
      <c r="G138" s="138" t="str">
        <v>Humano (deliberado)</v>
      </c>
      <c r="H138" s="217"/>
      <c r="I138" s="218"/>
      <c r="J138" s="165" t="s">
        <v>273</v>
      </c>
      <c r="K138" s="131" t="str">
        <v>BAJA</v>
      </c>
      <c r="L138" s="187"/>
      <c r="M138" s="129" t="str">
        <v>Gestión institucional</v>
      </c>
      <c r="N138" s="129" t="str">
        <v>Talento Humano</v>
      </c>
      <c r="O138" s="129" t="str">
        <v>Reservada</v>
      </c>
      <c r="P138" s="129" t="str">
        <v>Personal, Semi privada, 
Privada, 
Sensible</v>
      </c>
      <c r="Q138" s="129">
        <v>3</v>
      </c>
      <c r="R138" s="129">
        <v>2</v>
      </c>
      <c r="S138" s="129">
        <v>3</v>
      </c>
      <c r="T138" s="129" t="str">
        <v>[C] confidencialidad
[I] integridad</v>
      </c>
      <c r="U138" s="129" t="s">
        <v>57</v>
      </c>
      <c r="V138" s="129" t="s">
        <v>57</v>
      </c>
      <c r="W138" s="129" t="str">
        <f>VLOOKUP(Y138,'[1]Niveles de Valoración'!C$21:D$25,2,0)</f>
        <v>La actividad que conlleva el riesgo se ejecuta como máximos 2 veces por año</v>
      </c>
      <c r="X138" s="132">
        <f t="shared" si="88"/>
        <v>1</v>
      </c>
      <c r="Y138" s="133" t="s">
        <v>84</v>
      </c>
      <c r="Z138" s="134">
        <f t="shared" si="89"/>
        <v>2</v>
      </c>
      <c r="AA138" s="135" t="s">
        <v>73</v>
      </c>
      <c r="AB138" s="134">
        <f t="shared" si="90"/>
        <v>2</v>
      </c>
      <c r="AC138" s="135" t="str">
        <f t="shared" si="91"/>
        <v>BAJO</v>
      </c>
      <c r="AD138" s="136" t="str">
        <f t="shared" si="92"/>
        <v>SI</v>
      </c>
      <c r="AE138" s="136" t="str">
        <f>VLOOKUP(AC138,'[1]Niveles de Valoración'!B$29:C$32,2,0)</f>
        <v>Asumir el riesgo</v>
      </c>
      <c r="AF138" s="5" t="str">
        <f>VLOOKUP(AH138,'Matriz de Controles'!B$3:F$116,5,0)</f>
        <v>PR</v>
      </c>
      <c r="AG138" s="5">
        <f t="shared" si="93"/>
        <v>25</v>
      </c>
      <c r="AH138" s="131" t="s">
        <v>166</v>
      </c>
      <c r="AI138" s="131" t="str">
        <f>VLOOKUP(AH138,'Matriz de Controles'!$B$3:O244,3,)</f>
        <v>Control: Los procedimientos de operación se deben documentar y poner a disposición de todos los usuarios que los necesitan.</v>
      </c>
      <c r="AJ138" s="143" t="str">
        <f>VLOOKUP(AH138,'Matriz de Controles'!$B$3:P244,4,)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38" s="131" t="s">
        <v>61</v>
      </c>
      <c r="AL138" s="136" t="s">
        <v>280</v>
      </c>
      <c r="AM138" s="136"/>
      <c r="AN138" s="136" t="s">
        <v>63</v>
      </c>
      <c r="AO138" s="136"/>
      <c r="AP138" s="5" t="s">
        <v>64</v>
      </c>
      <c r="AQ138" s="5">
        <f t="shared" si="94"/>
        <v>15</v>
      </c>
      <c r="AR138" s="5" t="s">
        <v>65</v>
      </c>
      <c r="AS138" s="5">
        <f t="shared" si="95"/>
        <v>5</v>
      </c>
      <c r="AT138" s="5" t="s">
        <v>65</v>
      </c>
      <c r="AU138" s="5">
        <f t="shared" si="96"/>
        <v>30</v>
      </c>
      <c r="AV138" s="5" t="s">
        <v>65</v>
      </c>
      <c r="AW138" s="5">
        <f t="shared" si="97"/>
        <v>15</v>
      </c>
      <c r="AX138" s="139">
        <f t="shared" si="98"/>
        <v>90</v>
      </c>
      <c r="AY138" s="5">
        <f t="shared" si="99"/>
        <v>2</v>
      </c>
      <c r="AZ138" s="5">
        <f t="shared" si="100"/>
        <v>0</v>
      </c>
      <c r="BA138" s="5" t="str">
        <v>Lider
Tecnico</v>
      </c>
      <c r="BB138" s="144">
        <f t="shared" si="101"/>
        <v>1</v>
      </c>
      <c r="BC138" s="133" t="str">
        <f t="shared" si="102"/>
        <v>RARO</v>
      </c>
      <c r="BD138" s="144">
        <f t="shared" si="103"/>
        <v>2</v>
      </c>
      <c r="BE138" s="133" t="str">
        <f t="shared" si="104"/>
        <v>MENOR</v>
      </c>
      <c r="BF138" s="144">
        <f t="shared" si="105"/>
        <v>2</v>
      </c>
      <c r="BG138" s="136" t="str">
        <f t="shared" si="106"/>
        <v>BAJA</v>
      </c>
      <c r="BH138" s="136" t="str">
        <f t="shared" si="107"/>
        <v>SI</v>
      </c>
    </row>
    <row r="139" spans="2:60" ht="178.5" x14ac:dyDescent="0.2">
      <c r="B139" s="163">
        <v>130</v>
      </c>
      <c r="C139" s="126" t="s">
        <v>281</v>
      </c>
      <c r="D139" s="127" t="s">
        <v>247</v>
      </c>
      <c r="E139" s="137" t="str">
        <v>cuando no está claro quién tiene que hacer exactamente qué y
cuándo, incluyendo tomar medidas sobre los activos o informar a la jerarquía de gestión. Acciones descoordinadas, errores por omisión, incumplimientos contractuales, etc.</v>
      </c>
      <c r="F139" s="137" t="str">
        <v>* Falta de definición de roles y
responsabilidades
* Procesos inadecuados de contratación
* Incumplimientos contractuales</v>
      </c>
      <c r="G139" s="138" t="str">
        <v>Humano (accidental)</v>
      </c>
      <c r="H139" s="217"/>
      <c r="I139" s="218"/>
      <c r="J139" s="165" t="s">
        <v>273</v>
      </c>
      <c r="K139" s="131" t="str">
        <v>BAJA</v>
      </c>
      <c r="L139" s="187"/>
      <c r="M139" s="129" t="str">
        <v>Gestión institucional</v>
      </c>
      <c r="N139" s="129" t="str">
        <v>Talento Humano</v>
      </c>
      <c r="O139" s="129" t="str">
        <v>Reservada</v>
      </c>
      <c r="P139" s="129" t="str">
        <v>Personal, Semi privada, 
Privada, 
Sensible</v>
      </c>
      <c r="Q139" s="129">
        <v>3</v>
      </c>
      <c r="R139" s="129">
        <v>2</v>
      </c>
      <c r="S139" s="129">
        <v>3</v>
      </c>
      <c r="T139" s="129" t="str">
        <v>[D] disponibilidad</v>
      </c>
      <c r="U139" s="129" t="s">
        <v>57</v>
      </c>
      <c r="V139" s="129" t="s">
        <v>57</v>
      </c>
      <c r="W139" s="129" t="str">
        <f>VLOOKUP(Y139,'[1]Niveles de Valoración'!C$21:D$25,2,0)</f>
        <v>La actividad que conlleva el riesgo se ejecuta como máximos 2 veces por año</v>
      </c>
      <c r="X139" s="132">
        <f t="shared" si="88"/>
        <v>1</v>
      </c>
      <c r="Y139" s="133" t="s">
        <v>84</v>
      </c>
      <c r="Z139" s="134">
        <f t="shared" si="89"/>
        <v>2</v>
      </c>
      <c r="AA139" s="135" t="s">
        <v>73</v>
      </c>
      <c r="AB139" s="134">
        <f t="shared" si="90"/>
        <v>2</v>
      </c>
      <c r="AC139" s="135" t="str">
        <f t="shared" si="91"/>
        <v>BAJO</v>
      </c>
      <c r="AD139" s="136" t="str">
        <f t="shared" si="92"/>
        <v>SI</v>
      </c>
      <c r="AE139" s="136" t="str">
        <f>VLOOKUP(AC139,'[1]Niveles de Valoración'!B$29:C$32,2,0)</f>
        <v>Asumir el riesgo</v>
      </c>
      <c r="AF139" s="5" t="str">
        <f>VLOOKUP(AH139,'Matriz de Controles'!B$3:F$116,5,0)</f>
        <v>PR</v>
      </c>
      <c r="AG139" s="5">
        <f t="shared" si="93"/>
        <v>25</v>
      </c>
      <c r="AH139" s="131" t="s">
        <v>77</v>
      </c>
      <c r="AI139" s="131" t="str">
        <f>VLOOKUP(AH139,'Matriz de Controles'!$B$3:O245,3,)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39" s="143" t="str">
        <f>VLOOKUP(AH139,'Matriz de Controles'!$B$3:P245,4,)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39" s="131" t="s">
        <v>64</v>
      </c>
      <c r="AL139" s="136" t="s">
        <v>282</v>
      </c>
      <c r="AM139" s="136"/>
      <c r="AN139" s="136" t="s">
        <v>63</v>
      </c>
      <c r="AO139" s="136"/>
      <c r="AP139" s="5" t="s">
        <v>64</v>
      </c>
      <c r="AQ139" s="5">
        <f t="shared" si="94"/>
        <v>15</v>
      </c>
      <c r="AR139" s="5" t="s">
        <v>65</v>
      </c>
      <c r="AS139" s="5">
        <f t="shared" si="95"/>
        <v>5</v>
      </c>
      <c r="AT139" s="5" t="s">
        <v>65</v>
      </c>
      <c r="AU139" s="5">
        <f t="shared" si="96"/>
        <v>30</v>
      </c>
      <c r="AV139" s="5" t="s">
        <v>65</v>
      </c>
      <c r="AW139" s="5">
        <f t="shared" si="97"/>
        <v>15</v>
      </c>
      <c r="AX139" s="139">
        <f t="shared" si="98"/>
        <v>90</v>
      </c>
      <c r="AY139" s="5">
        <f t="shared" si="99"/>
        <v>2</v>
      </c>
      <c r="AZ139" s="5">
        <f t="shared" si="100"/>
        <v>0</v>
      </c>
      <c r="BA139" s="5" t="str">
        <v>Lider
Tecnico</v>
      </c>
      <c r="BB139" s="144">
        <f t="shared" si="101"/>
        <v>1</v>
      </c>
      <c r="BC139" s="133" t="str">
        <f t="shared" si="102"/>
        <v>RARO</v>
      </c>
      <c r="BD139" s="144">
        <f t="shared" si="103"/>
        <v>2</v>
      </c>
      <c r="BE139" s="133" t="str">
        <f t="shared" si="104"/>
        <v>MENOR</v>
      </c>
      <c r="BF139" s="144">
        <f t="shared" si="105"/>
        <v>2</v>
      </c>
      <c r="BG139" s="136" t="str">
        <f t="shared" si="106"/>
        <v>BAJA</v>
      </c>
      <c r="BH139" s="136" t="str">
        <f t="shared" si="107"/>
        <v>SI</v>
      </c>
    </row>
    <row r="140" spans="2:60" ht="178.5" x14ac:dyDescent="0.2">
      <c r="B140" s="163">
        <v>131</v>
      </c>
      <c r="C140" s="126" t="s">
        <v>283</v>
      </c>
      <c r="D140" s="127" t="s">
        <v>53</v>
      </c>
      <c r="E140" s="137" t="str">
        <v>equivocaciones de las personas cuando usan los servicios,
datos, etc.</v>
      </c>
      <c r="F140" s="137" t="str">
        <v>* Error de uso</v>
      </c>
      <c r="G140" s="138" t="str">
        <v>Humano (accidental)</v>
      </c>
      <c r="H140" s="217" t="s">
        <v>284</v>
      </c>
      <c r="I140" s="218"/>
      <c r="J140" s="165" t="s">
        <v>285</v>
      </c>
      <c r="K140" s="131" t="str">
        <v>BAJA</v>
      </c>
      <c r="L140" s="187" t="s">
        <v>56</v>
      </c>
      <c r="M140" s="129" t="str">
        <v>Despacho</v>
      </c>
      <c r="N140" s="129" t="str">
        <v>Planeación Estratégica</v>
      </c>
      <c r="O140" s="129" t="str">
        <v>Reservada</v>
      </c>
      <c r="P140" s="129" t="str">
        <v>Publico, Privada, 
Personal</v>
      </c>
      <c r="Q140" s="129">
        <v>1</v>
      </c>
      <c r="R140" s="129">
        <v>1</v>
      </c>
      <c r="S140" s="129">
        <v>2</v>
      </c>
      <c r="T140" s="129" t="str">
        <v>[I] integridad
[C] confidencialidad [D] disponibilidad</v>
      </c>
      <c r="U140" s="129" t="s">
        <v>57</v>
      </c>
      <c r="V140" s="129" t="s">
        <v>57</v>
      </c>
      <c r="W140" s="129" t="str">
        <f>VLOOKUP(Y140,'[1]Niveles de Valoración'!C$21:D$25,2,0)</f>
        <v>La actividad que conlleva el riesgo se ejecuta como máximos 2 veces por año</v>
      </c>
      <c r="X140" s="132">
        <f t="shared" si="88"/>
        <v>1</v>
      </c>
      <c r="Y140" s="133" t="s">
        <v>84</v>
      </c>
      <c r="Z140" s="134">
        <f t="shared" si="89"/>
        <v>2</v>
      </c>
      <c r="AA140" s="135" t="s">
        <v>73</v>
      </c>
      <c r="AB140" s="134">
        <f t="shared" si="90"/>
        <v>2</v>
      </c>
      <c r="AC140" s="135" t="str">
        <f t="shared" si="91"/>
        <v>BAJO</v>
      </c>
      <c r="AD140" s="136" t="str">
        <f t="shared" si="92"/>
        <v>SI</v>
      </c>
      <c r="AE140" s="136" t="str">
        <f>VLOOKUP(AC140,'[1]Niveles de Valoración'!B$29:C$32,2,0)</f>
        <v>Asumir el riesgo</v>
      </c>
      <c r="AF140" s="5" t="str">
        <f>VLOOKUP(AH140,'Matriz de Controles'!B$3:F$116,5,0)</f>
        <v>DT</v>
      </c>
      <c r="AG140" s="5">
        <f t="shared" si="93"/>
        <v>15</v>
      </c>
      <c r="AH140" s="131" t="s">
        <v>74</v>
      </c>
      <c r="AI140" s="131" t="str">
        <f>VLOOKUP(AH140,'Matriz de Controles'!$B$3:O246,3,)</f>
        <v>Control: Se debe implementar un proceso de suministro de acceso formal de usuarios para asignar o revocar los derechos de acceso para todo tipo de usuarios para todos los sistemas y servicios.</v>
      </c>
      <c r="AJ140" s="143" t="str">
        <f>VLOOKUP(AH140,'Matriz de Controles'!$B$3:P246,4,)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40" s="131" t="s">
        <v>61</v>
      </c>
      <c r="AL140" s="136" t="s">
        <v>286</v>
      </c>
      <c r="AM140" s="136"/>
      <c r="AN140" s="136" t="s">
        <v>63</v>
      </c>
      <c r="AO140" s="136"/>
      <c r="AP140" s="5" t="s">
        <v>61</v>
      </c>
      <c r="AQ140" s="5">
        <f t="shared" si="94"/>
        <v>25</v>
      </c>
      <c r="AR140" s="5" t="s">
        <v>65</v>
      </c>
      <c r="AS140" s="5">
        <f t="shared" si="95"/>
        <v>5</v>
      </c>
      <c r="AT140" s="5" t="s">
        <v>65</v>
      </c>
      <c r="AU140" s="5">
        <f t="shared" si="96"/>
        <v>30</v>
      </c>
      <c r="AV140" s="5" t="s">
        <v>65</v>
      </c>
      <c r="AW140" s="5">
        <f t="shared" si="97"/>
        <v>15</v>
      </c>
      <c r="AX140" s="139">
        <f t="shared" si="98"/>
        <v>90</v>
      </c>
      <c r="AY140" s="5">
        <f t="shared" si="99"/>
        <v>2</v>
      </c>
      <c r="AZ140" s="5">
        <f t="shared" si="100"/>
        <v>0</v>
      </c>
      <c r="BA140" s="5" t="str">
        <v>Lider
Tecnico</v>
      </c>
      <c r="BB140" s="144">
        <f t="shared" si="101"/>
        <v>1</v>
      </c>
      <c r="BC140" s="133" t="str">
        <f t="shared" si="102"/>
        <v>RARO</v>
      </c>
      <c r="BD140" s="144">
        <f t="shared" si="103"/>
        <v>2</v>
      </c>
      <c r="BE140" s="133" t="str">
        <f t="shared" si="104"/>
        <v>MENOR</v>
      </c>
      <c r="BF140" s="144">
        <f t="shared" si="105"/>
        <v>2</v>
      </c>
      <c r="BG140" s="136" t="str">
        <f t="shared" si="106"/>
        <v>BAJA</v>
      </c>
      <c r="BH140" s="136" t="str">
        <f t="shared" si="107"/>
        <v>SI</v>
      </c>
    </row>
    <row r="141" spans="2:60" ht="76.5" x14ac:dyDescent="0.2">
      <c r="B141" s="163">
        <v>132</v>
      </c>
      <c r="C141" s="126" t="s">
        <v>287</v>
      </c>
      <c r="D141" s="127" t="s">
        <v>67</v>
      </c>
      <c r="E141" s="137" t="str">
        <v>Manipulación de los registros
de actividad (log)</v>
      </c>
      <c r="F141" s="137" t="str">
        <v>* Control inadecuado o falta de
supervisión sobre los registros de
actividades (Registro y supervisión insuficientes)</v>
      </c>
      <c r="G141" s="138" t="str">
        <v>Humano (deliberado)</v>
      </c>
      <c r="H141" s="217"/>
      <c r="I141" s="218"/>
      <c r="J141" s="165" t="s">
        <v>285</v>
      </c>
      <c r="K141" s="131" t="str">
        <v>BAJA</v>
      </c>
      <c r="L141" s="187"/>
      <c r="M141" s="129" t="str">
        <v>Despacho</v>
      </c>
      <c r="N141" s="129" t="str">
        <v>Planeación Estratégica</v>
      </c>
      <c r="O141" s="129" t="str">
        <v>Reservada</v>
      </c>
      <c r="P141" s="129" t="str">
        <v>Publico, Privada, 
Personal</v>
      </c>
      <c r="Q141" s="129">
        <v>1</v>
      </c>
      <c r="R141" s="129">
        <v>1</v>
      </c>
      <c r="S141" s="129">
        <v>2</v>
      </c>
      <c r="T141" s="129" t="str">
        <v>[I] integridad</v>
      </c>
      <c r="U141" s="129" t="s">
        <v>57</v>
      </c>
      <c r="V141" s="129" t="s">
        <v>57</v>
      </c>
      <c r="W141" s="129" t="str">
        <f>VLOOKUP(Y141,'[1]Niveles de Valoración'!C$21:D$25,2,0)</f>
        <v>La actividad que conlleva el riesgo se ejecuta como máximos 2 veces por año</v>
      </c>
      <c r="X141" s="132">
        <f t="shared" si="88"/>
        <v>1</v>
      </c>
      <c r="Y141" s="133" t="s">
        <v>84</v>
      </c>
      <c r="Z141" s="134">
        <f t="shared" si="89"/>
        <v>1</v>
      </c>
      <c r="AA141" s="135" t="s">
        <v>68</v>
      </c>
      <c r="AB141" s="134">
        <f t="shared" si="90"/>
        <v>1</v>
      </c>
      <c r="AC141" s="135" t="str">
        <f t="shared" si="91"/>
        <v>BAJO</v>
      </c>
      <c r="AD141" s="136" t="str">
        <f t="shared" si="92"/>
        <v>SI</v>
      </c>
      <c r="AE141" s="136" t="str">
        <f>VLOOKUP(AC141,'[1]Niveles de Valoración'!B$29:C$32,2,0)</f>
        <v>Asumir el riesgo</v>
      </c>
      <c r="AF141" s="5" t="str">
        <f>VLOOKUP(AH141,'Matriz de Controles'!B$3:F$116,5,0)</f>
        <v>PR</v>
      </c>
      <c r="AG141" s="5">
        <f t="shared" si="93"/>
        <v>25</v>
      </c>
      <c r="AH141" s="131" t="s">
        <v>60</v>
      </c>
      <c r="AI141" s="131" t="str">
        <f>VLOOKUP(AH141,'Matriz de Controles'!$B$3:O247,3,)</f>
        <v>Control: Se debe definir un conjunto de políticas para la seguridad de la información, aprobada por la dirección, publicada y comunicada a los empleados y a las partes externas pertinentes.</v>
      </c>
      <c r="AJ141" s="143" t="str">
        <f>VLOOKUP(AH141,'Matriz de Controles'!$B$3:P247,4,)</f>
        <v>Defina políticas de seguridad de la información claras y alineadas con los objetivos corporativos y cuyo alcance garantice el cumplimiento legal.</v>
      </c>
      <c r="AK141" s="131" t="s">
        <v>61</v>
      </c>
      <c r="AL141" s="136" t="s">
        <v>288</v>
      </c>
      <c r="AM141" s="136"/>
      <c r="AN141" s="136" t="s">
        <v>63</v>
      </c>
      <c r="AO141" s="136"/>
      <c r="AP141" s="5" t="s">
        <v>64</v>
      </c>
      <c r="AQ141" s="5">
        <f t="shared" si="94"/>
        <v>15</v>
      </c>
      <c r="AR141" s="5" t="s">
        <v>65</v>
      </c>
      <c r="AS141" s="5">
        <f t="shared" si="95"/>
        <v>5</v>
      </c>
      <c r="AT141" s="5" t="s">
        <v>65</v>
      </c>
      <c r="AU141" s="5">
        <f t="shared" si="96"/>
        <v>30</v>
      </c>
      <c r="AV141" s="5" t="s">
        <v>65</v>
      </c>
      <c r="AW141" s="5">
        <f t="shared" si="97"/>
        <v>15</v>
      </c>
      <c r="AX141" s="139">
        <f t="shared" si="98"/>
        <v>90</v>
      </c>
      <c r="AY141" s="5">
        <f t="shared" si="99"/>
        <v>2</v>
      </c>
      <c r="AZ141" s="5">
        <f t="shared" si="100"/>
        <v>0</v>
      </c>
      <c r="BA141" s="5" t="str">
        <v>Lider
Tecnico</v>
      </c>
      <c r="BB141" s="144">
        <f t="shared" si="101"/>
        <v>1</v>
      </c>
      <c r="BC141" s="133" t="str">
        <f t="shared" si="102"/>
        <v>RARO</v>
      </c>
      <c r="BD141" s="144">
        <f t="shared" si="103"/>
        <v>1</v>
      </c>
      <c r="BE141" s="133" t="str">
        <f t="shared" si="104"/>
        <v>INSIGNIFICANTE</v>
      </c>
      <c r="BF141" s="144">
        <f t="shared" si="105"/>
        <v>1</v>
      </c>
      <c r="BG141" s="136" t="str">
        <f t="shared" si="106"/>
        <v>BAJA</v>
      </c>
      <c r="BH141" s="136" t="str">
        <f t="shared" si="107"/>
        <v>SI</v>
      </c>
    </row>
    <row r="142" spans="2:60" ht="102" x14ac:dyDescent="0.2">
      <c r="B142" s="163">
        <v>133</v>
      </c>
      <c r="C142" s="126" t="s">
        <v>289</v>
      </c>
      <c r="D142" s="127" t="s">
        <v>72</v>
      </c>
      <c r="E142" s="137" t="str">
        <v>prácticamente todos los activos dependen de su configuración y
ésta de la diligencia del administrador: privilegios de acceso, flujos de actividades, registro de actividad, encaminamiento, etc.</v>
      </c>
      <c r="F142" s="137" t="str">
        <v>* Abuso de privilegios
* Falta de definición de procedimientos de control de cambio.</v>
      </c>
      <c r="G142" s="138" t="str">
        <v>Humano (deliberado)</v>
      </c>
      <c r="H142" s="217"/>
      <c r="I142" s="218"/>
      <c r="J142" s="165" t="s">
        <v>285</v>
      </c>
      <c r="K142" s="131" t="str">
        <v>BAJA</v>
      </c>
      <c r="L142" s="187"/>
      <c r="M142" s="129" t="str">
        <v>Despacho</v>
      </c>
      <c r="N142" s="129" t="str">
        <v>Planeación Estratégica</v>
      </c>
      <c r="O142" s="129" t="str">
        <v>Reservada</v>
      </c>
      <c r="P142" s="129" t="str">
        <v>Publico, Privada, 
Personal</v>
      </c>
      <c r="Q142" s="129">
        <v>1</v>
      </c>
      <c r="R142" s="129">
        <v>1</v>
      </c>
      <c r="S142" s="129">
        <v>2</v>
      </c>
      <c r="T142" s="129" t="str">
        <v>[I] integridad
[C] confidencialidad [D] disponibilidad</v>
      </c>
      <c r="U142" s="129" t="s">
        <v>57</v>
      </c>
      <c r="V142" s="129" t="s">
        <v>57</v>
      </c>
      <c r="W142" s="129" t="str">
        <f>VLOOKUP(Y142,'[1]Niveles de Valoración'!C$21:D$25,2,0)</f>
        <v>La actividad que conlleva el riesgo se ejecuta como máximos 2 veces por año</v>
      </c>
      <c r="X142" s="132">
        <f t="shared" si="88"/>
        <v>1</v>
      </c>
      <c r="Y142" s="133" t="s">
        <v>84</v>
      </c>
      <c r="Z142" s="134">
        <f t="shared" si="89"/>
        <v>3</v>
      </c>
      <c r="AA142" s="135" t="s">
        <v>59</v>
      </c>
      <c r="AB142" s="134">
        <f t="shared" si="90"/>
        <v>3</v>
      </c>
      <c r="AC142" s="135" t="str">
        <f t="shared" si="91"/>
        <v>BAJO</v>
      </c>
      <c r="AD142" s="136" t="str">
        <f t="shared" si="92"/>
        <v>SI</v>
      </c>
      <c r="AE142" s="136" t="str">
        <f>VLOOKUP(AC142,'[1]Niveles de Valoración'!B$29:C$32,2,0)</f>
        <v>Asumir el riesgo</v>
      </c>
      <c r="AF142" s="5" t="str">
        <f>VLOOKUP(AH142,'Matriz de Controles'!B$3:F$116,5,0)</f>
        <v>PR</v>
      </c>
      <c r="AG142" s="5">
        <f t="shared" si="93"/>
        <v>25</v>
      </c>
      <c r="AH142" s="131" t="s">
        <v>253</v>
      </c>
      <c r="AI142" s="131" t="str">
        <f>VLOOKUP(AH142,'Matriz de Controles'!$B$3:O248,3,)</f>
        <v>Control: Se deben identificar  los mecanismos  de seguridad,    los niveles  de servicio y los  requisitos   de  gestión de todos los servicios de red,  e incluirlos  en los acuerdos  de   servicio   de   red,   ya  sea   que   los   servicios  se   presten internamente   o se contraten externamente.</v>
      </c>
      <c r="AJ142" s="143" t="str">
        <f>VLOOKUP(AH142,'Matriz de Controles'!$B$3:P248,4,)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42" s="131" t="s">
        <v>61</v>
      </c>
      <c r="AL142" s="136" t="s">
        <v>290</v>
      </c>
      <c r="AM142" s="136"/>
      <c r="AN142" s="136" t="s">
        <v>63</v>
      </c>
      <c r="AO142" s="136"/>
      <c r="AP142" s="5" t="s">
        <v>61</v>
      </c>
      <c r="AQ142" s="5">
        <f t="shared" si="94"/>
        <v>25</v>
      </c>
      <c r="AR142" s="5" t="s">
        <v>65</v>
      </c>
      <c r="AS142" s="5">
        <f t="shared" si="95"/>
        <v>5</v>
      </c>
      <c r="AT142" s="5" t="s">
        <v>65</v>
      </c>
      <c r="AU142" s="5">
        <f t="shared" si="96"/>
        <v>30</v>
      </c>
      <c r="AV142" s="5" t="s">
        <v>65</v>
      </c>
      <c r="AW142" s="5">
        <f t="shared" si="97"/>
        <v>15</v>
      </c>
      <c r="AX142" s="139">
        <f t="shared" si="98"/>
        <v>100</v>
      </c>
      <c r="AY142" s="5">
        <f t="shared" si="99"/>
        <v>2</v>
      </c>
      <c r="AZ142" s="5">
        <f t="shared" si="100"/>
        <v>0</v>
      </c>
      <c r="BA142" s="5" t="str">
        <v>Lider
Tecnico</v>
      </c>
      <c r="BB142" s="144">
        <f t="shared" si="101"/>
        <v>1</v>
      </c>
      <c r="BC142" s="133" t="str">
        <f t="shared" si="102"/>
        <v>RARO</v>
      </c>
      <c r="BD142" s="144">
        <f t="shared" si="103"/>
        <v>3</v>
      </c>
      <c r="BE142" s="133" t="str">
        <f t="shared" si="104"/>
        <v>MODERADO</v>
      </c>
      <c r="BF142" s="144">
        <f t="shared" si="105"/>
        <v>3</v>
      </c>
      <c r="BG142" s="136" t="str">
        <f t="shared" si="106"/>
        <v>BAJA</v>
      </c>
      <c r="BH142" s="136" t="str">
        <f t="shared" si="107"/>
        <v>SI</v>
      </c>
    </row>
    <row r="143" spans="2:60" ht="89.25" x14ac:dyDescent="0.2">
      <c r="B143" s="163">
        <v>134</v>
      </c>
      <c r="C143" s="126" t="s">
        <v>291</v>
      </c>
      <c r="D143" s="127" t="s">
        <v>76</v>
      </c>
      <c r="E14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43" s="137" t="str">
        <v>* Usurpación de derecho
* Autenticación rota</v>
      </c>
      <c r="G143" s="138" t="str">
        <v>Humano (deliberado)</v>
      </c>
      <c r="H143" s="217"/>
      <c r="I143" s="218"/>
      <c r="J143" s="165" t="s">
        <v>285</v>
      </c>
      <c r="K143" s="131" t="str">
        <v>BAJA</v>
      </c>
      <c r="L143" s="187"/>
      <c r="M143" s="129" t="str">
        <v>Despacho</v>
      </c>
      <c r="N143" s="129" t="str">
        <v>Planeación Estratégica</v>
      </c>
      <c r="O143" s="129" t="str">
        <v>Reservada</v>
      </c>
      <c r="P143" s="129" t="str">
        <v>Publico, Privada, 
Personal</v>
      </c>
      <c r="Q143" s="129">
        <v>1</v>
      </c>
      <c r="R143" s="129">
        <v>1</v>
      </c>
      <c r="S143" s="129">
        <v>2</v>
      </c>
      <c r="T143" s="129" t="str">
        <v>[C] confidencialidad
[I] integridad</v>
      </c>
      <c r="U143" s="129" t="s">
        <v>57</v>
      </c>
      <c r="V143" s="129" t="s">
        <v>57</v>
      </c>
      <c r="W143" s="129" t="str">
        <f>VLOOKUP(Y143,'[1]Niveles de Valoración'!C$21:D$25,2,0)</f>
        <v>La actividad que conlleva el riesgo se ejecuta como máximos 2 veces por año</v>
      </c>
      <c r="X143" s="132">
        <f t="shared" si="88"/>
        <v>1</v>
      </c>
      <c r="Y143" s="133" t="s">
        <v>84</v>
      </c>
      <c r="Z143" s="134">
        <f t="shared" si="89"/>
        <v>2</v>
      </c>
      <c r="AA143" s="135" t="s">
        <v>73</v>
      </c>
      <c r="AB143" s="134">
        <f t="shared" si="90"/>
        <v>2</v>
      </c>
      <c r="AC143" s="135" t="str">
        <f t="shared" si="91"/>
        <v>BAJO</v>
      </c>
      <c r="AD143" s="136" t="str">
        <f t="shared" si="92"/>
        <v>SI</v>
      </c>
      <c r="AE143" s="136" t="str">
        <f>VLOOKUP(AC143,'[1]Niveles de Valoración'!B$29:C$32,2,0)</f>
        <v>Asumir el riesgo</v>
      </c>
      <c r="AF143" s="5" t="str">
        <f>VLOOKUP(AH143,'Matriz de Controles'!B$3:F$116,5,0)</f>
        <v>PR</v>
      </c>
      <c r="AG143" s="5">
        <f t="shared" si="93"/>
        <v>25</v>
      </c>
      <c r="AH143" s="131" t="s">
        <v>166</v>
      </c>
      <c r="AI143" s="131" t="str">
        <f>VLOOKUP(AH143,'Matriz de Controles'!$B$3:O249,3,)</f>
        <v>Control: Los procedimientos de operación se deben documentar y poner a disposición de todos los usuarios que los necesitan.</v>
      </c>
      <c r="AJ143" s="143" t="str">
        <f>VLOOKUP(AH143,'Matriz de Controles'!$B$3:P249,4,)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43" s="131" t="s">
        <v>61</v>
      </c>
      <c r="AL143" s="136" t="s">
        <v>292</v>
      </c>
      <c r="AM143" s="136"/>
      <c r="AN143" s="136" t="s">
        <v>63</v>
      </c>
      <c r="AO143" s="136"/>
      <c r="AP143" s="5" t="s">
        <v>64</v>
      </c>
      <c r="AQ143" s="5">
        <f t="shared" si="94"/>
        <v>15</v>
      </c>
      <c r="AR143" s="5" t="s">
        <v>65</v>
      </c>
      <c r="AS143" s="5">
        <f t="shared" si="95"/>
        <v>5</v>
      </c>
      <c r="AT143" s="5" t="s">
        <v>65</v>
      </c>
      <c r="AU143" s="5">
        <f t="shared" si="96"/>
        <v>30</v>
      </c>
      <c r="AV143" s="5" t="s">
        <v>65</v>
      </c>
      <c r="AW143" s="5">
        <f t="shared" si="97"/>
        <v>15</v>
      </c>
      <c r="AX143" s="139">
        <f t="shared" si="98"/>
        <v>90</v>
      </c>
      <c r="AY143" s="5">
        <f t="shared" si="99"/>
        <v>2</v>
      </c>
      <c r="AZ143" s="5">
        <f t="shared" si="100"/>
        <v>0</v>
      </c>
      <c r="BA143" s="5" t="str">
        <v>Lider
Tecnico</v>
      </c>
      <c r="BB143" s="144">
        <f t="shared" si="101"/>
        <v>1</v>
      </c>
      <c r="BC143" s="133" t="str">
        <f t="shared" si="102"/>
        <v>RARO</v>
      </c>
      <c r="BD143" s="144">
        <f t="shared" si="103"/>
        <v>2</v>
      </c>
      <c r="BE143" s="133" t="str">
        <f t="shared" si="104"/>
        <v>MENOR</v>
      </c>
      <c r="BF143" s="144">
        <f t="shared" si="105"/>
        <v>2</v>
      </c>
      <c r="BG143" s="136" t="str">
        <f t="shared" si="106"/>
        <v>BAJA</v>
      </c>
      <c r="BH143" s="136" t="str">
        <f t="shared" si="107"/>
        <v>SI</v>
      </c>
    </row>
    <row r="144" spans="2:60" ht="63.75" customHeight="1" x14ac:dyDescent="0.2">
      <c r="B144" s="163">
        <v>135</v>
      </c>
      <c r="C144" s="126" t="s">
        <v>293</v>
      </c>
      <c r="D144" s="127" t="s">
        <v>247</v>
      </c>
      <c r="E144" s="137" t="str">
        <v>cuando no está claro quién tiene que hacer exactamente qué y
cuándo, incluyendo tomar medidas sobre los activos o informar a la jerarquía de gestión. Acciones descoordinadas, errores por omisión, incumplimientos contractuales, etc.</v>
      </c>
      <c r="F144" s="137" t="str">
        <v>* Falta de definición de roles y
responsabilidades
* Procesos inadecuados de contratación
* Incumplimientos contractuales</v>
      </c>
      <c r="G144" s="138" t="str">
        <v>Humano (accidental)</v>
      </c>
      <c r="H144" s="217"/>
      <c r="I144" s="218"/>
      <c r="J144" s="165" t="s">
        <v>285</v>
      </c>
      <c r="K144" s="131" t="str">
        <v>BAJA</v>
      </c>
      <c r="L144" s="187"/>
      <c r="M144" s="129" t="str">
        <v>Despacho</v>
      </c>
      <c r="N144" s="129" t="str">
        <v>Planeación Estratégica</v>
      </c>
      <c r="O144" s="129" t="str">
        <v>Reservada</v>
      </c>
      <c r="P144" s="129" t="str">
        <v>Publico, Privada, 
Personal</v>
      </c>
      <c r="Q144" s="129">
        <v>1</v>
      </c>
      <c r="R144" s="129">
        <v>1</v>
      </c>
      <c r="S144" s="129">
        <v>2</v>
      </c>
      <c r="T144" s="129" t="str">
        <v>[D] disponibilidad</v>
      </c>
      <c r="U144" s="129" t="s">
        <v>57</v>
      </c>
      <c r="V144" s="129" t="s">
        <v>57</v>
      </c>
      <c r="W144" s="129" t="str">
        <f>VLOOKUP(Y144,'[1]Niveles de Valoración'!C$21:D$25,2,0)</f>
        <v>La actividad que conlleva el riesgo se ejecuta como máximos 2 veces por año</v>
      </c>
      <c r="X144" s="132">
        <f t="shared" si="88"/>
        <v>1</v>
      </c>
      <c r="Y144" s="133" t="s">
        <v>84</v>
      </c>
      <c r="Z144" s="134">
        <f t="shared" si="89"/>
        <v>2</v>
      </c>
      <c r="AA144" s="135" t="s">
        <v>73</v>
      </c>
      <c r="AB144" s="134">
        <f t="shared" si="90"/>
        <v>2</v>
      </c>
      <c r="AC144" s="135" t="str">
        <f t="shared" si="91"/>
        <v>BAJO</v>
      </c>
      <c r="AD144" s="136" t="str">
        <f t="shared" si="92"/>
        <v>SI</v>
      </c>
      <c r="AE144" s="136" t="str">
        <f>VLOOKUP(AC144,'[1]Niveles de Valoración'!B$29:C$32,2,0)</f>
        <v>Asumir el riesgo</v>
      </c>
      <c r="AF144" s="5" t="str">
        <f>VLOOKUP(AH144,'Matriz de Controles'!B$3:F$116,5,0)</f>
        <v>PR</v>
      </c>
      <c r="AG144" s="5">
        <f t="shared" si="93"/>
        <v>25</v>
      </c>
      <c r="AH144" s="131" t="s">
        <v>77</v>
      </c>
      <c r="AI144" s="131" t="str">
        <f>VLOOKUP(AH144,'Matriz de Controles'!$B$3:O250,3,)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44" s="143" t="str">
        <f>VLOOKUP(AH144,'Matriz de Controles'!$B$3:P250,4,)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44" s="131" t="s">
        <v>64</v>
      </c>
      <c r="AL144" s="136" t="s">
        <v>294</v>
      </c>
      <c r="AM144" s="136"/>
      <c r="AN144" s="136" t="s">
        <v>63</v>
      </c>
      <c r="AO144" s="136"/>
      <c r="AP144" s="5" t="s">
        <v>64</v>
      </c>
      <c r="AQ144" s="5">
        <f t="shared" si="94"/>
        <v>15</v>
      </c>
      <c r="AR144" s="5" t="s">
        <v>65</v>
      </c>
      <c r="AS144" s="5">
        <f t="shared" si="95"/>
        <v>5</v>
      </c>
      <c r="AT144" s="5" t="s">
        <v>65</v>
      </c>
      <c r="AU144" s="5">
        <f t="shared" si="96"/>
        <v>30</v>
      </c>
      <c r="AV144" s="5" t="s">
        <v>65</v>
      </c>
      <c r="AW144" s="5">
        <f t="shared" si="97"/>
        <v>15</v>
      </c>
      <c r="AX144" s="139">
        <f t="shared" si="98"/>
        <v>90</v>
      </c>
      <c r="AY144" s="5">
        <f t="shared" si="99"/>
        <v>2</v>
      </c>
      <c r="AZ144" s="5">
        <f t="shared" si="100"/>
        <v>0</v>
      </c>
      <c r="BA144" s="5" t="str">
        <v>Lider
Tecnico</v>
      </c>
      <c r="BB144" s="144">
        <f t="shared" si="101"/>
        <v>1</v>
      </c>
      <c r="BC144" s="133" t="str">
        <f t="shared" si="102"/>
        <v>RARO</v>
      </c>
      <c r="BD144" s="144">
        <f t="shared" si="103"/>
        <v>2</v>
      </c>
      <c r="BE144" s="133" t="str">
        <f t="shared" si="104"/>
        <v>MENOR</v>
      </c>
      <c r="BF144" s="144">
        <f t="shared" si="105"/>
        <v>2</v>
      </c>
      <c r="BG144" s="136" t="str">
        <f t="shared" si="106"/>
        <v>BAJA</v>
      </c>
      <c r="BH144" s="136" t="str">
        <f t="shared" si="107"/>
        <v>SI</v>
      </c>
    </row>
    <row r="145" spans="2:60" ht="178.5" x14ac:dyDescent="0.2">
      <c r="B145" s="163">
        <v>136</v>
      </c>
      <c r="C145" s="126" t="s">
        <v>295</v>
      </c>
      <c r="D145" s="127" t="s">
        <v>53</v>
      </c>
      <c r="E145" s="137" t="str">
        <v>equivocaciones de las personas cuando usan los servicios,
datos, etc.</v>
      </c>
      <c r="F145" s="137" t="str">
        <v>* Error de uso</v>
      </c>
      <c r="G145" s="138" t="str">
        <v>Humano (accidental)</v>
      </c>
      <c r="H145" s="217" t="s">
        <v>296</v>
      </c>
      <c r="I145" s="218"/>
      <c r="J145" s="164" t="s">
        <v>297</v>
      </c>
      <c r="K145" s="131" t="str">
        <v>BAJA</v>
      </c>
      <c r="L145" s="187" t="s">
        <v>56</v>
      </c>
      <c r="M145" s="129" t="str">
        <v>Gestión institucional</v>
      </c>
      <c r="N145" s="129" t="str">
        <v>Gobierno y Seguridad Digital</v>
      </c>
      <c r="O145" s="129" t="str">
        <v>Publica</v>
      </c>
      <c r="P145" s="129" t="str">
        <v>N/A</v>
      </c>
      <c r="Q145" s="129">
        <v>1</v>
      </c>
      <c r="R145" s="129">
        <v>2</v>
      </c>
      <c r="S145" s="129">
        <v>1</v>
      </c>
      <c r="T145" s="129" t="str">
        <v>[I] integridad
[C] confidencialidad [D] disponibilidad</v>
      </c>
      <c r="U145" s="129" t="s">
        <v>57</v>
      </c>
      <c r="V145" s="129" t="s">
        <v>57</v>
      </c>
      <c r="W145" s="129" t="str">
        <f>VLOOKUP(Y145,'[1]Niveles de Valoración'!C$21:D$25,2,0)</f>
        <v>La actividad que conlleva el riesgo se ejecuta de 24 a 500 veces por año</v>
      </c>
      <c r="X145" s="132">
        <f t="shared" si="88"/>
        <v>3</v>
      </c>
      <c r="Y145" s="133" t="s">
        <v>99</v>
      </c>
      <c r="Z145" s="134">
        <f t="shared" si="89"/>
        <v>2</v>
      </c>
      <c r="AA145" s="135" t="s">
        <v>73</v>
      </c>
      <c r="AB145" s="134">
        <f t="shared" si="90"/>
        <v>6</v>
      </c>
      <c r="AC145" s="135" t="str">
        <f t="shared" si="91"/>
        <v>MODERADO</v>
      </c>
      <c r="AD145" s="136" t="str">
        <f t="shared" si="92"/>
        <v>SI</v>
      </c>
      <c r="AE145" s="136" t="str">
        <f>VLOOKUP(AC145,'[1]Niveles de Valoración'!B$29:C$32,2,0)</f>
        <v>Asumir el riesgo</v>
      </c>
      <c r="AF145" s="5" t="str">
        <f>VLOOKUP(AH145,'Matriz de Controles'!B$3:F$116,5,0)</f>
        <v>DT</v>
      </c>
      <c r="AG145" s="5">
        <f t="shared" si="93"/>
        <v>15</v>
      </c>
      <c r="AH145" s="131" t="s">
        <v>74</v>
      </c>
      <c r="AI145" s="131" t="str">
        <f>VLOOKUP(AH145,'Matriz de Controles'!$B$3:O251,3,)</f>
        <v>Control: Se debe implementar un proceso de suministro de acceso formal de usuarios para asignar o revocar los derechos de acceso para todo tipo de usuarios para todos los sistemas y servicios.</v>
      </c>
      <c r="AJ145" s="143" t="str">
        <f>VLOOKUP(AH145,'Matriz de Controles'!$B$3:P251,4,)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45" s="131" t="s">
        <v>61</v>
      </c>
      <c r="AL145" s="136" t="s">
        <v>298</v>
      </c>
      <c r="AM145" s="136"/>
      <c r="AN145" s="136" t="s">
        <v>63</v>
      </c>
      <c r="AO145" s="136"/>
      <c r="AP145" s="5" t="s">
        <v>61</v>
      </c>
      <c r="AQ145" s="5">
        <f t="shared" si="94"/>
        <v>25</v>
      </c>
      <c r="AR145" s="5" t="s">
        <v>65</v>
      </c>
      <c r="AS145" s="5">
        <f t="shared" si="95"/>
        <v>5</v>
      </c>
      <c r="AT145" s="5" t="s">
        <v>65</v>
      </c>
      <c r="AU145" s="5">
        <f t="shared" si="96"/>
        <v>30</v>
      </c>
      <c r="AV145" s="5" t="s">
        <v>65</v>
      </c>
      <c r="AW145" s="5">
        <f t="shared" si="97"/>
        <v>15</v>
      </c>
      <c r="AX145" s="139">
        <f t="shared" si="98"/>
        <v>90</v>
      </c>
      <c r="AY145" s="5">
        <f t="shared" si="99"/>
        <v>2</v>
      </c>
      <c r="AZ145" s="5">
        <f t="shared" si="100"/>
        <v>0</v>
      </c>
      <c r="BA145" s="5" t="str">
        <v>Lider
Tecnico</v>
      </c>
      <c r="BB145" s="144">
        <f t="shared" si="101"/>
        <v>1</v>
      </c>
      <c r="BC145" s="133" t="str">
        <f t="shared" si="102"/>
        <v>RARO</v>
      </c>
      <c r="BD145" s="144">
        <f t="shared" si="103"/>
        <v>2</v>
      </c>
      <c r="BE145" s="133" t="str">
        <f t="shared" si="104"/>
        <v>MENOR</v>
      </c>
      <c r="BF145" s="144">
        <f t="shared" si="105"/>
        <v>2</v>
      </c>
      <c r="BG145" s="136" t="str">
        <f t="shared" si="106"/>
        <v>BAJA</v>
      </c>
      <c r="BH145" s="136" t="str">
        <f t="shared" si="107"/>
        <v>SI</v>
      </c>
    </row>
    <row r="146" spans="2:60" ht="76.5" x14ac:dyDescent="0.2">
      <c r="B146" s="163">
        <v>137</v>
      </c>
      <c r="C146" s="126" t="s">
        <v>299</v>
      </c>
      <c r="D146" s="127" t="s">
        <v>67</v>
      </c>
      <c r="E146" s="137" t="str">
        <v>Manipulación de los registros
de actividad (log)</v>
      </c>
      <c r="F146" s="137" t="str">
        <v>* Control inadecuado o falta de
supervisión sobre los registros de
actividades (Registro y supervisión insuficientes)</v>
      </c>
      <c r="G146" s="138" t="str">
        <v>Humano (deliberado)</v>
      </c>
      <c r="H146" s="217"/>
      <c r="I146" s="218"/>
      <c r="J146" s="164" t="s">
        <v>297</v>
      </c>
      <c r="K146" s="131" t="str">
        <v>BAJA</v>
      </c>
      <c r="L146" s="187"/>
      <c r="M146" s="129" t="str">
        <v>Gestión institucional</v>
      </c>
      <c r="N146" s="129" t="str">
        <v>Gobierno y Seguridad Digital</v>
      </c>
      <c r="O146" s="129" t="str">
        <v>Publica</v>
      </c>
      <c r="P146" s="129" t="str">
        <v>N/A</v>
      </c>
      <c r="Q146" s="129">
        <v>1</v>
      </c>
      <c r="R146" s="129">
        <v>2</v>
      </c>
      <c r="S146" s="129">
        <v>1</v>
      </c>
      <c r="T146" s="129" t="str">
        <v>[I] integridad</v>
      </c>
      <c r="U146" s="129" t="s">
        <v>57</v>
      </c>
      <c r="V146" s="129" t="s">
        <v>57</v>
      </c>
      <c r="W146" s="129" t="str">
        <f>VLOOKUP(Y146,'[1]Niveles de Valoración'!C$21:D$25,2,0)</f>
        <v>La actividad que conlleva el riesgo se ejecuta de 24 a 500 veces por año</v>
      </c>
      <c r="X146" s="132">
        <f t="shared" si="88"/>
        <v>3</v>
      </c>
      <c r="Y146" s="133" t="s">
        <v>99</v>
      </c>
      <c r="Z146" s="134">
        <f t="shared" si="89"/>
        <v>3</v>
      </c>
      <c r="AA146" s="135" t="s">
        <v>59</v>
      </c>
      <c r="AB146" s="134">
        <f t="shared" si="90"/>
        <v>9</v>
      </c>
      <c r="AC146" s="135" t="str">
        <f t="shared" si="91"/>
        <v>MODERADO</v>
      </c>
      <c r="AD146" s="136" t="str">
        <f t="shared" si="92"/>
        <v>SI</v>
      </c>
      <c r="AE146" s="136" t="str">
        <f>VLOOKUP(AC146,'[1]Niveles de Valoración'!B$29:C$32,2,0)</f>
        <v>Asumir el riesgo</v>
      </c>
      <c r="AF146" s="5" t="str">
        <f>VLOOKUP(AH146,'Matriz de Controles'!B$3:F$116,5,0)</f>
        <v>PR</v>
      </c>
      <c r="AG146" s="5">
        <f t="shared" si="93"/>
        <v>25</v>
      </c>
      <c r="AH146" s="131" t="s">
        <v>60</v>
      </c>
      <c r="AI146" s="131" t="str">
        <f>VLOOKUP(AH146,'Matriz de Controles'!$B$3:O252,3,)</f>
        <v>Control: Se debe definir un conjunto de políticas para la seguridad de la información, aprobada por la dirección, publicada y comunicada a los empleados y a las partes externas pertinentes.</v>
      </c>
      <c r="AJ146" s="143" t="str">
        <f>VLOOKUP(AH146,'Matriz de Controles'!$B$3:P252,4,)</f>
        <v>Defina políticas de seguridad de la información claras y alineadas con los objetivos corporativos y cuyo alcance garantice el cumplimiento legal.</v>
      </c>
      <c r="AK146" s="131" t="s">
        <v>61</v>
      </c>
      <c r="AL146" s="136" t="s">
        <v>300</v>
      </c>
      <c r="AM146" s="136"/>
      <c r="AN146" s="136" t="s">
        <v>63</v>
      </c>
      <c r="AO146" s="136"/>
      <c r="AP146" s="5" t="s">
        <v>64</v>
      </c>
      <c r="AQ146" s="5">
        <f t="shared" si="94"/>
        <v>15</v>
      </c>
      <c r="AR146" s="5" t="s">
        <v>65</v>
      </c>
      <c r="AS146" s="5">
        <f t="shared" si="95"/>
        <v>5</v>
      </c>
      <c r="AT146" s="5" t="s">
        <v>65</v>
      </c>
      <c r="AU146" s="5">
        <f t="shared" si="96"/>
        <v>30</v>
      </c>
      <c r="AV146" s="5" t="s">
        <v>65</v>
      </c>
      <c r="AW146" s="5">
        <f t="shared" si="97"/>
        <v>15</v>
      </c>
      <c r="AX146" s="139">
        <f t="shared" si="98"/>
        <v>90</v>
      </c>
      <c r="AY146" s="5">
        <f t="shared" si="99"/>
        <v>2</v>
      </c>
      <c r="AZ146" s="5">
        <f t="shared" si="100"/>
        <v>0</v>
      </c>
      <c r="BA146" s="5" t="str">
        <v>Lider
Tecnico</v>
      </c>
      <c r="BB146" s="144">
        <f t="shared" si="101"/>
        <v>1</v>
      </c>
      <c r="BC146" s="133" t="str">
        <f t="shared" si="102"/>
        <v>RARO</v>
      </c>
      <c r="BD146" s="144">
        <f t="shared" si="103"/>
        <v>3</v>
      </c>
      <c r="BE146" s="133" t="str">
        <f t="shared" si="104"/>
        <v>MODERADO</v>
      </c>
      <c r="BF146" s="144">
        <f t="shared" si="105"/>
        <v>3</v>
      </c>
      <c r="BG146" s="136" t="str">
        <f t="shared" si="106"/>
        <v>BAJA</v>
      </c>
      <c r="BH146" s="136" t="str">
        <f t="shared" si="107"/>
        <v>SI</v>
      </c>
    </row>
    <row r="147" spans="2:60" ht="102" x14ac:dyDescent="0.2">
      <c r="B147" s="163">
        <v>138</v>
      </c>
      <c r="C147" s="126" t="s">
        <v>301</v>
      </c>
      <c r="D147" s="127" t="s">
        <v>72</v>
      </c>
      <c r="E147" s="137" t="str">
        <v>prácticamente todos los activos dependen de su configuración y
ésta de la diligencia del administrador: privilegios de acceso, flujos de actividades, registro de actividad, encaminamiento, etc.</v>
      </c>
      <c r="F147" s="137" t="str">
        <v>* Abuso de privilegios
* Falta de definición de procedimientos de control de cambio.</v>
      </c>
      <c r="G147" s="138" t="str">
        <v>Humano (deliberado)</v>
      </c>
      <c r="H147" s="217"/>
      <c r="I147" s="218"/>
      <c r="J147" s="164" t="s">
        <v>297</v>
      </c>
      <c r="K147" s="131" t="str">
        <v>BAJA</v>
      </c>
      <c r="L147" s="187"/>
      <c r="M147" s="129" t="str">
        <v>Gestión institucional</v>
      </c>
      <c r="N147" s="129" t="str">
        <v>Gobierno y Seguridad Digital</v>
      </c>
      <c r="O147" s="129" t="str">
        <v>Publica</v>
      </c>
      <c r="P147" s="129" t="str">
        <v>N/A</v>
      </c>
      <c r="Q147" s="129">
        <v>1</v>
      </c>
      <c r="R147" s="129">
        <v>2</v>
      </c>
      <c r="S147" s="129">
        <v>1</v>
      </c>
      <c r="T147" s="129" t="str">
        <v>[I] integridad
[C] confidencialidad [D] disponibilidad</v>
      </c>
      <c r="U147" s="129" t="s">
        <v>57</v>
      </c>
      <c r="V147" s="129" t="s">
        <v>57</v>
      </c>
      <c r="W147" s="129" t="str">
        <f>VLOOKUP(Y147,'[1]Niveles de Valoración'!C$21:D$25,2,0)</f>
        <v>La actividad que conlleva el riesgo se ejecuta de 24 a 500 veces por año</v>
      </c>
      <c r="X147" s="132">
        <f t="shared" si="88"/>
        <v>3</v>
      </c>
      <c r="Y147" s="133" t="s">
        <v>99</v>
      </c>
      <c r="Z147" s="134">
        <f t="shared" si="89"/>
        <v>3</v>
      </c>
      <c r="AA147" s="135" t="s">
        <v>59</v>
      </c>
      <c r="AB147" s="134">
        <f t="shared" si="90"/>
        <v>9</v>
      </c>
      <c r="AC147" s="135" t="str">
        <f t="shared" si="91"/>
        <v>MODERADO</v>
      </c>
      <c r="AD147" s="136" t="str">
        <f t="shared" si="92"/>
        <v>SI</v>
      </c>
      <c r="AE147" s="136" t="str">
        <f>VLOOKUP(AC147,'[1]Niveles de Valoración'!B$29:C$32,2,0)</f>
        <v>Asumir el riesgo</v>
      </c>
      <c r="AF147" s="5" t="str">
        <f>VLOOKUP(AH147,'Matriz de Controles'!B$3:F$116,5,0)</f>
        <v>PR</v>
      </c>
      <c r="AG147" s="5">
        <f t="shared" si="93"/>
        <v>25</v>
      </c>
      <c r="AH147" s="131" t="s">
        <v>253</v>
      </c>
      <c r="AI147" s="131" t="str">
        <f>VLOOKUP(AH147,'Matriz de Controles'!$B$3:O253,3,)</f>
        <v>Control: Se deben identificar  los mecanismos  de seguridad,    los niveles  de servicio y los  requisitos   de  gestión de todos los servicios de red,  e incluirlos  en los acuerdos  de   servicio   de   red,   ya  sea   que   los   servicios  se   presten internamente   o se contraten externamente.</v>
      </c>
      <c r="AJ147" s="143" t="str">
        <f>VLOOKUP(AH147,'Matriz de Controles'!$B$3:P253,4,)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47" s="131" t="s">
        <v>61</v>
      </c>
      <c r="AL147" s="136" t="s">
        <v>302</v>
      </c>
      <c r="AM147" s="136"/>
      <c r="AN147" s="136" t="s">
        <v>63</v>
      </c>
      <c r="AO147" s="136"/>
      <c r="AP147" s="5" t="s">
        <v>61</v>
      </c>
      <c r="AQ147" s="5">
        <f t="shared" si="94"/>
        <v>25</v>
      </c>
      <c r="AR147" s="5" t="s">
        <v>65</v>
      </c>
      <c r="AS147" s="5">
        <f t="shared" si="95"/>
        <v>5</v>
      </c>
      <c r="AT147" s="5" t="s">
        <v>65</v>
      </c>
      <c r="AU147" s="5">
        <f t="shared" si="96"/>
        <v>30</v>
      </c>
      <c r="AV147" s="5" t="s">
        <v>65</v>
      </c>
      <c r="AW147" s="5">
        <f t="shared" si="97"/>
        <v>15</v>
      </c>
      <c r="AX147" s="139">
        <f t="shared" si="98"/>
        <v>100</v>
      </c>
      <c r="AY147" s="5">
        <f t="shared" si="99"/>
        <v>2</v>
      </c>
      <c r="AZ147" s="5">
        <f t="shared" si="100"/>
        <v>0</v>
      </c>
      <c r="BA147" s="5" t="str">
        <v>Lider
Tecnico</v>
      </c>
      <c r="BB147" s="144">
        <f t="shared" si="101"/>
        <v>1</v>
      </c>
      <c r="BC147" s="133" t="str">
        <f t="shared" si="102"/>
        <v>RARO</v>
      </c>
      <c r="BD147" s="144">
        <f t="shared" si="103"/>
        <v>3</v>
      </c>
      <c r="BE147" s="133" t="str">
        <f t="shared" si="104"/>
        <v>MODERADO</v>
      </c>
      <c r="BF147" s="144">
        <f t="shared" si="105"/>
        <v>3</v>
      </c>
      <c r="BG147" s="136" t="str">
        <f t="shared" si="106"/>
        <v>BAJA</v>
      </c>
      <c r="BH147" s="136" t="str">
        <f t="shared" si="107"/>
        <v>SI</v>
      </c>
    </row>
    <row r="148" spans="2:60" ht="89.25" x14ac:dyDescent="0.2">
      <c r="B148" s="163">
        <v>139</v>
      </c>
      <c r="C148" s="126" t="s">
        <v>303</v>
      </c>
      <c r="D148" s="127" t="s">
        <v>76</v>
      </c>
      <c r="E14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48" s="137" t="str">
        <v>* Usurpación de derecho
* Autenticación rota</v>
      </c>
      <c r="G148" s="138" t="str">
        <v>Humano (deliberado)</v>
      </c>
      <c r="H148" s="217"/>
      <c r="I148" s="218"/>
      <c r="J148" s="164" t="s">
        <v>297</v>
      </c>
      <c r="K148" s="131" t="str">
        <v>BAJA</v>
      </c>
      <c r="L148" s="187"/>
      <c r="M148" s="129" t="str">
        <v>Gestión institucional</v>
      </c>
      <c r="N148" s="129" t="str">
        <v>Gobierno y Seguridad Digital</v>
      </c>
      <c r="O148" s="129" t="str">
        <v>Publica</v>
      </c>
      <c r="P148" s="129" t="str">
        <v>N/A</v>
      </c>
      <c r="Q148" s="129">
        <v>1</v>
      </c>
      <c r="R148" s="129">
        <v>2</v>
      </c>
      <c r="S148" s="129">
        <v>1</v>
      </c>
      <c r="T148" s="129" t="str">
        <v>[C] confidencialidad
[I] integridad</v>
      </c>
      <c r="U148" s="129" t="s">
        <v>57</v>
      </c>
      <c r="V148" s="129" t="s">
        <v>57</v>
      </c>
      <c r="W148" s="129" t="str">
        <f>VLOOKUP(Y148,'[1]Niveles de Valoración'!C$21:D$25,2,0)</f>
        <v>La actividad que conlleva el riesgo se ejecuta de 24 a 500 veces por año</v>
      </c>
      <c r="X148" s="132">
        <f t="shared" si="88"/>
        <v>3</v>
      </c>
      <c r="Y148" s="133" t="s">
        <v>99</v>
      </c>
      <c r="Z148" s="134">
        <f t="shared" si="89"/>
        <v>2</v>
      </c>
      <c r="AA148" s="135" t="s">
        <v>73</v>
      </c>
      <c r="AB148" s="134">
        <f t="shared" si="90"/>
        <v>6</v>
      </c>
      <c r="AC148" s="135" t="str">
        <f t="shared" si="91"/>
        <v>MODERADO</v>
      </c>
      <c r="AD148" s="136" t="str">
        <f t="shared" si="92"/>
        <v>SI</v>
      </c>
      <c r="AE148" s="136" t="str">
        <f>VLOOKUP(AC148,'[1]Niveles de Valoración'!B$29:C$32,2,0)</f>
        <v>Asumir el riesgo</v>
      </c>
      <c r="AF148" s="5" t="str">
        <f>VLOOKUP(AH148,'Matriz de Controles'!B$3:F$116,5,0)</f>
        <v>PR</v>
      </c>
      <c r="AG148" s="5">
        <f t="shared" si="93"/>
        <v>25</v>
      </c>
      <c r="AH148" s="131" t="s">
        <v>166</v>
      </c>
      <c r="AI148" s="131" t="str">
        <f>VLOOKUP(AH148,'Matriz de Controles'!$B$3:O254,3,)</f>
        <v>Control: Los procedimientos de operación se deben documentar y poner a disposición de todos los usuarios que los necesitan.</v>
      </c>
      <c r="AJ148" s="143" t="str">
        <f>VLOOKUP(AH148,'Matriz de Controles'!$B$3:P254,4,)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48" s="131" t="s">
        <v>61</v>
      </c>
      <c r="AL148" s="136" t="s">
        <v>304</v>
      </c>
      <c r="AM148" s="136"/>
      <c r="AN148" s="136" t="s">
        <v>63</v>
      </c>
      <c r="AO148" s="136"/>
      <c r="AP148" s="5" t="s">
        <v>64</v>
      </c>
      <c r="AQ148" s="5">
        <f t="shared" si="94"/>
        <v>15</v>
      </c>
      <c r="AR148" s="5" t="s">
        <v>65</v>
      </c>
      <c r="AS148" s="5">
        <f t="shared" si="95"/>
        <v>5</v>
      </c>
      <c r="AT148" s="5" t="s">
        <v>65</v>
      </c>
      <c r="AU148" s="5">
        <f t="shared" si="96"/>
        <v>30</v>
      </c>
      <c r="AV148" s="5" t="s">
        <v>65</v>
      </c>
      <c r="AW148" s="5">
        <f t="shared" si="97"/>
        <v>15</v>
      </c>
      <c r="AX148" s="139">
        <f t="shared" si="98"/>
        <v>90</v>
      </c>
      <c r="AY148" s="5">
        <f t="shared" si="99"/>
        <v>2</v>
      </c>
      <c r="AZ148" s="5">
        <f t="shared" si="100"/>
        <v>0</v>
      </c>
      <c r="BA148" s="5" t="str">
        <v>Lider
Tecnico</v>
      </c>
      <c r="BB148" s="144">
        <f t="shared" si="101"/>
        <v>1</v>
      </c>
      <c r="BC148" s="133" t="str">
        <f t="shared" si="102"/>
        <v>RARO</v>
      </c>
      <c r="BD148" s="144">
        <f t="shared" si="103"/>
        <v>2</v>
      </c>
      <c r="BE148" s="133" t="str">
        <f t="shared" si="104"/>
        <v>MENOR</v>
      </c>
      <c r="BF148" s="144">
        <f t="shared" si="105"/>
        <v>2</v>
      </c>
      <c r="BG148" s="136" t="str">
        <f t="shared" si="106"/>
        <v>BAJA</v>
      </c>
      <c r="BH148" s="136" t="str">
        <f t="shared" si="107"/>
        <v>SI</v>
      </c>
    </row>
    <row r="149" spans="2:60" ht="51" customHeight="1" x14ac:dyDescent="0.2">
      <c r="B149" s="163">
        <v>140</v>
      </c>
      <c r="C149" s="126" t="s">
        <v>305</v>
      </c>
      <c r="D149" s="127" t="s">
        <v>247</v>
      </c>
      <c r="E149" s="137" t="str">
        <v>cuando no está claro quién tiene que hacer exactamente qué y
cuándo, incluyendo tomar medidas sobre los activos o informar a la jerarquía de gestión. Acciones descoordinadas, errores por omisión, incumplimientos contractuales, etc.</v>
      </c>
      <c r="F149" s="137" t="str">
        <v>* Falta de definición de roles y
responsabilidades
* Procesos inadecuados de contratación
* Incumplimientos contractuales</v>
      </c>
      <c r="G149" s="138" t="str">
        <v>Humano (accidental)</v>
      </c>
      <c r="H149" s="217"/>
      <c r="I149" s="218"/>
      <c r="J149" s="164" t="s">
        <v>297</v>
      </c>
      <c r="K149" s="131" t="str">
        <v>BAJA</v>
      </c>
      <c r="L149" s="187"/>
      <c r="M149" s="129" t="str">
        <v>Gestión institucional</v>
      </c>
      <c r="N149" s="129" t="str">
        <v>Gobierno y Seguridad Digital</v>
      </c>
      <c r="O149" s="129" t="str">
        <v>Publica</v>
      </c>
      <c r="P149" s="129" t="str">
        <v>N/A</v>
      </c>
      <c r="Q149" s="129">
        <v>1</v>
      </c>
      <c r="R149" s="129">
        <v>2</v>
      </c>
      <c r="S149" s="129">
        <v>1</v>
      </c>
      <c r="T149" s="129" t="str">
        <v>[D] disponibilidad</v>
      </c>
      <c r="U149" s="129" t="s">
        <v>57</v>
      </c>
      <c r="V149" s="129" t="s">
        <v>57</v>
      </c>
      <c r="W149" s="129" t="str">
        <f>VLOOKUP(Y149,'[1]Niveles de Valoración'!C$21:D$25,2,0)</f>
        <v>La actividad que conlleva el riesgo se ejecuta de 24 a 500 veces por año</v>
      </c>
      <c r="X149" s="132">
        <f t="shared" si="88"/>
        <v>3</v>
      </c>
      <c r="Y149" s="133" t="s">
        <v>99</v>
      </c>
      <c r="Z149" s="134">
        <f t="shared" si="89"/>
        <v>3</v>
      </c>
      <c r="AA149" s="135" t="s">
        <v>59</v>
      </c>
      <c r="AB149" s="134">
        <f t="shared" si="90"/>
        <v>9</v>
      </c>
      <c r="AC149" s="135" t="str">
        <f t="shared" si="91"/>
        <v>MODERADO</v>
      </c>
      <c r="AD149" s="136" t="str">
        <f t="shared" si="92"/>
        <v>SI</v>
      </c>
      <c r="AE149" s="136" t="str">
        <f>VLOOKUP(AC149,'[1]Niveles de Valoración'!B$29:C$32,2,0)</f>
        <v>Asumir el riesgo</v>
      </c>
      <c r="AF149" s="5" t="str">
        <f>VLOOKUP(AH149,'Matriz de Controles'!B$3:F$116,5,0)</f>
        <v>PR</v>
      </c>
      <c r="AG149" s="5">
        <f t="shared" si="93"/>
        <v>25</v>
      </c>
      <c r="AH149" s="131" t="s">
        <v>77</v>
      </c>
      <c r="AI149" s="131" t="str">
        <f>VLOOKUP(AH149,'Matriz de Controles'!$B$3:O255,3,)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49" s="143" t="str">
        <f>VLOOKUP(AH149,'Matriz de Controles'!$B$3:P255,4,)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49" s="131" t="s">
        <v>64</v>
      </c>
      <c r="AL149" s="136" t="s">
        <v>306</v>
      </c>
      <c r="AM149" s="136"/>
      <c r="AN149" s="136" t="s">
        <v>63</v>
      </c>
      <c r="AO149" s="136"/>
      <c r="AP149" s="5" t="s">
        <v>64</v>
      </c>
      <c r="AQ149" s="5">
        <f t="shared" si="94"/>
        <v>15</v>
      </c>
      <c r="AR149" s="5" t="s">
        <v>65</v>
      </c>
      <c r="AS149" s="5">
        <f t="shared" si="95"/>
        <v>5</v>
      </c>
      <c r="AT149" s="5" t="s">
        <v>65</v>
      </c>
      <c r="AU149" s="5">
        <f t="shared" si="96"/>
        <v>30</v>
      </c>
      <c r="AV149" s="5" t="s">
        <v>65</v>
      </c>
      <c r="AW149" s="5">
        <f t="shared" si="97"/>
        <v>15</v>
      </c>
      <c r="AX149" s="139">
        <f t="shared" si="98"/>
        <v>90</v>
      </c>
      <c r="AY149" s="5">
        <f t="shared" si="99"/>
        <v>2</v>
      </c>
      <c r="AZ149" s="5">
        <f t="shared" si="100"/>
        <v>0</v>
      </c>
      <c r="BA149" s="5" t="str">
        <v>Lider
Tecnico</v>
      </c>
      <c r="BB149" s="144">
        <f t="shared" si="101"/>
        <v>1</v>
      </c>
      <c r="BC149" s="133" t="str">
        <f t="shared" si="102"/>
        <v>RARO</v>
      </c>
      <c r="BD149" s="144">
        <f t="shared" si="103"/>
        <v>3</v>
      </c>
      <c r="BE149" s="133" t="str">
        <f t="shared" si="104"/>
        <v>MODERADO</v>
      </c>
      <c r="BF149" s="144">
        <f t="shared" si="105"/>
        <v>3</v>
      </c>
      <c r="BG149" s="136" t="str">
        <f t="shared" si="106"/>
        <v>BAJA</v>
      </c>
      <c r="BH149" s="136" t="str">
        <f t="shared" si="107"/>
        <v>SI</v>
      </c>
    </row>
    <row r="150" spans="2:60" ht="66" customHeight="1" x14ac:dyDescent="0.2">
      <c r="B150" s="163">
        <v>141</v>
      </c>
      <c r="C150" s="126" t="s">
        <v>307</v>
      </c>
      <c r="D150" s="127" t="s">
        <v>53</v>
      </c>
      <c r="E150" s="137" t="str">
        <v>equivocaciones de las personas cuando usan los servicios,
datos, etc.</v>
      </c>
      <c r="F150" s="137" t="str">
        <v>* Error de uso</v>
      </c>
      <c r="G150" s="138" t="str">
        <v>Humano (accidental)</v>
      </c>
      <c r="H150" s="217" t="s">
        <v>308</v>
      </c>
      <c r="I150" s="218"/>
      <c r="J150" s="165" t="s">
        <v>309</v>
      </c>
      <c r="K150" s="131" t="str">
        <v>BAJA</v>
      </c>
      <c r="L150" s="187" t="s">
        <v>56</v>
      </c>
      <c r="M150" s="129" t="str">
        <v>Despacho</v>
      </c>
      <c r="N150" s="129" t="str">
        <v>Planeación Estratégica</v>
      </c>
      <c r="O150" s="129" t="str">
        <v>Reservada</v>
      </c>
      <c r="P150" s="129" t="str">
        <v>N/A</v>
      </c>
      <c r="Q150" s="129">
        <v>3</v>
      </c>
      <c r="R150" s="129">
        <v>2</v>
      </c>
      <c r="S150" s="129">
        <v>3</v>
      </c>
      <c r="T150" s="129" t="str">
        <v>[I] integridad
[C] confidencialidad [D] disponibilidad</v>
      </c>
      <c r="U150" s="129" t="s">
        <v>57</v>
      </c>
      <c r="V150" s="129" t="s">
        <v>57</v>
      </c>
      <c r="W150" s="129" t="str">
        <f>VLOOKUP(Y150,'[1]Niveles de Valoración'!C$21:D$25,2,0)</f>
        <v>La actividad que conlleva el riesgo se ejecuta de 3 a 24 veces por año</v>
      </c>
      <c r="X150" s="132">
        <f t="shared" si="88"/>
        <v>2</v>
      </c>
      <c r="Y150" s="133" t="s">
        <v>58</v>
      </c>
      <c r="Z150" s="134">
        <f t="shared" si="89"/>
        <v>2</v>
      </c>
      <c r="AA150" s="135" t="s">
        <v>73</v>
      </c>
      <c r="AB150" s="134">
        <f t="shared" si="90"/>
        <v>4</v>
      </c>
      <c r="AC150" s="135" t="str">
        <f t="shared" si="91"/>
        <v>MODERADO</v>
      </c>
      <c r="AD150" s="136" t="str">
        <f t="shared" si="92"/>
        <v>SI</v>
      </c>
      <c r="AE150" s="136" t="str">
        <f>VLOOKUP(AC150,'[1]Niveles de Valoración'!B$29:C$32,2,0)</f>
        <v>Asumir el riesgo</v>
      </c>
      <c r="AF150" s="5" t="str">
        <f>VLOOKUP(AH150,'Matriz de Controles'!B$3:F$116,5,0)</f>
        <v>DT</v>
      </c>
      <c r="AG150" s="5">
        <f t="shared" si="93"/>
        <v>15</v>
      </c>
      <c r="AH150" s="131" t="s">
        <v>74</v>
      </c>
      <c r="AI150" s="131" t="str">
        <f>VLOOKUP(AH150,'Matriz de Controles'!$B$3:O256,3,)</f>
        <v>Control: Se debe implementar un proceso de suministro de acceso formal de usuarios para asignar o revocar los derechos de acceso para todo tipo de usuarios para todos los sistemas y servicios.</v>
      </c>
      <c r="AJ150" s="143" t="str">
        <f>VLOOKUP(AH150,'Matriz de Controles'!$B$3:P256,4,)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50" s="131" t="s">
        <v>61</v>
      </c>
      <c r="AL150" s="136" t="s">
        <v>310</v>
      </c>
      <c r="AM150" s="136"/>
      <c r="AN150" s="136" t="s">
        <v>63</v>
      </c>
      <c r="AO150" s="136"/>
      <c r="AP150" s="5" t="s">
        <v>61</v>
      </c>
      <c r="AQ150" s="5">
        <f t="shared" si="94"/>
        <v>25</v>
      </c>
      <c r="AR150" s="5" t="s">
        <v>65</v>
      </c>
      <c r="AS150" s="5">
        <f t="shared" si="95"/>
        <v>5</v>
      </c>
      <c r="AT150" s="5" t="s">
        <v>65</v>
      </c>
      <c r="AU150" s="5">
        <f t="shared" si="96"/>
        <v>30</v>
      </c>
      <c r="AV150" s="5" t="s">
        <v>65</v>
      </c>
      <c r="AW150" s="5">
        <f t="shared" si="97"/>
        <v>15</v>
      </c>
      <c r="AX150" s="139">
        <f t="shared" si="98"/>
        <v>90</v>
      </c>
      <c r="AY150" s="5">
        <f t="shared" si="99"/>
        <v>2</v>
      </c>
      <c r="AZ150" s="5">
        <f t="shared" si="100"/>
        <v>0</v>
      </c>
      <c r="BA150" s="5" t="str">
        <v>Lider
Tecnico</v>
      </c>
      <c r="BB150" s="144">
        <f t="shared" si="101"/>
        <v>1</v>
      </c>
      <c r="BC150" s="133" t="str">
        <f t="shared" si="102"/>
        <v>RARO</v>
      </c>
      <c r="BD150" s="144">
        <f t="shared" si="103"/>
        <v>2</v>
      </c>
      <c r="BE150" s="133" t="str">
        <f t="shared" si="104"/>
        <v>MENOR</v>
      </c>
      <c r="BF150" s="144">
        <f t="shared" si="105"/>
        <v>2</v>
      </c>
      <c r="BG150" s="136" t="str">
        <f t="shared" si="106"/>
        <v>BAJA</v>
      </c>
      <c r="BH150" s="136" t="str">
        <f t="shared" si="107"/>
        <v>SI</v>
      </c>
    </row>
    <row r="151" spans="2:60" ht="71.25" customHeight="1" x14ac:dyDescent="0.2">
      <c r="B151" s="163">
        <v>142</v>
      </c>
      <c r="C151" s="126" t="s">
        <v>311</v>
      </c>
      <c r="D151" s="127" t="s">
        <v>67</v>
      </c>
      <c r="E151" s="137" t="str">
        <v>Manipulación de los registros
de actividad (log)</v>
      </c>
      <c r="F151" s="137" t="str">
        <v>* Control inadecuado o falta de
supervisión sobre los registros de
actividades (Registro y supervisión insuficientes)</v>
      </c>
      <c r="G151" s="138" t="str">
        <v>Humano (deliberado)</v>
      </c>
      <c r="H151" s="217"/>
      <c r="I151" s="218"/>
      <c r="J151" s="165" t="s">
        <v>309</v>
      </c>
      <c r="K151" s="131" t="str">
        <v>BAJA</v>
      </c>
      <c r="L151" s="187"/>
      <c r="M151" s="129" t="str">
        <v>Despacho</v>
      </c>
      <c r="N151" s="129" t="str">
        <v>Planeación Estratégica</v>
      </c>
      <c r="O151" s="129" t="str">
        <v>Reservada</v>
      </c>
      <c r="P151" s="129" t="str">
        <v>N/A</v>
      </c>
      <c r="Q151" s="129">
        <v>3</v>
      </c>
      <c r="R151" s="129">
        <v>2</v>
      </c>
      <c r="S151" s="129">
        <v>3</v>
      </c>
      <c r="T151" s="129" t="str">
        <v>[I] integridad</v>
      </c>
      <c r="U151" s="129" t="s">
        <v>57</v>
      </c>
      <c r="V151" s="129" t="s">
        <v>57</v>
      </c>
      <c r="W151" s="129" t="str">
        <f>VLOOKUP(Y151,'[1]Niveles de Valoración'!C$21:D$25,2,0)</f>
        <v>La actividad que conlleva el riesgo se ejecuta de 3 a 24 veces por año</v>
      </c>
      <c r="X151" s="132">
        <f t="shared" si="88"/>
        <v>2</v>
      </c>
      <c r="Y151" s="133" t="s">
        <v>58</v>
      </c>
      <c r="Z151" s="134">
        <f t="shared" si="89"/>
        <v>1</v>
      </c>
      <c r="AA151" s="135" t="s">
        <v>68</v>
      </c>
      <c r="AB151" s="134">
        <f t="shared" si="90"/>
        <v>2</v>
      </c>
      <c r="AC151" s="135" t="str">
        <f t="shared" si="91"/>
        <v>BAJO</v>
      </c>
      <c r="AD151" s="136" t="str">
        <f t="shared" si="92"/>
        <v>SI</v>
      </c>
      <c r="AE151" s="136" t="str">
        <f>VLOOKUP(AC151,'[1]Niveles de Valoración'!B$29:C$32,2,0)</f>
        <v>Asumir el riesgo</v>
      </c>
      <c r="AF151" s="5" t="str">
        <f>VLOOKUP(AH151,'Matriz de Controles'!B$3:F$116,5,0)</f>
        <v>PR</v>
      </c>
      <c r="AG151" s="5">
        <f t="shared" si="93"/>
        <v>25</v>
      </c>
      <c r="AH151" s="131" t="s">
        <v>60</v>
      </c>
      <c r="AI151" s="131" t="str">
        <f>VLOOKUP(AH151,'Matriz de Controles'!$B$3:O257,3,)</f>
        <v>Control: Se debe definir un conjunto de políticas para la seguridad de la información, aprobada por la dirección, publicada y comunicada a los empleados y a las partes externas pertinentes.</v>
      </c>
      <c r="AJ151" s="143" t="str">
        <f>VLOOKUP(AH151,'Matriz de Controles'!$B$3:P257,4,)</f>
        <v>Defina políticas de seguridad de la información claras y alineadas con los objetivos corporativos y cuyo alcance garantice el cumplimiento legal.</v>
      </c>
      <c r="AK151" s="131" t="s">
        <v>61</v>
      </c>
      <c r="AL151" s="136" t="s">
        <v>312</v>
      </c>
      <c r="AM151" s="136"/>
      <c r="AN151" s="136" t="s">
        <v>63</v>
      </c>
      <c r="AO151" s="136"/>
      <c r="AP151" s="5" t="s">
        <v>64</v>
      </c>
      <c r="AQ151" s="5">
        <f t="shared" si="94"/>
        <v>15</v>
      </c>
      <c r="AR151" s="5" t="s">
        <v>65</v>
      </c>
      <c r="AS151" s="5">
        <f t="shared" si="95"/>
        <v>5</v>
      </c>
      <c r="AT151" s="5" t="s">
        <v>65</v>
      </c>
      <c r="AU151" s="5">
        <f t="shared" si="96"/>
        <v>30</v>
      </c>
      <c r="AV151" s="5" t="s">
        <v>65</v>
      </c>
      <c r="AW151" s="5">
        <f t="shared" si="97"/>
        <v>15</v>
      </c>
      <c r="AX151" s="139">
        <f t="shared" si="98"/>
        <v>90</v>
      </c>
      <c r="AY151" s="5">
        <f t="shared" si="99"/>
        <v>2</v>
      </c>
      <c r="AZ151" s="5">
        <f t="shared" si="100"/>
        <v>0</v>
      </c>
      <c r="BA151" s="5" t="str">
        <v>Lider
Tecnico</v>
      </c>
      <c r="BB151" s="144">
        <f t="shared" si="101"/>
        <v>1</v>
      </c>
      <c r="BC151" s="133" t="str">
        <f t="shared" si="102"/>
        <v>RARO</v>
      </c>
      <c r="BD151" s="144">
        <f t="shared" si="103"/>
        <v>1</v>
      </c>
      <c r="BE151" s="133" t="str">
        <f t="shared" si="104"/>
        <v>INSIGNIFICANTE</v>
      </c>
      <c r="BF151" s="144">
        <f t="shared" si="105"/>
        <v>1</v>
      </c>
      <c r="BG151" s="136" t="str">
        <f t="shared" si="106"/>
        <v>BAJA</v>
      </c>
      <c r="BH151" s="136" t="str">
        <f t="shared" si="107"/>
        <v>SI</v>
      </c>
    </row>
    <row r="152" spans="2:60" ht="70.5" customHeight="1" x14ac:dyDescent="0.2">
      <c r="B152" s="163">
        <v>143</v>
      </c>
      <c r="C152" s="126" t="s">
        <v>313</v>
      </c>
      <c r="D152" s="127" t="s">
        <v>72</v>
      </c>
      <c r="E152" s="137" t="str">
        <v>prácticamente todos los activos dependen de su configuración y
ésta de la diligencia del administrador: privilegios de acceso, flujos de actividades, registro de actividad, encaminamiento, etc.</v>
      </c>
      <c r="F152" s="137" t="str">
        <v>* Abuso de privilegios
* Falta de definición de procedimientos de control de cambio.</v>
      </c>
      <c r="G152" s="138" t="str">
        <v>Humano (deliberado)</v>
      </c>
      <c r="H152" s="217"/>
      <c r="I152" s="218"/>
      <c r="J152" s="165" t="s">
        <v>309</v>
      </c>
      <c r="K152" s="131" t="str">
        <v>BAJA</v>
      </c>
      <c r="L152" s="187"/>
      <c r="M152" s="129" t="str">
        <v>Despacho</v>
      </c>
      <c r="N152" s="129" t="str">
        <v>Planeación Estratégica</v>
      </c>
      <c r="O152" s="129" t="str">
        <v>Reservada</v>
      </c>
      <c r="P152" s="129" t="str">
        <v>N/A</v>
      </c>
      <c r="Q152" s="129">
        <v>3</v>
      </c>
      <c r="R152" s="129">
        <v>2</v>
      </c>
      <c r="S152" s="129">
        <v>3</v>
      </c>
      <c r="T152" s="129" t="str">
        <v>[I] integridad
[C] confidencialidad [D] disponibilidad</v>
      </c>
      <c r="U152" s="129" t="s">
        <v>57</v>
      </c>
      <c r="V152" s="129" t="s">
        <v>57</v>
      </c>
      <c r="W152" s="129" t="str">
        <f>VLOOKUP(Y152,'[1]Niveles de Valoración'!C$21:D$25,2,0)</f>
        <v>La actividad que conlleva el riesgo se ejecuta de 3 a 24 veces por año</v>
      </c>
      <c r="X152" s="132">
        <f t="shared" si="88"/>
        <v>2</v>
      </c>
      <c r="Y152" s="133" t="s">
        <v>58</v>
      </c>
      <c r="Z152" s="134">
        <f t="shared" si="89"/>
        <v>3</v>
      </c>
      <c r="AA152" s="135" t="s">
        <v>59</v>
      </c>
      <c r="AB152" s="134">
        <f t="shared" si="90"/>
        <v>6</v>
      </c>
      <c r="AC152" s="135" t="str">
        <f t="shared" si="91"/>
        <v>MODERADO</v>
      </c>
      <c r="AD152" s="136" t="str">
        <f t="shared" si="92"/>
        <v>SI</v>
      </c>
      <c r="AE152" s="136" t="str">
        <f>VLOOKUP(AC152,'[1]Niveles de Valoración'!B$29:C$32,2,0)</f>
        <v>Asumir el riesgo</v>
      </c>
      <c r="AF152" s="5" t="str">
        <f>VLOOKUP(AH152,'Matriz de Controles'!B$3:F$116,5,0)</f>
        <v>PR</v>
      </c>
      <c r="AG152" s="5">
        <f t="shared" si="93"/>
        <v>25</v>
      </c>
      <c r="AH152" s="131" t="s">
        <v>253</v>
      </c>
      <c r="AI152" s="131" t="str">
        <f>VLOOKUP(AH152,'Matriz de Controles'!$B$3:O258,3,)</f>
        <v>Control: Se deben identificar  los mecanismos  de seguridad,    los niveles  de servicio y los  requisitos   de  gestión de todos los servicios de red,  e incluirlos  en los acuerdos  de   servicio   de   red,   ya  sea   que   los   servicios  se   presten internamente   o se contraten externamente.</v>
      </c>
      <c r="AJ152" s="143" t="str">
        <f>VLOOKUP(AH152,'Matriz de Controles'!$B$3:P258,4,)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52" s="131" t="s">
        <v>61</v>
      </c>
      <c r="AL152" s="136" t="s">
        <v>314</v>
      </c>
      <c r="AM152" s="136"/>
      <c r="AN152" s="136" t="s">
        <v>63</v>
      </c>
      <c r="AO152" s="136"/>
      <c r="AP152" s="5" t="s">
        <v>61</v>
      </c>
      <c r="AQ152" s="5">
        <f t="shared" si="94"/>
        <v>25</v>
      </c>
      <c r="AR152" s="5" t="s">
        <v>65</v>
      </c>
      <c r="AS152" s="5">
        <f t="shared" si="95"/>
        <v>5</v>
      </c>
      <c r="AT152" s="5" t="s">
        <v>65</v>
      </c>
      <c r="AU152" s="5">
        <f t="shared" si="96"/>
        <v>30</v>
      </c>
      <c r="AV152" s="5" t="s">
        <v>65</v>
      </c>
      <c r="AW152" s="5">
        <f t="shared" si="97"/>
        <v>15</v>
      </c>
      <c r="AX152" s="139">
        <f t="shared" si="98"/>
        <v>100</v>
      </c>
      <c r="AY152" s="5">
        <f t="shared" si="99"/>
        <v>2</v>
      </c>
      <c r="AZ152" s="5">
        <f t="shared" si="100"/>
        <v>0</v>
      </c>
      <c r="BA152" s="5" t="str">
        <v>Lider
Tecnico</v>
      </c>
      <c r="BB152" s="144">
        <f t="shared" si="101"/>
        <v>1</v>
      </c>
      <c r="BC152" s="133" t="str">
        <f t="shared" si="102"/>
        <v>RARO</v>
      </c>
      <c r="BD152" s="144">
        <f t="shared" si="103"/>
        <v>3</v>
      </c>
      <c r="BE152" s="133" t="str">
        <f t="shared" si="104"/>
        <v>MODERADO</v>
      </c>
      <c r="BF152" s="144">
        <f t="shared" si="105"/>
        <v>3</v>
      </c>
      <c r="BG152" s="136" t="str">
        <f t="shared" si="106"/>
        <v>BAJA</v>
      </c>
      <c r="BH152" s="136" t="str">
        <f t="shared" si="107"/>
        <v>SI</v>
      </c>
    </row>
    <row r="153" spans="2:60" ht="51" x14ac:dyDescent="0.2">
      <c r="B153" s="163">
        <v>144</v>
      </c>
      <c r="C153" s="126" t="s">
        <v>315</v>
      </c>
      <c r="D153" s="127" t="s">
        <v>76</v>
      </c>
      <c r="E15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53" s="137" t="str">
        <v>* Usurpación de derecho
* Autenticación rota</v>
      </c>
      <c r="G153" s="138" t="str">
        <v>Humano (deliberado)</v>
      </c>
      <c r="H153" s="217"/>
      <c r="I153" s="218"/>
      <c r="J153" s="165" t="s">
        <v>309</v>
      </c>
      <c r="K153" s="131" t="str">
        <v>BAJA</v>
      </c>
      <c r="L153" s="187"/>
      <c r="M153" s="129" t="str">
        <v>Despacho</v>
      </c>
      <c r="N153" s="129" t="str">
        <v>Planeación Estratégica</v>
      </c>
      <c r="O153" s="129" t="str">
        <v>Reservada</v>
      </c>
      <c r="P153" s="129" t="str">
        <v>N/A</v>
      </c>
      <c r="Q153" s="129">
        <v>3</v>
      </c>
      <c r="R153" s="129">
        <v>2</v>
      </c>
      <c r="S153" s="129">
        <v>3</v>
      </c>
      <c r="T153" s="129" t="str">
        <v>[C] confidencialidad
[I] integridad</v>
      </c>
      <c r="U153" s="129" t="s">
        <v>57</v>
      </c>
      <c r="V153" s="129" t="s">
        <v>57</v>
      </c>
      <c r="W153" s="129" t="str">
        <f>VLOOKUP(Y153,'[1]Niveles de Valoración'!C$21:D$25,2,0)</f>
        <v>La actividad que conlleva el riesgo se ejecuta de 3 a 24 veces por año</v>
      </c>
      <c r="X153" s="132">
        <f t="shared" si="88"/>
        <v>2</v>
      </c>
      <c r="Y153" s="133" t="s">
        <v>58</v>
      </c>
      <c r="Z153" s="134">
        <f t="shared" si="89"/>
        <v>2</v>
      </c>
      <c r="AA153" s="135" t="s">
        <v>73</v>
      </c>
      <c r="AB153" s="134">
        <f t="shared" si="90"/>
        <v>4</v>
      </c>
      <c r="AC153" s="135" t="str">
        <f t="shared" si="91"/>
        <v>MODERADO</v>
      </c>
      <c r="AD153" s="136" t="str">
        <f t="shared" si="92"/>
        <v>SI</v>
      </c>
      <c r="AE153" s="136" t="str">
        <f>VLOOKUP(AC153,'[1]Niveles de Valoración'!B$29:C$32,2,0)</f>
        <v>Asumir el riesgo</v>
      </c>
      <c r="AF153" s="5" t="str">
        <f>VLOOKUP(AH153,'Matriz de Controles'!B$3:F$116,5,0)</f>
        <v>PR</v>
      </c>
      <c r="AG153" s="5">
        <f t="shared" si="93"/>
        <v>25</v>
      </c>
      <c r="AH153" s="131" t="s">
        <v>80</v>
      </c>
      <c r="AI153" s="131" t="str">
        <f>VLOOKUP(AH153,'Matriz de Controles'!$B$3:O259,3,)</f>
        <v>Control: Se deben definir y asignar todas las responsabilidades de la seguridad de la información.</v>
      </c>
      <c r="AJ153" s="143" t="str">
        <f>VLOOKUP(AH153,'Matriz de Controles'!$B$3:P259,4,)</f>
        <v>Los roles y responsabilidades deben estar claramente definidos
y deben hacer parte de cada contrato de los funcionarios activos en la SED.</v>
      </c>
      <c r="AK153" s="131" t="s">
        <v>61</v>
      </c>
      <c r="AL153" s="136" t="s">
        <v>316</v>
      </c>
      <c r="AM153" s="136"/>
      <c r="AN153" s="136" t="s">
        <v>63</v>
      </c>
      <c r="AO153" s="136"/>
      <c r="AP153" s="5" t="s">
        <v>64</v>
      </c>
      <c r="AQ153" s="5">
        <f t="shared" si="94"/>
        <v>15</v>
      </c>
      <c r="AR153" s="5" t="s">
        <v>65</v>
      </c>
      <c r="AS153" s="5">
        <f t="shared" si="95"/>
        <v>5</v>
      </c>
      <c r="AT153" s="5" t="s">
        <v>65</v>
      </c>
      <c r="AU153" s="5">
        <f t="shared" si="96"/>
        <v>30</v>
      </c>
      <c r="AV153" s="5" t="s">
        <v>65</v>
      </c>
      <c r="AW153" s="5">
        <f t="shared" si="97"/>
        <v>15</v>
      </c>
      <c r="AX153" s="139">
        <f t="shared" si="98"/>
        <v>90</v>
      </c>
      <c r="AY153" s="5">
        <f t="shared" si="99"/>
        <v>2</v>
      </c>
      <c r="AZ153" s="5">
        <f t="shared" si="100"/>
        <v>0</v>
      </c>
      <c r="BA153" s="5" t="str">
        <v>Lider
Tecnico</v>
      </c>
      <c r="BB153" s="144">
        <f t="shared" si="101"/>
        <v>1</v>
      </c>
      <c r="BC153" s="133" t="str">
        <f t="shared" si="102"/>
        <v>RARO</v>
      </c>
      <c r="BD153" s="144">
        <f t="shared" si="103"/>
        <v>2</v>
      </c>
      <c r="BE153" s="133" t="str">
        <f t="shared" si="104"/>
        <v>MENOR</v>
      </c>
      <c r="BF153" s="144">
        <f t="shared" si="105"/>
        <v>2</v>
      </c>
      <c r="BG153" s="136" t="str">
        <f t="shared" si="106"/>
        <v>BAJA</v>
      </c>
      <c r="BH153" s="136" t="str">
        <f t="shared" si="107"/>
        <v>SI</v>
      </c>
    </row>
    <row r="154" spans="2:60" ht="63.75" customHeight="1" x14ac:dyDescent="0.2">
      <c r="B154" s="163">
        <v>145</v>
      </c>
      <c r="C154" s="126" t="s">
        <v>317</v>
      </c>
      <c r="D154" s="127" t="s">
        <v>247</v>
      </c>
      <c r="E154" s="137" t="str">
        <v>cuando no está claro quién tiene que hacer exactamente qué y
cuándo, incluyendo tomar medidas sobre los activos o informar a la jerarquía de gestión. Acciones descoordinadas, errores por omisión, incumplimientos contractuales, etc.</v>
      </c>
      <c r="F154" s="137" t="str">
        <v>* Falta de definición de roles y
responsabilidades
* Procesos inadecuados de contratación
* Incumplimientos contractuales</v>
      </c>
      <c r="G154" s="138" t="str">
        <v>Humano (accidental)</v>
      </c>
      <c r="H154" s="217"/>
      <c r="I154" s="218"/>
      <c r="J154" s="165" t="s">
        <v>309</v>
      </c>
      <c r="K154" s="131" t="str">
        <v>BAJA</v>
      </c>
      <c r="L154" s="187"/>
      <c r="M154" s="129" t="str">
        <v>Despacho</v>
      </c>
      <c r="N154" s="129" t="str">
        <v>Planeación Estratégica</v>
      </c>
      <c r="O154" s="129" t="str">
        <v>Reservada</v>
      </c>
      <c r="P154" s="129" t="str">
        <v>N/A</v>
      </c>
      <c r="Q154" s="129">
        <v>3</v>
      </c>
      <c r="R154" s="129">
        <v>2</v>
      </c>
      <c r="S154" s="129">
        <v>3</v>
      </c>
      <c r="T154" s="129" t="str">
        <v>[D] disponibilidad</v>
      </c>
      <c r="U154" s="129" t="s">
        <v>57</v>
      </c>
      <c r="V154" s="129" t="s">
        <v>57</v>
      </c>
      <c r="W154" s="129" t="str">
        <f>VLOOKUP(Y154,'[1]Niveles de Valoración'!C$21:D$25,2,0)</f>
        <v>La actividad que conlleva el riesgo se ejecuta de 3 a 24 veces por año</v>
      </c>
      <c r="X154" s="132">
        <f t="shared" si="88"/>
        <v>2</v>
      </c>
      <c r="Y154" s="133" t="s">
        <v>58</v>
      </c>
      <c r="Z154" s="134">
        <f t="shared" si="89"/>
        <v>2</v>
      </c>
      <c r="AA154" s="135" t="s">
        <v>73</v>
      </c>
      <c r="AB154" s="134">
        <f t="shared" si="90"/>
        <v>4</v>
      </c>
      <c r="AC154" s="135" t="str">
        <f t="shared" si="91"/>
        <v>MODERADO</v>
      </c>
      <c r="AD154" s="136" t="str">
        <f t="shared" si="92"/>
        <v>SI</v>
      </c>
      <c r="AE154" s="136" t="str">
        <f>VLOOKUP(AC154,'[1]Niveles de Valoración'!B$29:C$32,2,0)</f>
        <v>Asumir el riesgo</v>
      </c>
      <c r="AF154" s="5" t="str">
        <f>VLOOKUP(AH154,'Matriz de Controles'!B$3:F$116,5,0)</f>
        <v>PR</v>
      </c>
      <c r="AG154" s="5">
        <f t="shared" si="93"/>
        <v>25</v>
      </c>
      <c r="AH154" s="131" t="s">
        <v>77</v>
      </c>
      <c r="AI154" s="131" t="str">
        <f>VLOOKUP(AH154,'Matriz de Controles'!$B$3:O260,3,)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54" s="143" t="str">
        <f>VLOOKUP(AH154,'Matriz de Controles'!$B$3:P260,4,)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54" s="131" t="s">
        <v>64</v>
      </c>
      <c r="AL154" s="136" t="s">
        <v>318</v>
      </c>
      <c r="AM154" s="136"/>
      <c r="AN154" s="136" t="s">
        <v>63</v>
      </c>
      <c r="AO154" s="136"/>
      <c r="AP154" s="5" t="s">
        <v>64</v>
      </c>
      <c r="AQ154" s="5">
        <f t="shared" si="94"/>
        <v>15</v>
      </c>
      <c r="AR154" s="5" t="s">
        <v>65</v>
      </c>
      <c r="AS154" s="5">
        <f t="shared" si="95"/>
        <v>5</v>
      </c>
      <c r="AT154" s="5" t="s">
        <v>65</v>
      </c>
      <c r="AU154" s="5">
        <f t="shared" si="96"/>
        <v>30</v>
      </c>
      <c r="AV154" s="5" t="s">
        <v>65</v>
      </c>
      <c r="AW154" s="5">
        <f t="shared" si="97"/>
        <v>15</v>
      </c>
      <c r="AX154" s="139">
        <f t="shared" si="98"/>
        <v>90</v>
      </c>
      <c r="AY154" s="5">
        <f t="shared" si="99"/>
        <v>2</v>
      </c>
      <c r="AZ154" s="5">
        <f t="shared" si="100"/>
        <v>0</v>
      </c>
      <c r="BA154" s="5" t="str">
        <v>Lider
Tecnico</v>
      </c>
      <c r="BB154" s="144">
        <f t="shared" si="101"/>
        <v>1</v>
      </c>
      <c r="BC154" s="133" t="str">
        <f t="shared" si="102"/>
        <v>RARO</v>
      </c>
      <c r="BD154" s="144">
        <f t="shared" si="103"/>
        <v>2</v>
      </c>
      <c r="BE154" s="133" t="str">
        <f t="shared" si="104"/>
        <v>MENOR</v>
      </c>
      <c r="BF154" s="144">
        <f t="shared" si="105"/>
        <v>2</v>
      </c>
      <c r="BG154" s="136" t="str">
        <f t="shared" si="106"/>
        <v>BAJA</v>
      </c>
      <c r="BH154" s="136" t="str">
        <f t="shared" si="107"/>
        <v>SI</v>
      </c>
    </row>
    <row r="155" spans="2:60" ht="178.5" x14ac:dyDescent="0.2">
      <c r="B155" s="163">
        <v>146</v>
      </c>
      <c r="C155" s="126" t="s">
        <v>319</v>
      </c>
      <c r="D155" s="127" t="s">
        <v>53</v>
      </c>
      <c r="E155" s="137" t="str">
        <v>equivocaciones de las personas cuando usan los servicios,
datos, etc.</v>
      </c>
      <c r="F155" s="137" t="str">
        <v>* Error de uso</v>
      </c>
      <c r="G155" s="138" t="str">
        <v>Humano (accidental)</v>
      </c>
      <c r="H155" s="217" t="s">
        <v>320</v>
      </c>
      <c r="I155" s="218"/>
      <c r="J155" s="164" t="s">
        <v>321</v>
      </c>
      <c r="K155" s="131" t="str">
        <v>BAJA</v>
      </c>
      <c r="L155" s="187" t="s">
        <v>56</v>
      </c>
      <c r="M155" s="129" t="str">
        <v>Gestión institucional</v>
      </c>
      <c r="N155" s="129" t="str">
        <v>Gobierno y Seguridad Digital</v>
      </c>
      <c r="O155" s="129" t="str">
        <v>Reservada</v>
      </c>
      <c r="P155" s="129" t="str">
        <v>Publico, Personal</v>
      </c>
      <c r="Q155" s="129">
        <v>2</v>
      </c>
      <c r="R155" s="129">
        <v>3</v>
      </c>
      <c r="S155" s="129">
        <v>2</v>
      </c>
      <c r="T155" s="129" t="str">
        <v>[I] integridad
[C] confidencialidad [D] disponibilidad</v>
      </c>
      <c r="U155" s="129" t="s">
        <v>57</v>
      </c>
      <c r="V155" s="129" t="s">
        <v>57</v>
      </c>
      <c r="W155" s="129" t="str">
        <f>VLOOKUP(Y155,'[1]Niveles de Valoración'!C$21:D$25,2,0)</f>
        <v>La actividad que conlleva el riesgo se ejecuta de 24 a 500 veces por año</v>
      </c>
      <c r="X155" s="132">
        <f t="shared" si="88"/>
        <v>3</v>
      </c>
      <c r="Y155" s="133" t="s">
        <v>99</v>
      </c>
      <c r="Z155" s="134">
        <f t="shared" si="89"/>
        <v>2</v>
      </c>
      <c r="AA155" s="135" t="s">
        <v>73</v>
      </c>
      <c r="AB155" s="134">
        <f t="shared" si="90"/>
        <v>6</v>
      </c>
      <c r="AC155" s="135" t="str">
        <f t="shared" si="91"/>
        <v>MODERADO</v>
      </c>
      <c r="AD155" s="136" t="str">
        <f t="shared" si="92"/>
        <v>SI</v>
      </c>
      <c r="AE155" s="136" t="str">
        <f>VLOOKUP(AC155,'[1]Niveles de Valoración'!B$29:C$32,2,0)</f>
        <v>Asumir el riesgo</v>
      </c>
      <c r="AF155" s="5" t="str">
        <f>VLOOKUP(AH155,'Matriz de Controles'!B$3:F$116,5,0)</f>
        <v>DT</v>
      </c>
      <c r="AG155" s="5">
        <f t="shared" si="93"/>
        <v>15</v>
      </c>
      <c r="AH155" s="131" t="s">
        <v>74</v>
      </c>
      <c r="AI155" s="131" t="str">
        <f>VLOOKUP(AH155,'Matriz de Controles'!$B$3:O261,3,)</f>
        <v>Control: Se debe implementar un proceso de suministro de acceso formal de usuarios para asignar o revocar los derechos de acceso para todo tipo de usuarios para todos los sistemas y servicios.</v>
      </c>
      <c r="AJ155" s="143" t="str">
        <f>VLOOKUP(AH155,'Matriz de Controles'!$B$3:P261,4,)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55" s="131" t="s">
        <v>61</v>
      </c>
      <c r="AL155" s="136" t="s">
        <v>322</v>
      </c>
      <c r="AM155" s="136"/>
      <c r="AN155" s="136" t="s">
        <v>63</v>
      </c>
      <c r="AO155" s="136"/>
      <c r="AP155" s="5" t="s">
        <v>61</v>
      </c>
      <c r="AQ155" s="5">
        <f t="shared" si="94"/>
        <v>25</v>
      </c>
      <c r="AR155" s="5" t="s">
        <v>65</v>
      </c>
      <c r="AS155" s="5">
        <f t="shared" si="95"/>
        <v>5</v>
      </c>
      <c r="AT155" s="5" t="s">
        <v>65</v>
      </c>
      <c r="AU155" s="5">
        <f t="shared" si="96"/>
        <v>30</v>
      </c>
      <c r="AV155" s="5" t="s">
        <v>65</v>
      </c>
      <c r="AW155" s="5">
        <f t="shared" si="97"/>
        <v>15</v>
      </c>
      <c r="AX155" s="139">
        <f t="shared" si="98"/>
        <v>90</v>
      </c>
      <c r="AY155" s="5">
        <f t="shared" si="99"/>
        <v>2</v>
      </c>
      <c r="AZ155" s="5">
        <f t="shared" si="100"/>
        <v>0</v>
      </c>
      <c r="BA155" s="5" t="str">
        <v>Lider
Tecnico</v>
      </c>
      <c r="BB155" s="144">
        <f t="shared" si="101"/>
        <v>1</v>
      </c>
      <c r="BC155" s="133" t="str">
        <f t="shared" si="102"/>
        <v>RARO</v>
      </c>
      <c r="BD155" s="144">
        <f t="shared" si="103"/>
        <v>2</v>
      </c>
      <c r="BE155" s="133" t="str">
        <f t="shared" si="104"/>
        <v>MENOR</v>
      </c>
      <c r="BF155" s="144">
        <f t="shared" si="105"/>
        <v>2</v>
      </c>
      <c r="BG155" s="136" t="str">
        <f t="shared" si="106"/>
        <v>BAJA</v>
      </c>
      <c r="BH155" s="136" t="str">
        <f t="shared" si="107"/>
        <v>SI</v>
      </c>
    </row>
    <row r="156" spans="2:60" ht="76.5" x14ac:dyDescent="0.2">
      <c r="B156" s="163">
        <v>147</v>
      </c>
      <c r="C156" s="126" t="s">
        <v>323</v>
      </c>
      <c r="D156" s="127" t="s">
        <v>67</v>
      </c>
      <c r="E156" s="137" t="str">
        <v>Manipulación de los registros
de actividad (log)</v>
      </c>
      <c r="F156" s="137" t="str">
        <v>* Control inadecuado o falta de
supervisión sobre los registros de
actividades (Registro y supervisión insuficientes)</v>
      </c>
      <c r="G156" s="138" t="str">
        <v>Humano (deliberado)</v>
      </c>
      <c r="H156" s="217"/>
      <c r="I156" s="218"/>
      <c r="J156" s="164" t="s">
        <v>321</v>
      </c>
      <c r="K156" s="131" t="str">
        <v>BAJA</v>
      </c>
      <c r="L156" s="187"/>
      <c r="M156" s="129" t="str">
        <v>Gestión institucional</v>
      </c>
      <c r="N156" s="129" t="str">
        <v>Gobierno y Seguridad Digital</v>
      </c>
      <c r="O156" s="129" t="str">
        <v>Reservada</v>
      </c>
      <c r="P156" s="129" t="str">
        <v>Publico, Personal</v>
      </c>
      <c r="Q156" s="129">
        <v>2</v>
      </c>
      <c r="R156" s="129">
        <v>3</v>
      </c>
      <c r="S156" s="129">
        <v>2</v>
      </c>
      <c r="T156" s="129" t="str">
        <v>[I] integridad</v>
      </c>
      <c r="U156" s="129" t="s">
        <v>57</v>
      </c>
      <c r="V156" s="129" t="s">
        <v>57</v>
      </c>
      <c r="W156" s="129" t="str">
        <f>VLOOKUP(Y156,'[1]Niveles de Valoración'!C$21:D$25,2,0)</f>
        <v>La actividad que conlleva el riesgo se ejecuta de 24 a 500 veces por año</v>
      </c>
      <c r="X156" s="132">
        <f t="shared" si="88"/>
        <v>3</v>
      </c>
      <c r="Y156" s="133" t="s">
        <v>99</v>
      </c>
      <c r="Z156" s="134">
        <f t="shared" si="89"/>
        <v>1</v>
      </c>
      <c r="AA156" s="135" t="s">
        <v>68</v>
      </c>
      <c r="AB156" s="134">
        <f t="shared" si="90"/>
        <v>3</v>
      </c>
      <c r="AC156" s="135" t="str">
        <f t="shared" si="91"/>
        <v>BAJO</v>
      </c>
      <c r="AD156" s="136" t="str">
        <f t="shared" si="92"/>
        <v>SI</v>
      </c>
      <c r="AE156" s="136" t="str">
        <f>VLOOKUP(AC156,'[1]Niveles de Valoración'!B$29:C$32,2,0)</f>
        <v>Asumir el riesgo</v>
      </c>
      <c r="AF156" s="5" t="str">
        <f>VLOOKUP(AH156,'Matriz de Controles'!B$3:F$116,5,0)</f>
        <v>PR</v>
      </c>
      <c r="AG156" s="5">
        <f t="shared" si="93"/>
        <v>25</v>
      </c>
      <c r="AH156" s="131" t="s">
        <v>60</v>
      </c>
      <c r="AI156" s="131" t="str">
        <f>VLOOKUP(AH156,'Matriz de Controles'!$B$3:O262,3,)</f>
        <v>Control: Se debe definir un conjunto de políticas para la seguridad de la información, aprobada por la dirección, publicada y comunicada a los empleados y a las partes externas pertinentes.</v>
      </c>
      <c r="AJ156" s="143" t="str">
        <f>VLOOKUP(AH156,'Matriz de Controles'!$B$3:P262,4,)</f>
        <v>Defina políticas de seguridad de la información claras y alineadas con los objetivos corporativos y cuyo alcance garantice el cumplimiento legal.</v>
      </c>
      <c r="AK156" s="131" t="s">
        <v>61</v>
      </c>
      <c r="AL156" s="136" t="s">
        <v>324</v>
      </c>
      <c r="AM156" s="136"/>
      <c r="AN156" s="136" t="s">
        <v>63</v>
      </c>
      <c r="AO156" s="136"/>
      <c r="AP156" s="5" t="s">
        <v>64</v>
      </c>
      <c r="AQ156" s="5">
        <f t="shared" si="94"/>
        <v>15</v>
      </c>
      <c r="AR156" s="5" t="s">
        <v>65</v>
      </c>
      <c r="AS156" s="5">
        <f t="shared" si="95"/>
        <v>5</v>
      </c>
      <c r="AT156" s="5" t="s">
        <v>65</v>
      </c>
      <c r="AU156" s="5">
        <f t="shared" si="96"/>
        <v>30</v>
      </c>
      <c r="AV156" s="5" t="s">
        <v>65</v>
      </c>
      <c r="AW156" s="5">
        <f t="shared" si="97"/>
        <v>15</v>
      </c>
      <c r="AX156" s="139">
        <f t="shared" si="98"/>
        <v>90</v>
      </c>
      <c r="AY156" s="5">
        <f t="shared" si="99"/>
        <v>2</v>
      </c>
      <c r="AZ156" s="5">
        <f t="shared" si="100"/>
        <v>0</v>
      </c>
      <c r="BA156" s="5" t="str">
        <v>Lider
Tecnico</v>
      </c>
      <c r="BB156" s="144">
        <f t="shared" si="101"/>
        <v>1</v>
      </c>
      <c r="BC156" s="133" t="str">
        <f t="shared" si="102"/>
        <v>RARO</v>
      </c>
      <c r="BD156" s="144">
        <f t="shared" si="103"/>
        <v>1</v>
      </c>
      <c r="BE156" s="133" t="str">
        <f t="shared" si="104"/>
        <v>INSIGNIFICANTE</v>
      </c>
      <c r="BF156" s="144">
        <f t="shared" si="105"/>
        <v>1</v>
      </c>
      <c r="BG156" s="136" t="str">
        <f t="shared" si="106"/>
        <v>BAJA</v>
      </c>
      <c r="BH156" s="136" t="str">
        <f t="shared" si="107"/>
        <v>SI</v>
      </c>
    </row>
    <row r="157" spans="2:60" ht="102" x14ac:dyDescent="0.2">
      <c r="B157" s="163">
        <v>148</v>
      </c>
      <c r="C157" s="126" t="s">
        <v>325</v>
      </c>
      <c r="D157" s="127" t="s">
        <v>72</v>
      </c>
      <c r="E157" s="137" t="str">
        <v>prácticamente todos los activos dependen de su configuración y
ésta de la diligencia del administrador: privilegios de acceso, flujos de actividades, registro de actividad, encaminamiento, etc.</v>
      </c>
      <c r="F157" s="137" t="str">
        <v>* Abuso de privilegios
* Falta de definición de procedimientos de control de cambio.</v>
      </c>
      <c r="G157" s="138" t="str">
        <v>Humano (deliberado)</v>
      </c>
      <c r="H157" s="217"/>
      <c r="I157" s="218"/>
      <c r="J157" s="164" t="s">
        <v>321</v>
      </c>
      <c r="K157" s="131" t="str">
        <v>BAJA</v>
      </c>
      <c r="L157" s="187"/>
      <c r="M157" s="129" t="str">
        <v>Gestión institucional</v>
      </c>
      <c r="N157" s="129" t="str">
        <v>Gobierno y Seguridad Digital</v>
      </c>
      <c r="O157" s="129" t="str">
        <v>Reservada</v>
      </c>
      <c r="P157" s="129" t="str">
        <v>Publico, Personal</v>
      </c>
      <c r="Q157" s="129">
        <v>2</v>
      </c>
      <c r="R157" s="129">
        <v>3</v>
      </c>
      <c r="S157" s="129">
        <v>2</v>
      </c>
      <c r="T157" s="129" t="str">
        <v>[I] integridad
[C] confidencialidad [D] disponibilidad</v>
      </c>
      <c r="U157" s="129" t="s">
        <v>57</v>
      </c>
      <c r="V157" s="129" t="s">
        <v>57</v>
      </c>
      <c r="W157" s="129" t="str">
        <f>VLOOKUP(Y157,'[1]Niveles de Valoración'!C$21:D$25,2,0)</f>
        <v>La actividad que conlleva el riesgo se ejecuta de 24 a 500 veces por año</v>
      </c>
      <c r="X157" s="132">
        <f t="shared" si="88"/>
        <v>3</v>
      </c>
      <c r="Y157" s="133" t="s">
        <v>99</v>
      </c>
      <c r="Z157" s="134">
        <f t="shared" si="89"/>
        <v>3</v>
      </c>
      <c r="AA157" s="135" t="s">
        <v>59</v>
      </c>
      <c r="AB157" s="134">
        <f t="shared" si="90"/>
        <v>9</v>
      </c>
      <c r="AC157" s="135" t="str">
        <f t="shared" si="91"/>
        <v>MODERADO</v>
      </c>
      <c r="AD157" s="136" t="str">
        <f t="shared" si="92"/>
        <v>SI</v>
      </c>
      <c r="AE157" s="136" t="str">
        <f>VLOOKUP(AC157,'[1]Niveles de Valoración'!B$29:C$32,2,0)</f>
        <v>Asumir el riesgo</v>
      </c>
      <c r="AF157" s="5" t="str">
        <f>VLOOKUP(AH157,'Matriz de Controles'!B$3:F$116,5,0)</f>
        <v>PR</v>
      </c>
      <c r="AG157" s="5">
        <f t="shared" si="93"/>
        <v>25</v>
      </c>
      <c r="AH157" s="131" t="s">
        <v>253</v>
      </c>
      <c r="AI157" s="131" t="str">
        <f>VLOOKUP(AH157,'Matriz de Controles'!$B$3:O263,3,)</f>
        <v>Control: Se deben identificar  los mecanismos  de seguridad,    los niveles  de servicio y los  requisitos   de  gestión de todos los servicios de red,  e incluirlos  en los acuerdos  de   servicio   de   red,   ya  sea   que   los   servicios  se   presten internamente   o se contraten externamente.</v>
      </c>
      <c r="AJ157" s="143" t="str">
        <f>VLOOKUP(AH157,'Matriz de Controles'!$B$3:P263,4,)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57" s="131" t="s">
        <v>61</v>
      </c>
      <c r="AL157" s="136" t="s">
        <v>326</v>
      </c>
      <c r="AM157" s="136"/>
      <c r="AN157" s="136" t="s">
        <v>63</v>
      </c>
      <c r="AO157" s="136"/>
      <c r="AP157" s="5" t="s">
        <v>61</v>
      </c>
      <c r="AQ157" s="5">
        <f t="shared" si="94"/>
        <v>25</v>
      </c>
      <c r="AR157" s="5" t="s">
        <v>65</v>
      </c>
      <c r="AS157" s="5">
        <f t="shared" si="95"/>
        <v>5</v>
      </c>
      <c r="AT157" s="5" t="s">
        <v>65</v>
      </c>
      <c r="AU157" s="5">
        <f t="shared" si="96"/>
        <v>30</v>
      </c>
      <c r="AV157" s="5" t="s">
        <v>65</v>
      </c>
      <c r="AW157" s="5">
        <f t="shared" si="97"/>
        <v>15</v>
      </c>
      <c r="AX157" s="139">
        <f t="shared" si="98"/>
        <v>100</v>
      </c>
      <c r="AY157" s="5">
        <f t="shared" si="99"/>
        <v>2</v>
      </c>
      <c r="AZ157" s="5">
        <f t="shared" si="100"/>
        <v>0</v>
      </c>
      <c r="BA157" s="5" t="str">
        <v>Lider
Tecnico</v>
      </c>
      <c r="BB157" s="144">
        <f t="shared" si="101"/>
        <v>1</v>
      </c>
      <c r="BC157" s="133" t="str">
        <f t="shared" si="102"/>
        <v>RARO</v>
      </c>
      <c r="BD157" s="144">
        <f t="shared" si="103"/>
        <v>3</v>
      </c>
      <c r="BE157" s="133" t="str">
        <f t="shared" si="104"/>
        <v>MODERADO</v>
      </c>
      <c r="BF157" s="144">
        <f t="shared" si="105"/>
        <v>3</v>
      </c>
      <c r="BG157" s="136" t="str">
        <f t="shared" si="106"/>
        <v>BAJA</v>
      </c>
      <c r="BH157" s="136" t="str">
        <f t="shared" si="107"/>
        <v>SI</v>
      </c>
    </row>
    <row r="158" spans="2:60" ht="51" x14ac:dyDescent="0.2">
      <c r="B158" s="163">
        <v>149</v>
      </c>
      <c r="C158" s="126" t="s">
        <v>327</v>
      </c>
      <c r="D158" s="127" t="s">
        <v>76</v>
      </c>
      <c r="E15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58" s="137" t="str">
        <v>* Usurpación de derecho
* Autenticación rota</v>
      </c>
      <c r="G158" s="138" t="str">
        <v>Humano (deliberado)</v>
      </c>
      <c r="H158" s="217"/>
      <c r="I158" s="218"/>
      <c r="J158" s="164" t="s">
        <v>321</v>
      </c>
      <c r="K158" s="131" t="str">
        <v>BAJA</v>
      </c>
      <c r="L158" s="187"/>
      <c r="M158" s="129" t="str">
        <v>Gestión institucional</v>
      </c>
      <c r="N158" s="129" t="str">
        <v>Gobierno y Seguridad Digital</v>
      </c>
      <c r="O158" s="129" t="str">
        <v>Reservada</v>
      </c>
      <c r="P158" s="129" t="str">
        <v>Publico, Personal</v>
      </c>
      <c r="Q158" s="129">
        <v>2</v>
      </c>
      <c r="R158" s="129">
        <v>3</v>
      </c>
      <c r="S158" s="129">
        <v>2</v>
      </c>
      <c r="T158" s="129" t="str">
        <v>[C] confidencialidad
[I] integridad</v>
      </c>
      <c r="U158" s="129" t="s">
        <v>57</v>
      </c>
      <c r="V158" s="129" t="s">
        <v>57</v>
      </c>
      <c r="W158" s="129" t="str">
        <f>VLOOKUP(Y158,'[1]Niveles de Valoración'!C$21:D$25,2,0)</f>
        <v>La actividad que conlleva el riesgo se ejecuta de 24 a 500 veces por año</v>
      </c>
      <c r="X158" s="132">
        <f t="shared" si="88"/>
        <v>3</v>
      </c>
      <c r="Y158" s="133" t="s">
        <v>99</v>
      </c>
      <c r="Z158" s="134">
        <f t="shared" si="89"/>
        <v>2</v>
      </c>
      <c r="AA158" s="135" t="s">
        <v>73</v>
      </c>
      <c r="AB158" s="134">
        <f t="shared" si="90"/>
        <v>6</v>
      </c>
      <c r="AC158" s="135" t="str">
        <f t="shared" si="91"/>
        <v>MODERADO</v>
      </c>
      <c r="AD158" s="136" t="str">
        <f t="shared" si="92"/>
        <v>SI</v>
      </c>
      <c r="AE158" s="136" t="str">
        <f>VLOOKUP(AC158,'[1]Niveles de Valoración'!B$29:C$32,2,0)</f>
        <v>Asumir el riesgo</v>
      </c>
      <c r="AF158" s="5" t="str">
        <f>VLOOKUP(AH158,'Matriz de Controles'!B$3:F$116,5,0)</f>
        <v>PR</v>
      </c>
      <c r="AG158" s="5">
        <f t="shared" si="93"/>
        <v>25</v>
      </c>
      <c r="AH158" s="131" t="s">
        <v>80</v>
      </c>
      <c r="AI158" s="131" t="str">
        <f>VLOOKUP(AH158,'Matriz de Controles'!$B$3:O264,3,)</f>
        <v>Control: Se deben definir y asignar todas las responsabilidades de la seguridad de la información.</v>
      </c>
      <c r="AJ158" s="143" t="str">
        <f>VLOOKUP(AH158,'Matriz de Controles'!$B$3:P264,4,)</f>
        <v>Los roles y responsabilidades deben estar claramente definidos
y deben hacer parte de cada contrato de los funcionarios activos en la SED.</v>
      </c>
      <c r="AK158" s="131" t="s">
        <v>61</v>
      </c>
      <c r="AL158" s="136" t="s">
        <v>328</v>
      </c>
      <c r="AM158" s="136"/>
      <c r="AN158" s="136" t="s">
        <v>63</v>
      </c>
      <c r="AO158" s="136"/>
      <c r="AP158" s="5" t="s">
        <v>64</v>
      </c>
      <c r="AQ158" s="5">
        <f t="shared" si="94"/>
        <v>15</v>
      </c>
      <c r="AR158" s="5" t="s">
        <v>65</v>
      </c>
      <c r="AS158" s="5">
        <f t="shared" si="95"/>
        <v>5</v>
      </c>
      <c r="AT158" s="5" t="s">
        <v>65</v>
      </c>
      <c r="AU158" s="5">
        <f t="shared" si="96"/>
        <v>30</v>
      </c>
      <c r="AV158" s="5" t="s">
        <v>65</v>
      </c>
      <c r="AW158" s="5">
        <f t="shared" si="97"/>
        <v>15</v>
      </c>
      <c r="AX158" s="139">
        <f t="shared" si="98"/>
        <v>90</v>
      </c>
      <c r="AY158" s="5">
        <f t="shared" si="99"/>
        <v>2</v>
      </c>
      <c r="AZ158" s="5">
        <f t="shared" si="100"/>
        <v>0</v>
      </c>
      <c r="BA158" s="5" t="str">
        <v>Lider
Tecnico</v>
      </c>
      <c r="BB158" s="144">
        <f t="shared" si="101"/>
        <v>1</v>
      </c>
      <c r="BC158" s="133" t="str">
        <f t="shared" si="102"/>
        <v>RARO</v>
      </c>
      <c r="BD158" s="144">
        <f t="shared" si="103"/>
        <v>2</v>
      </c>
      <c r="BE158" s="133" t="str">
        <f t="shared" si="104"/>
        <v>MENOR</v>
      </c>
      <c r="BF158" s="144">
        <f t="shared" si="105"/>
        <v>2</v>
      </c>
      <c r="BG158" s="136" t="str">
        <f t="shared" si="106"/>
        <v>BAJA</v>
      </c>
      <c r="BH158" s="136" t="str">
        <f t="shared" si="107"/>
        <v>SI</v>
      </c>
    </row>
    <row r="159" spans="2:60" ht="51" customHeight="1" x14ac:dyDescent="0.2">
      <c r="B159" s="163">
        <v>150</v>
      </c>
      <c r="C159" s="126" t="s">
        <v>329</v>
      </c>
      <c r="D159" s="127" t="s">
        <v>247</v>
      </c>
      <c r="E159" s="137" t="str">
        <v>cuando no está claro quién tiene que hacer exactamente qué y
cuándo, incluyendo tomar medidas sobre los activos o informar a la jerarquía de gestión. Acciones descoordinadas, errores por omisión, incumplimientos contractuales, etc.</v>
      </c>
      <c r="F159" s="137" t="str">
        <v>* Falta de definición de roles y
responsabilidades
* Procesos inadecuados de contratación
* Incumplimientos contractuales</v>
      </c>
      <c r="G159" s="138" t="str">
        <v>Humano (accidental)</v>
      </c>
      <c r="H159" s="217"/>
      <c r="I159" s="218"/>
      <c r="J159" s="164" t="s">
        <v>321</v>
      </c>
      <c r="K159" s="131" t="str">
        <v>BAJA</v>
      </c>
      <c r="L159" s="187"/>
      <c r="M159" s="129" t="str">
        <v>Gestión institucional</v>
      </c>
      <c r="N159" s="129" t="str">
        <v>Gobierno y Seguridad Digital</v>
      </c>
      <c r="O159" s="129" t="str">
        <v>Reservada</v>
      </c>
      <c r="P159" s="129" t="str">
        <v>Publico, Personal</v>
      </c>
      <c r="Q159" s="129">
        <v>2</v>
      </c>
      <c r="R159" s="129">
        <v>3</v>
      </c>
      <c r="S159" s="129">
        <v>2</v>
      </c>
      <c r="T159" s="129" t="str">
        <v>[D] disponibilidad</v>
      </c>
      <c r="U159" s="129" t="s">
        <v>57</v>
      </c>
      <c r="V159" s="129" t="s">
        <v>57</v>
      </c>
      <c r="W159" s="129" t="str">
        <f>VLOOKUP(Y159,'[1]Niveles de Valoración'!C$21:D$25,2,0)</f>
        <v>La actividad que conlleva el riesgo se ejecuta de 24 a 500 veces por año</v>
      </c>
      <c r="X159" s="132">
        <f t="shared" si="88"/>
        <v>3</v>
      </c>
      <c r="Y159" s="133" t="s">
        <v>99</v>
      </c>
      <c r="Z159" s="134">
        <f t="shared" si="89"/>
        <v>2</v>
      </c>
      <c r="AA159" s="135" t="s">
        <v>73</v>
      </c>
      <c r="AB159" s="134">
        <f t="shared" si="90"/>
        <v>6</v>
      </c>
      <c r="AC159" s="135" t="str">
        <f t="shared" si="91"/>
        <v>MODERADO</v>
      </c>
      <c r="AD159" s="136" t="str">
        <f t="shared" si="92"/>
        <v>SI</v>
      </c>
      <c r="AE159" s="136" t="str">
        <f>VLOOKUP(AC159,'[1]Niveles de Valoración'!B$29:C$32,2,0)</f>
        <v>Asumir el riesgo</v>
      </c>
      <c r="AF159" s="5" t="str">
        <f>VLOOKUP(AH159,'Matriz de Controles'!B$3:F$116,5,0)</f>
        <v>PR</v>
      </c>
      <c r="AG159" s="5">
        <f t="shared" si="93"/>
        <v>25</v>
      </c>
      <c r="AH159" s="131" t="s">
        <v>77</v>
      </c>
      <c r="AI159" s="131" t="str">
        <f>VLOOKUP(AH159,'Matriz de Controles'!$B$3:O265,3,)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59" s="143" t="str">
        <f>VLOOKUP(AH159,'Matriz de Controles'!$B$3:P265,4,)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59" s="131" t="s">
        <v>64</v>
      </c>
      <c r="AL159" s="136" t="s">
        <v>330</v>
      </c>
      <c r="AM159" s="136"/>
      <c r="AN159" s="136" t="s">
        <v>63</v>
      </c>
      <c r="AO159" s="136"/>
      <c r="AP159" s="5" t="s">
        <v>64</v>
      </c>
      <c r="AQ159" s="5">
        <f t="shared" si="94"/>
        <v>15</v>
      </c>
      <c r="AR159" s="5" t="s">
        <v>65</v>
      </c>
      <c r="AS159" s="5">
        <f t="shared" si="95"/>
        <v>5</v>
      </c>
      <c r="AT159" s="5" t="s">
        <v>65</v>
      </c>
      <c r="AU159" s="5">
        <f t="shared" si="96"/>
        <v>30</v>
      </c>
      <c r="AV159" s="5" t="s">
        <v>65</v>
      </c>
      <c r="AW159" s="5">
        <f t="shared" si="97"/>
        <v>15</v>
      </c>
      <c r="AX159" s="139">
        <f t="shared" si="98"/>
        <v>90</v>
      </c>
      <c r="AY159" s="5">
        <f t="shared" si="99"/>
        <v>2</v>
      </c>
      <c r="AZ159" s="5">
        <f t="shared" si="100"/>
        <v>0</v>
      </c>
      <c r="BA159" s="5" t="str">
        <v>Lider
Tecnico</v>
      </c>
      <c r="BB159" s="144">
        <f t="shared" si="101"/>
        <v>1</v>
      </c>
      <c r="BC159" s="133" t="str">
        <f t="shared" si="102"/>
        <v>RARO</v>
      </c>
      <c r="BD159" s="144">
        <f t="shared" si="103"/>
        <v>2</v>
      </c>
      <c r="BE159" s="133" t="str">
        <f t="shared" si="104"/>
        <v>MENOR</v>
      </c>
      <c r="BF159" s="144">
        <f t="shared" si="105"/>
        <v>2</v>
      </c>
      <c r="BG159" s="136" t="str">
        <f t="shared" si="106"/>
        <v>BAJA</v>
      </c>
      <c r="BH159" s="136" t="str">
        <f t="shared" si="107"/>
        <v>SI</v>
      </c>
    </row>
    <row r="160" spans="2:60" ht="178.5" x14ac:dyDescent="0.2">
      <c r="B160" s="163">
        <v>151</v>
      </c>
      <c r="C160" s="126" t="s">
        <v>331</v>
      </c>
      <c r="D160" s="127" t="s">
        <v>53</v>
      </c>
      <c r="E160" s="137" t="str">
        <v>equivocaciones de las personas cuando usan los servicios,
datos, etc.</v>
      </c>
      <c r="F160" s="137" t="str">
        <v>* Error de uso</v>
      </c>
      <c r="G160" s="138" t="str">
        <v>Humano (accidental)</v>
      </c>
      <c r="H160" s="217" t="s">
        <v>332</v>
      </c>
      <c r="I160" s="218"/>
      <c r="J160" s="165" t="s">
        <v>333</v>
      </c>
      <c r="K160" s="131" t="str">
        <v>BAJA</v>
      </c>
      <c r="L160" s="187" t="s">
        <v>56</v>
      </c>
      <c r="M160" s="129" t="str">
        <v>Gestión institucional</v>
      </c>
      <c r="N160" s="129" t="str">
        <v>Gobierno y Seguridad Digital</v>
      </c>
      <c r="O160" s="129" t="str">
        <v>Reservada</v>
      </c>
      <c r="P160" s="129" t="str">
        <v>N/A</v>
      </c>
      <c r="Q160" s="129">
        <v>2</v>
      </c>
      <c r="R160" s="129">
        <v>2</v>
      </c>
      <c r="S160" s="129">
        <v>1</v>
      </c>
      <c r="T160" s="129" t="str">
        <v>[I] integridad
[C] confidencialidad [D] disponibilidad</v>
      </c>
      <c r="U160" s="129" t="s">
        <v>57</v>
      </c>
      <c r="V160" s="129" t="s">
        <v>57</v>
      </c>
      <c r="W160" s="129" t="str">
        <f>VLOOKUP(Y160,'[1]Niveles de Valoración'!C$21:D$25,2,0)</f>
        <v>La actividad que conlleva el riesgo se ejecuta de 24 a 500 veces por año</v>
      </c>
      <c r="X160" s="132">
        <f t="shared" si="88"/>
        <v>3</v>
      </c>
      <c r="Y160" s="133" t="s">
        <v>99</v>
      </c>
      <c r="Z160" s="134">
        <f t="shared" si="89"/>
        <v>2</v>
      </c>
      <c r="AA160" s="135" t="s">
        <v>73</v>
      </c>
      <c r="AB160" s="134">
        <f t="shared" si="90"/>
        <v>6</v>
      </c>
      <c r="AC160" s="135" t="str">
        <f t="shared" si="91"/>
        <v>MODERADO</v>
      </c>
      <c r="AD160" s="136" t="str">
        <f t="shared" si="92"/>
        <v>SI</v>
      </c>
      <c r="AE160" s="136" t="str">
        <f>VLOOKUP(AC160,'[1]Niveles de Valoración'!B$29:C$32,2,0)</f>
        <v>Asumir el riesgo</v>
      </c>
      <c r="AF160" s="5" t="str">
        <f>VLOOKUP(AH160,'Matriz de Controles'!B$3:F$116,5,0)</f>
        <v>DT</v>
      </c>
      <c r="AG160" s="5">
        <f t="shared" si="93"/>
        <v>15</v>
      </c>
      <c r="AH160" s="131" t="s">
        <v>74</v>
      </c>
      <c r="AI160" s="131" t="str">
        <f>VLOOKUP(AH160,'Matriz de Controles'!$B$3:O266,3,)</f>
        <v>Control: Se debe implementar un proceso de suministro de acceso formal de usuarios para asignar o revocar los derechos de acceso para todo tipo de usuarios para todos los sistemas y servicios.</v>
      </c>
      <c r="AJ160" s="143" t="str">
        <f>VLOOKUP(AH160,'Matriz de Controles'!$B$3:P266,4,)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60" s="131" t="s">
        <v>61</v>
      </c>
      <c r="AL160" s="136" t="s">
        <v>334</v>
      </c>
      <c r="AM160" s="136"/>
      <c r="AN160" s="136" t="s">
        <v>63</v>
      </c>
      <c r="AO160" s="136"/>
      <c r="AP160" s="5" t="s">
        <v>61</v>
      </c>
      <c r="AQ160" s="5">
        <f t="shared" si="94"/>
        <v>25</v>
      </c>
      <c r="AR160" s="5" t="s">
        <v>65</v>
      </c>
      <c r="AS160" s="5">
        <f t="shared" si="95"/>
        <v>5</v>
      </c>
      <c r="AT160" s="5" t="s">
        <v>65</v>
      </c>
      <c r="AU160" s="5">
        <f t="shared" si="96"/>
        <v>30</v>
      </c>
      <c r="AV160" s="5" t="s">
        <v>65</v>
      </c>
      <c r="AW160" s="5">
        <f t="shared" si="97"/>
        <v>15</v>
      </c>
      <c r="AX160" s="139">
        <f t="shared" si="98"/>
        <v>90</v>
      </c>
      <c r="AY160" s="5">
        <f t="shared" si="99"/>
        <v>2</v>
      </c>
      <c r="AZ160" s="5">
        <f t="shared" si="100"/>
        <v>0</v>
      </c>
      <c r="BA160" s="5" t="str">
        <v>Lider
Tecnico</v>
      </c>
      <c r="BB160" s="144">
        <f t="shared" si="101"/>
        <v>1</v>
      </c>
      <c r="BC160" s="133" t="str">
        <f t="shared" si="102"/>
        <v>RARO</v>
      </c>
      <c r="BD160" s="144">
        <f t="shared" si="103"/>
        <v>2</v>
      </c>
      <c r="BE160" s="133" t="str">
        <f t="shared" si="104"/>
        <v>MENOR</v>
      </c>
      <c r="BF160" s="144">
        <f t="shared" si="105"/>
        <v>2</v>
      </c>
      <c r="BG160" s="136" t="str">
        <f t="shared" si="106"/>
        <v>BAJA</v>
      </c>
      <c r="BH160" s="136" t="str">
        <f t="shared" si="107"/>
        <v>SI</v>
      </c>
    </row>
    <row r="161" spans="2:60" ht="76.5" x14ac:dyDescent="0.2">
      <c r="B161" s="163">
        <v>152</v>
      </c>
      <c r="C161" s="126" t="s">
        <v>335</v>
      </c>
      <c r="D161" s="127" t="s">
        <v>67</v>
      </c>
      <c r="E161" s="137" t="str">
        <v>Manipulación de los registros
de actividad (log)</v>
      </c>
      <c r="F161" s="137" t="str">
        <v>* Control inadecuado o falta de
supervisión sobre los registros de
actividades (Registro y supervisión insuficientes)</v>
      </c>
      <c r="G161" s="138" t="str">
        <v>Humano (deliberado)</v>
      </c>
      <c r="H161" s="217"/>
      <c r="I161" s="218"/>
      <c r="J161" s="165" t="s">
        <v>333</v>
      </c>
      <c r="K161" s="131" t="str">
        <v>BAJA</v>
      </c>
      <c r="L161" s="187"/>
      <c r="M161" s="129" t="str">
        <v>Gestión institucional</v>
      </c>
      <c r="N161" s="129" t="str">
        <v>Gobierno y Seguridad Digital</v>
      </c>
      <c r="O161" s="129" t="str">
        <v>Reservada</v>
      </c>
      <c r="P161" s="129" t="str">
        <v>N/A</v>
      </c>
      <c r="Q161" s="129">
        <v>2</v>
      </c>
      <c r="R161" s="129">
        <v>2</v>
      </c>
      <c r="S161" s="129">
        <v>1</v>
      </c>
      <c r="T161" s="129" t="str">
        <v>[I] integridad</v>
      </c>
      <c r="U161" s="129" t="s">
        <v>57</v>
      </c>
      <c r="V161" s="129" t="s">
        <v>57</v>
      </c>
      <c r="W161" s="129" t="str">
        <f>VLOOKUP(Y161,'[1]Niveles de Valoración'!C$21:D$25,2,0)</f>
        <v>La actividad que conlleva el riesgo se ejecuta de 24 a 500 veces por año</v>
      </c>
      <c r="X161" s="132">
        <f t="shared" si="88"/>
        <v>3</v>
      </c>
      <c r="Y161" s="133" t="s">
        <v>99</v>
      </c>
      <c r="Z161" s="134">
        <f t="shared" si="89"/>
        <v>3</v>
      </c>
      <c r="AA161" s="135" t="s">
        <v>59</v>
      </c>
      <c r="AB161" s="134">
        <f t="shared" si="90"/>
        <v>9</v>
      </c>
      <c r="AC161" s="135" t="str">
        <f t="shared" si="91"/>
        <v>MODERADO</v>
      </c>
      <c r="AD161" s="136" t="str">
        <f t="shared" si="92"/>
        <v>SI</v>
      </c>
      <c r="AE161" s="136" t="str">
        <f>VLOOKUP(AC161,'[1]Niveles de Valoración'!B$29:C$32,2,0)</f>
        <v>Asumir el riesgo</v>
      </c>
      <c r="AF161" s="5" t="str">
        <f>VLOOKUP(AH161,'Matriz de Controles'!B$3:F$116,5,0)</f>
        <v>PR</v>
      </c>
      <c r="AG161" s="5">
        <f t="shared" si="93"/>
        <v>25</v>
      </c>
      <c r="AH161" s="131" t="s">
        <v>60</v>
      </c>
      <c r="AI161" s="131" t="str">
        <f>VLOOKUP(AH161,'Matriz de Controles'!$B$3:O267,3,)</f>
        <v>Control: Se debe definir un conjunto de políticas para la seguridad de la información, aprobada por la dirección, publicada y comunicada a los empleados y a las partes externas pertinentes.</v>
      </c>
      <c r="AJ161" s="143" t="str">
        <f>VLOOKUP(AH161,'Matriz de Controles'!$B$3:P267,4,)</f>
        <v>Defina políticas de seguridad de la información claras y alineadas con los objetivos corporativos y cuyo alcance garantice el cumplimiento legal.</v>
      </c>
      <c r="AK161" s="131" t="s">
        <v>61</v>
      </c>
      <c r="AL161" s="136" t="s">
        <v>336</v>
      </c>
      <c r="AM161" s="136"/>
      <c r="AN161" s="136" t="s">
        <v>63</v>
      </c>
      <c r="AO161" s="136"/>
      <c r="AP161" s="5" t="s">
        <v>64</v>
      </c>
      <c r="AQ161" s="5">
        <f t="shared" si="94"/>
        <v>15</v>
      </c>
      <c r="AR161" s="5" t="s">
        <v>65</v>
      </c>
      <c r="AS161" s="5">
        <f t="shared" si="95"/>
        <v>5</v>
      </c>
      <c r="AT161" s="5" t="s">
        <v>65</v>
      </c>
      <c r="AU161" s="5">
        <f t="shared" si="96"/>
        <v>30</v>
      </c>
      <c r="AV161" s="5" t="s">
        <v>65</v>
      </c>
      <c r="AW161" s="5">
        <f t="shared" si="97"/>
        <v>15</v>
      </c>
      <c r="AX161" s="139">
        <f t="shared" si="98"/>
        <v>90</v>
      </c>
      <c r="AY161" s="5">
        <f t="shared" si="99"/>
        <v>2</v>
      </c>
      <c r="AZ161" s="5">
        <f t="shared" si="100"/>
        <v>0</v>
      </c>
      <c r="BA161" s="5" t="str">
        <v>Lider
Tecnico</v>
      </c>
      <c r="BB161" s="144">
        <f t="shared" si="101"/>
        <v>1</v>
      </c>
      <c r="BC161" s="133" t="str">
        <f t="shared" si="102"/>
        <v>RARO</v>
      </c>
      <c r="BD161" s="144">
        <f t="shared" si="103"/>
        <v>3</v>
      </c>
      <c r="BE161" s="133" t="str">
        <f t="shared" si="104"/>
        <v>MODERADO</v>
      </c>
      <c r="BF161" s="144">
        <f t="shared" si="105"/>
        <v>3</v>
      </c>
      <c r="BG161" s="136" t="str">
        <f t="shared" si="106"/>
        <v>BAJA</v>
      </c>
      <c r="BH161" s="136" t="str">
        <f t="shared" si="107"/>
        <v>SI</v>
      </c>
    </row>
    <row r="162" spans="2:60" ht="102" x14ac:dyDescent="0.2">
      <c r="B162" s="163">
        <v>153</v>
      </c>
      <c r="C162" s="126" t="s">
        <v>337</v>
      </c>
      <c r="D162" s="127" t="s">
        <v>72</v>
      </c>
      <c r="E162" s="137" t="str">
        <v>prácticamente todos los activos dependen de su configuración y
ésta de la diligencia del administrador: privilegios de acceso, flujos de actividades, registro de actividad, encaminamiento, etc.</v>
      </c>
      <c r="F162" s="137" t="str">
        <v>* Abuso de privilegios
* Falta de definición de procedimientos de control de cambio.</v>
      </c>
      <c r="G162" s="138" t="str">
        <v>Humano (deliberado)</v>
      </c>
      <c r="H162" s="217"/>
      <c r="I162" s="218"/>
      <c r="J162" s="165" t="s">
        <v>333</v>
      </c>
      <c r="K162" s="131" t="str">
        <v>BAJA</v>
      </c>
      <c r="L162" s="187"/>
      <c r="M162" s="129" t="str">
        <v>Gestión institucional</v>
      </c>
      <c r="N162" s="129" t="str">
        <v>Gobierno y Seguridad Digital</v>
      </c>
      <c r="O162" s="129" t="str">
        <v>Reservada</v>
      </c>
      <c r="P162" s="129" t="str">
        <v>N/A</v>
      </c>
      <c r="Q162" s="129">
        <v>2</v>
      </c>
      <c r="R162" s="129">
        <v>2</v>
      </c>
      <c r="S162" s="129">
        <v>1</v>
      </c>
      <c r="T162" s="129" t="str">
        <v>[I] integridad
[C] confidencialidad [D] disponibilidad</v>
      </c>
      <c r="U162" s="129" t="s">
        <v>57</v>
      </c>
      <c r="V162" s="129" t="s">
        <v>57</v>
      </c>
      <c r="W162" s="129" t="str">
        <f>VLOOKUP(Y162,'[1]Niveles de Valoración'!C$21:D$25,2,0)</f>
        <v>La actividad que conlleva el riesgo se ejecuta de 24 a 500 veces por año</v>
      </c>
      <c r="X162" s="132">
        <f t="shared" si="88"/>
        <v>3</v>
      </c>
      <c r="Y162" s="133" t="s">
        <v>99</v>
      </c>
      <c r="Z162" s="134">
        <f t="shared" si="89"/>
        <v>3</v>
      </c>
      <c r="AA162" s="135" t="s">
        <v>59</v>
      </c>
      <c r="AB162" s="134">
        <f t="shared" si="90"/>
        <v>9</v>
      </c>
      <c r="AC162" s="135" t="str">
        <f t="shared" si="91"/>
        <v>MODERADO</v>
      </c>
      <c r="AD162" s="136" t="str">
        <f t="shared" si="92"/>
        <v>SI</v>
      </c>
      <c r="AE162" s="136" t="str">
        <f>VLOOKUP(AC162,'[1]Niveles de Valoración'!B$29:C$32,2,0)</f>
        <v>Asumir el riesgo</v>
      </c>
      <c r="AF162" s="5" t="str">
        <f>VLOOKUP(AH162,'Matriz de Controles'!B$3:F$116,5,0)</f>
        <v>PR</v>
      </c>
      <c r="AG162" s="5">
        <f t="shared" si="93"/>
        <v>25</v>
      </c>
      <c r="AH162" s="131" t="s">
        <v>253</v>
      </c>
      <c r="AI162" s="131" t="str">
        <f>VLOOKUP(AH162,'Matriz de Controles'!$B$3:O268,3,)</f>
        <v>Control: Se deben identificar  los mecanismos  de seguridad,    los niveles  de servicio y los  requisitos   de  gestión de todos los servicios de red,  e incluirlos  en los acuerdos  de   servicio   de   red,   ya  sea   que   los   servicios  se   presten internamente   o se contraten externamente.</v>
      </c>
      <c r="AJ162" s="143" t="str">
        <f>VLOOKUP(AH162,'Matriz de Controles'!$B$3:P268,4,)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62" s="131" t="s">
        <v>61</v>
      </c>
      <c r="AL162" s="136" t="s">
        <v>338</v>
      </c>
      <c r="AM162" s="136"/>
      <c r="AN162" s="136" t="s">
        <v>63</v>
      </c>
      <c r="AO162" s="136"/>
      <c r="AP162" s="5" t="s">
        <v>61</v>
      </c>
      <c r="AQ162" s="5">
        <f t="shared" si="94"/>
        <v>25</v>
      </c>
      <c r="AR162" s="5" t="s">
        <v>65</v>
      </c>
      <c r="AS162" s="5">
        <f t="shared" si="95"/>
        <v>5</v>
      </c>
      <c r="AT162" s="5" t="s">
        <v>65</v>
      </c>
      <c r="AU162" s="5">
        <f t="shared" si="96"/>
        <v>30</v>
      </c>
      <c r="AV162" s="5" t="s">
        <v>65</v>
      </c>
      <c r="AW162" s="5">
        <f t="shared" si="97"/>
        <v>15</v>
      </c>
      <c r="AX162" s="139">
        <f t="shared" si="98"/>
        <v>100</v>
      </c>
      <c r="AY162" s="5">
        <f t="shared" si="99"/>
        <v>2</v>
      </c>
      <c r="AZ162" s="5">
        <f t="shared" si="100"/>
        <v>0</v>
      </c>
      <c r="BA162" s="5" t="str">
        <v>Lider
Tecnico</v>
      </c>
      <c r="BB162" s="144">
        <f t="shared" si="101"/>
        <v>1</v>
      </c>
      <c r="BC162" s="133" t="str">
        <f t="shared" si="102"/>
        <v>RARO</v>
      </c>
      <c r="BD162" s="144">
        <f t="shared" si="103"/>
        <v>3</v>
      </c>
      <c r="BE162" s="133" t="str">
        <f t="shared" si="104"/>
        <v>MODERADO</v>
      </c>
      <c r="BF162" s="144">
        <f t="shared" si="105"/>
        <v>3</v>
      </c>
      <c r="BG162" s="136" t="str">
        <f t="shared" si="106"/>
        <v>BAJA</v>
      </c>
      <c r="BH162" s="136" t="str">
        <f t="shared" si="107"/>
        <v>SI</v>
      </c>
    </row>
    <row r="163" spans="2:60" ht="51" x14ac:dyDescent="0.2">
      <c r="B163" s="163">
        <v>154</v>
      </c>
      <c r="C163" s="126" t="s">
        <v>339</v>
      </c>
      <c r="D163" s="127" t="s">
        <v>76</v>
      </c>
      <c r="E16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63" s="137" t="str">
        <v>* Usurpación de derecho
* Autenticación rota</v>
      </c>
      <c r="G163" s="138" t="str">
        <v>Humano (deliberado)</v>
      </c>
      <c r="H163" s="217"/>
      <c r="I163" s="218"/>
      <c r="J163" s="165" t="s">
        <v>333</v>
      </c>
      <c r="K163" s="131" t="str">
        <v>BAJA</v>
      </c>
      <c r="L163" s="187"/>
      <c r="M163" s="129" t="str">
        <v>Gestión institucional</v>
      </c>
      <c r="N163" s="129" t="str">
        <v>Gobierno y Seguridad Digital</v>
      </c>
      <c r="O163" s="129" t="str">
        <v>Reservada</v>
      </c>
      <c r="P163" s="129" t="str">
        <v>N/A</v>
      </c>
      <c r="Q163" s="129">
        <v>2</v>
      </c>
      <c r="R163" s="129">
        <v>2</v>
      </c>
      <c r="S163" s="129">
        <v>1</v>
      </c>
      <c r="T163" s="129" t="str">
        <v>[C] confidencialidad
[I] integridad</v>
      </c>
      <c r="U163" s="129" t="s">
        <v>57</v>
      </c>
      <c r="V163" s="129" t="s">
        <v>57</v>
      </c>
      <c r="W163" s="129" t="str">
        <f>VLOOKUP(Y163,'[1]Niveles de Valoración'!C$21:D$25,2,0)</f>
        <v>La actividad que conlleva el riesgo se ejecuta de 24 a 500 veces por año</v>
      </c>
      <c r="X163" s="132">
        <f t="shared" si="88"/>
        <v>3</v>
      </c>
      <c r="Y163" s="133" t="s">
        <v>99</v>
      </c>
      <c r="Z163" s="134">
        <f t="shared" si="89"/>
        <v>2</v>
      </c>
      <c r="AA163" s="135" t="s">
        <v>73</v>
      </c>
      <c r="AB163" s="134">
        <f t="shared" si="90"/>
        <v>6</v>
      </c>
      <c r="AC163" s="135" t="str">
        <f t="shared" si="91"/>
        <v>MODERADO</v>
      </c>
      <c r="AD163" s="136" t="str">
        <f t="shared" si="92"/>
        <v>SI</v>
      </c>
      <c r="AE163" s="136" t="str">
        <f>VLOOKUP(AC163,'[1]Niveles de Valoración'!B$29:C$32,2,0)</f>
        <v>Asumir el riesgo</v>
      </c>
      <c r="AF163" s="5" t="str">
        <f>VLOOKUP(AH163,'Matriz de Controles'!B$3:F$116,5,0)</f>
        <v>PR</v>
      </c>
      <c r="AG163" s="5">
        <f t="shared" si="93"/>
        <v>25</v>
      </c>
      <c r="AH163" s="131" t="s">
        <v>80</v>
      </c>
      <c r="AI163" s="131" t="str">
        <f>VLOOKUP(AH163,'Matriz de Controles'!$B$3:O269,3,)</f>
        <v>Control: Se deben definir y asignar todas las responsabilidades de la seguridad de la información.</v>
      </c>
      <c r="AJ163" s="143" t="str">
        <f>VLOOKUP(AH163,'Matriz de Controles'!$B$3:P269,4,)</f>
        <v>Los roles y responsabilidades deben estar claramente definidos
y deben hacer parte de cada contrato de los funcionarios activos en la SED.</v>
      </c>
      <c r="AK163" s="131" t="s">
        <v>61</v>
      </c>
      <c r="AL163" s="136" t="s">
        <v>340</v>
      </c>
      <c r="AM163" s="136"/>
      <c r="AN163" s="136" t="s">
        <v>63</v>
      </c>
      <c r="AO163" s="136"/>
      <c r="AP163" s="5" t="s">
        <v>64</v>
      </c>
      <c r="AQ163" s="5">
        <f t="shared" si="94"/>
        <v>15</v>
      </c>
      <c r="AR163" s="5" t="s">
        <v>65</v>
      </c>
      <c r="AS163" s="5">
        <f t="shared" si="95"/>
        <v>5</v>
      </c>
      <c r="AT163" s="5" t="s">
        <v>65</v>
      </c>
      <c r="AU163" s="5">
        <f t="shared" si="96"/>
        <v>30</v>
      </c>
      <c r="AV163" s="5" t="s">
        <v>65</v>
      </c>
      <c r="AW163" s="5">
        <f t="shared" si="97"/>
        <v>15</v>
      </c>
      <c r="AX163" s="139">
        <f t="shared" si="98"/>
        <v>90</v>
      </c>
      <c r="AY163" s="5">
        <f t="shared" si="99"/>
        <v>2</v>
      </c>
      <c r="AZ163" s="5">
        <f t="shared" si="100"/>
        <v>0</v>
      </c>
      <c r="BA163" s="5" t="str">
        <v>Lider
Tecnico</v>
      </c>
      <c r="BB163" s="144">
        <f t="shared" si="101"/>
        <v>1</v>
      </c>
      <c r="BC163" s="133" t="str">
        <f t="shared" si="102"/>
        <v>RARO</v>
      </c>
      <c r="BD163" s="144">
        <f t="shared" si="103"/>
        <v>2</v>
      </c>
      <c r="BE163" s="133" t="str">
        <f t="shared" si="104"/>
        <v>MENOR</v>
      </c>
      <c r="BF163" s="144">
        <f t="shared" si="105"/>
        <v>2</v>
      </c>
      <c r="BG163" s="136" t="str">
        <f t="shared" si="106"/>
        <v>BAJA</v>
      </c>
      <c r="BH163" s="136" t="str">
        <f t="shared" si="107"/>
        <v>SI</v>
      </c>
    </row>
    <row r="164" spans="2:60" ht="63.75" customHeight="1" x14ac:dyDescent="0.2">
      <c r="B164" s="163">
        <v>155</v>
      </c>
      <c r="C164" s="126" t="s">
        <v>341</v>
      </c>
      <c r="D164" s="127" t="s">
        <v>247</v>
      </c>
      <c r="E164" s="137" t="str">
        <v>cuando no está claro quién tiene que hacer exactamente qué y
cuándo, incluyendo tomar medidas sobre los activos o informar a la jerarquía de gestión. Acciones descoordinadas, errores por omisión, incumplimientos contractuales, etc.</v>
      </c>
      <c r="F164" s="137" t="str">
        <v>* Falta de definición de roles y
responsabilidades
* Procesos inadecuados de contratación
* Incumplimientos contractuales</v>
      </c>
      <c r="G164" s="138" t="str">
        <v>Humano (accidental)</v>
      </c>
      <c r="H164" s="217"/>
      <c r="I164" s="218"/>
      <c r="J164" s="165" t="s">
        <v>333</v>
      </c>
      <c r="K164" s="131" t="str">
        <v>BAJA</v>
      </c>
      <c r="L164" s="187"/>
      <c r="M164" s="129" t="str">
        <v>Gestión institucional</v>
      </c>
      <c r="N164" s="129" t="str">
        <v>Gobierno y Seguridad Digital</v>
      </c>
      <c r="O164" s="129" t="str">
        <v>Reservada</v>
      </c>
      <c r="P164" s="129" t="str">
        <v>N/A</v>
      </c>
      <c r="Q164" s="129">
        <v>2</v>
      </c>
      <c r="R164" s="129">
        <v>2</v>
      </c>
      <c r="S164" s="129">
        <v>1</v>
      </c>
      <c r="T164" s="129" t="str">
        <v>[D] disponibilidad</v>
      </c>
      <c r="U164" s="129" t="s">
        <v>57</v>
      </c>
      <c r="V164" s="129" t="s">
        <v>57</v>
      </c>
      <c r="W164" s="129" t="str">
        <f>VLOOKUP(Y164,'[1]Niveles de Valoración'!C$21:D$25,2,0)</f>
        <v>La actividad que conlleva el riesgo se ejecuta de 24 a 500 veces por año</v>
      </c>
      <c r="X164" s="132">
        <f t="shared" si="88"/>
        <v>3</v>
      </c>
      <c r="Y164" s="133" t="s">
        <v>99</v>
      </c>
      <c r="Z164" s="134">
        <f t="shared" si="89"/>
        <v>3</v>
      </c>
      <c r="AA164" s="135" t="s">
        <v>59</v>
      </c>
      <c r="AB164" s="134">
        <f t="shared" si="90"/>
        <v>9</v>
      </c>
      <c r="AC164" s="135" t="str">
        <f t="shared" si="91"/>
        <v>MODERADO</v>
      </c>
      <c r="AD164" s="136" t="str">
        <f t="shared" si="92"/>
        <v>SI</v>
      </c>
      <c r="AE164" s="136" t="str">
        <f>VLOOKUP(AC164,'[1]Niveles de Valoración'!B$29:C$32,2,0)</f>
        <v>Asumir el riesgo</v>
      </c>
      <c r="AF164" s="5" t="str">
        <f>VLOOKUP(AH164,'Matriz de Controles'!B$3:F$116,5,0)</f>
        <v>PR</v>
      </c>
      <c r="AG164" s="5">
        <f t="shared" si="93"/>
        <v>25</v>
      </c>
      <c r="AH164" s="131" t="s">
        <v>77</v>
      </c>
      <c r="AI164" s="131" t="str">
        <f>VLOOKUP(AH164,'Matriz de Controles'!$B$3:O270,3,)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64" s="143" t="str">
        <f>VLOOKUP(AH164,'Matriz de Controles'!$B$3:P270,4,)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64" s="131" t="s">
        <v>64</v>
      </c>
      <c r="AL164" s="136" t="s">
        <v>342</v>
      </c>
      <c r="AM164" s="136"/>
      <c r="AN164" s="136" t="s">
        <v>63</v>
      </c>
      <c r="AO164" s="136"/>
      <c r="AP164" s="5" t="s">
        <v>64</v>
      </c>
      <c r="AQ164" s="5">
        <f t="shared" si="94"/>
        <v>15</v>
      </c>
      <c r="AR164" s="5" t="s">
        <v>65</v>
      </c>
      <c r="AS164" s="5">
        <f t="shared" si="95"/>
        <v>5</v>
      </c>
      <c r="AT164" s="5" t="s">
        <v>65</v>
      </c>
      <c r="AU164" s="5">
        <f t="shared" si="96"/>
        <v>30</v>
      </c>
      <c r="AV164" s="5" t="s">
        <v>65</v>
      </c>
      <c r="AW164" s="5">
        <f t="shared" si="97"/>
        <v>15</v>
      </c>
      <c r="AX164" s="139">
        <f t="shared" si="98"/>
        <v>90</v>
      </c>
      <c r="AY164" s="5">
        <f t="shared" si="99"/>
        <v>2</v>
      </c>
      <c r="AZ164" s="5">
        <f t="shared" si="100"/>
        <v>0</v>
      </c>
      <c r="BA164" s="5" t="str">
        <v>Lider
Tecnico</v>
      </c>
      <c r="BB164" s="144">
        <f t="shared" si="101"/>
        <v>1</v>
      </c>
      <c r="BC164" s="133" t="str">
        <f t="shared" si="102"/>
        <v>RARO</v>
      </c>
      <c r="BD164" s="144">
        <f t="shared" si="103"/>
        <v>3</v>
      </c>
      <c r="BE164" s="133" t="str">
        <f t="shared" si="104"/>
        <v>MODERADO</v>
      </c>
      <c r="BF164" s="144">
        <f t="shared" si="105"/>
        <v>3</v>
      </c>
      <c r="BG164" s="136" t="str">
        <f t="shared" si="106"/>
        <v>BAJA</v>
      </c>
      <c r="BH164" s="136" t="str">
        <f t="shared" si="107"/>
        <v>SI</v>
      </c>
    </row>
    <row r="165" spans="2:60" ht="178.5" x14ac:dyDescent="0.2">
      <c r="B165" s="163">
        <v>156</v>
      </c>
      <c r="C165" s="126" t="s">
        <v>343</v>
      </c>
      <c r="D165" s="127" t="s">
        <v>53</v>
      </c>
      <c r="E165" s="137" t="str">
        <v>equivocaciones de las personas cuando usan los servicios,
datos, etc.</v>
      </c>
      <c r="F165" s="137" t="str">
        <v>* Error de uso</v>
      </c>
      <c r="G165" s="138" t="str">
        <v>Humano (accidental)</v>
      </c>
      <c r="H165" s="217" t="s">
        <v>344</v>
      </c>
      <c r="I165" s="218"/>
      <c r="J165" s="164" t="s">
        <v>345</v>
      </c>
      <c r="K165" s="131" t="str">
        <v>BAJA</v>
      </c>
      <c r="L165" s="187" t="s">
        <v>56</v>
      </c>
      <c r="M165" s="129" t="str">
        <v>Gestión institucional</v>
      </c>
      <c r="N165" s="129" t="str">
        <v>Talento Humano</v>
      </c>
      <c r="O165" s="129" t="str">
        <v>Reservada</v>
      </c>
      <c r="P165" s="129" t="str">
        <v>Publico, Personal, Privada, Semi pivada</v>
      </c>
      <c r="Q165" s="129">
        <v>2</v>
      </c>
      <c r="R165" s="129">
        <v>2</v>
      </c>
      <c r="S165" s="129">
        <v>1</v>
      </c>
      <c r="T165" s="129" t="str">
        <v>[I] integridad
[C] confidencialidad [D] disponibilidad</v>
      </c>
      <c r="U165" s="129" t="s">
        <v>57</v>
      </c>
      <c r="V165" s="129" t="s">
        <v>57</v>
      </c>
      <c r="W165" s="129" t="str">
        <f>VLOOKUP(Y165,'[1]Niveles de Valoración'!C$21:D$25,2,0)</f>
        <v>La actividad que conlleva el riesgo se ejecuta de 3 a 24 veces por año</v>
      </c>
      <c r="X165" s="132">
        <f t="shared" si="88"/>
        <v>2</v>
      </c>
      <c r="Y165" s="133" t="s">
        <v>58</v>
      </c>
      <c r="Z165" s="134">
        <f t="shared" si="89"/>
        <v>2</v>
      </c>
      <c r="AA165" s="135" t="s">
        <v>73</v>
      </c>
      <c r="AB165" s="134">
        <f t="shared" si="90"/>
        <v>4</v>
      </c>
      <c r="AC165" s="135" t="str">
        <f t="shared" si="91"/>
        <v>MODERADO</v>
      </c>
      <c r="AD165" s="136" t="str">
        <f t="shared" si="92"/>
        <v>SI</v>
      </c>
      <c r="AE165" s="136" t="str">
        <f>VLOOKUP(AC165,'[1]Niveles de Valoración'!B$29:C$32,2,0)</f>
        <v>Asumir el riesgo</v>
      </c>
      <c r="AF165" s="5" t="str">
        <f>VLOOKUP(AH165,'Matriz de Controles'!B$3:F$116,5,0)</f>
        <v>DT</v>
      </c>
      <c r="AG165" s="5">
        <f t="shared" si="93"/>
        <v>15</v>
      </c>
      <c r="AH165" s="131" t="s">
        <v>74</v>
      </c>
      <c r="AI165" s="131" t="str">
        <f>VLOOKUP(AH165,'Matriz de Controles'!$B$3:O271,3,)</f>
        <v>Control: Se debe implementar un proceso de suministro de acceso formal de usuarios para asignar o revocar los derechos de acceso para todo tipo de usuarios para todos los sistemas y servicios.</v>
      </c>
      <c r="AJ165" s="143" t="str">
        <f>VLOOKUP(AH165,'Matriz de Controles'!$B$3:P271,4,)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65" s="131" t="s">
        <v>61</v>
      </c>
      <c r="AL165" s="136" t="s">
        <v>346</v>
      </c>
      <c r="AM165" s="136"/>
      <c r="AN165" s="136" t="s">
        <v>63</v>
      </c>
      <c r="AO165" s="136"/>
      <c r="AP165" s="5" t="s">
        <v>61</v>
      </c>
      <c r="AQ165" s="5">
        <f t="shared" si="94"/>
        <v>25</v>
      </c>
      <c r="AR165" s="5" t="s">
        <v>65</v>
      </c>
      <c r="AS165" s="5">
        <f t="shared" si="95"/>
        <v>5</v>
      </c>
      <c r="AT165" s="5" t="s">
        <v>65</v>
      </c>
      <c r="AU165" s="5">
        <f t="shared" si="96"/>
        <v>30</v>
      </c>
      <c r="AV165" s="5" t="s">
        <v>65</v>
      </c>
      <c r="AW165" s="5">
        <f t="shared" si="97"/>
        <v>15</v>
      </c>
      <c r="AX165" s="139">
        <f t="shared" si="98"/>
        <v>90</v>
      </c>
      <c r="AY165" s="5">
        <f t="shared" si="99"/>
        <v>2</v>
      </c>
      <c r="AZ165" s="5">
        <f t="shared" si="100"/>
        <v>0</v>
      </c>
      <c r="BA165" s="5" t="str">
        <v>Lider
Tecnico</v>
      </c>
      <c r="BB165" s="144">
        <f t="shared" si="101"/>
        <v>1</v>
      </c>
      <c r="BC165" s="133" t="str">
        <f t="shared" si="102"/>
        <v>RARO</v>
      </c>
      <c r="BD165" s="144">
        <f t="shared" si="103"/>
        <v>2</v>
      </c>
      <c r="BE165" s="133" t="str">
        <f t="shared" si="104"/>
        <v>MENOR</v>
      </c>
      <c r="BF165" s="144">
        <f t="shared" si="105"/>
        <v>2</v>
      </c>
      <c r="BG165" s="136" t="str">
        <f t="shared" si="106"/>
        <v>BAJA</v>
      </c>
      <c r="BH165" s="136" t="str">
        <f t="shared" si="107"/>
        <v>SI</v>
      </c>
    </row>
    <row r="166" spans="2:60" ht="76.5" x14ac:dyDescent="0.2">
      <c r="B166" s="163">
        <v>157</v>
      </c>
      <c r="C166" s="126" t="s">
        <v>347</v>
      </c>
      <c r="D166" s="127" t="s">
        <v>67</v>
      </c>
      <c r="E166" s="137" t="str">
        <v>Manipulación de los registros
de actividad (log)</v>
      </c>
      <c r="F166" s="137" t="str">
        <v>* Control inadecuado o falta de
supervisión sobre los registros de
actividades (Registro y supervisión insuficientes)</v>
      </c>
      <c r="G166" s="138" t="str">
        <v>Humano (deliberado)</v>
      </c>
      <c r="H166" s="217"/>
      <c r="I166" s="218"/>
      <c r="J166" s="164" t="s">
        <v>345</v>
      </c>
      <c r="K166" s="131" t="str">
        <v>BAJA</v>
      </c>
      <c r="L166" s="187"/>
      <c r="M166" s="129" t="str">
        <v>Gestión institucional</v>
      </c>
      <c r="N166" s="129" t="str">
        <v>Talento Humano</v>
      </c>
      <c r="O166" s="129" t="str">
        <v>Reservada</v>
      </c>
      <c r="P166" s="129" t="str">
        <v>Publico, Personal, Privada, Semi pivada</v>
      </c>
      <c r="Q166" s="129">
        <v>2</v>
      </c>
      <c r="R166" s="129">
        <v>2</v>
      </c>
      <c r="S166" s="129">
        <v>1</v>
      </c>
      <c r="T166" s="129" t="str">
        <v>[I] integridad</v>
      </c>
      <c r="U166" s="129" t="s">
        <v>57</v>
      </c>
      <c r="V166" s="129" t="s">
        <v>57</v>
      </c>
      <c r="W166" s="129" t="str">
        <f>VLOOKUP(Y166,'[1]Niveles de Valoración'!C$21:D$25,2,0)</f>
        <v>La actividad que conlleva el riesgo se ejecuta de 3 a 24 veces por año</v>
      </c>
      <c r="X166" s="132">
        <f t="shared" si="88"/>
        <v>2</v>
      </c>
      <c r="Y166" s="133" t="s">
        <v>58</v>
      </c>
      <c r="Z166" s="134">
        <f t="shared" si="89"/>
        <v>1</v>
      </c>
      <c r="AA166" s="135" t="s">
        <v>68</v>
      </c>
      <c r="AB166" s="134">
        <f t="shared" si="90"/>
        <v>2</v>
      </c>
      <c r="AC166" s="135" t="str">
        <f t="shared" si="91"/>
        <v>BAJO</v>
      </c>
      <c r="AD166" s="136" t="str">
        <f t="shared" si="92"/>
        <v>SI</v>
      </c>
      <c r="AE166" s="136" t="str">
        <f>VLOOKUP(AC166,'[1]Niveles de Valoración'!B$29:C$32,2,0)</f>
        <v>Asumir el riesgo</v>
      </c>
      <c r="AF166" s="5" t="str">
        <f>VLOOKUP(AH166,'Matriz de Controles'!B$3:F$116,5,0)</f>
        <v>PR</v>
      </c>
      <c r="AG166" s="5">
        <f t="shared" si="93"/>
        <v>25</v>
      </c>
      <c r="AH166" s="131" t="s">
        <v>60</v>
      </c>
      <c r="AI166" s="131" t="str">
        <f>VLOOKUP(AH166,'Matriz de Controles'!$B$3:O272,3,)</f>
        <v>Control: Se debe definir un conjunto de políticas para la seguridad de la información, aprobada por la dirección, publicada y comunicada a los empleados y a las partes externas pertinentes.</v>
      </c>
      <c r="AJ166" s="143" t="str">
        <f>VLOOKUP(AH166,'Matriz de Controles'!$B$3:P272,4,)</f>
        <v>Defina políticas de seguridad de la información claras y alineadas con los objetivos corporativos y cuyo alcance garantice el cumplimiento legal.</v>
      </c>
      <c r="AK166" s="131" t="s">
        <v>61</v>
      </c>
      <c r="AL166" s="136" t="s">
        <v>348</v>
      </c>
      <c r="AM166" s="136"/>
      <c r="AN166" s="136" t="s">
        <v>63</v>
      </c>
      <c r="AO166" s="136"/>
      <c r="AP166" s="5" t="s">
        <v>64</v>
      </c>
      <c r="AQ166" s="5">
        <f t="shared" si="94"/>
        <v>15</v>
      </c>
      <c r="AR166" s="5" t="s">
        <v>65</v>
      </c>
      <c r="AS166" s="5">
        <f t="shared" si="95"/>
        <v>5</v>
      </c>
      <c r="AT166" s="5" t="s">
        <v>65</v>
      </c>
      <c r="AU166" s="5">
        <f t="shared" si="96"/>
        <v>30</v>
      </c>
      <c r="AV166" s="5" t="s">
        <v>65</v>
      </c>
      <c r="AW166" s="5">
        <f t="shared" si="97"/>
        <v>15</v>
      </c>
      <c r="AX166" s="139">
        <f t="shared" si="98"/>
        <v>90</v>
      </c>
      <c r="AY166" s="5">
        <f t="shared" si="99"/>
        <v>2</v>
      </c>
      <c r="AZ166" s="5">
        <f t="shared" si="100"/>
        <v>0</v>
      </c>
      <c r="BA166" s="5" t="str">
        <v>Lider
Tecnico</v>
      </c>
      <c r="BB166" s="144">
        <f t="shared" si="101"/>
        <v>1</v>
      </c>
      <c r="BC166" s="133" t="str">
        <f t="shared" si="102"/>
        <v>RARO</v>
      </c>
      <c r="BD166" s="144">
        <f t="shared" si="103"/>
        <v>1</v>
      </c>
      <c r="BE166" s="133" t="str">
        <f t="shared" si="104"/>
        <v>INSIGNIFICANTE</v>
      </c>
      <c r="BF166" s="144">
        <f t="shared" si="105"/>
        <v>1</v>
      </c>
      <c r="BG166" s="136" t="str">
        <f t="shared" si="106"/>
        <v>BAJA</v>
      </c>
      <c r="BH166" s="136" t="str">
        <f t="shared" si="107"/>
        <v>SI</v>
      </c>
    </row>
    <row r="167" spans="2:60" ht="102" x14ac:dyDescent="0.2">
      <c r="B167" s="163">
        <v>158</v>
      </c>
      <c r="C167" s="126" t="s">
        <v>349</v>
      </c>
      <c r="D167" s="127" t="s">
        <v>72</v>
      </c>
      <c r="E167" s="137" t="str">
        <v>prácticamente todos los activos dependen de su configuración y
ésta de la diligencia del administrador: privilegios de acceso, flujos de actividades, registro de actividad, encaminamiento, etc.</v>
      </c>
      <c r="F167" s="137" t="str">
        <v>* Abuso de privilegios
* Falta de definición de procedimientos de control de cambio.</v>
      </c>
      <c r="G167" s="138" t="str">
        <v>Humano (deliberado)</v>
      </c>
      <c r="H167" s="217"/>
      <c r="I167" s="218"/>
      <c r="J167" s="164" t="s">
        <v>345</v>
      </c>
      <c r="K167" s="131" t="str">
        <v>BAJA</v>
      </c>
      <c r="L167" s="187"/>
      <c r="M167" s="129" t="str">
        <v>Gestión institucional</v>
      </c>
      <c r="N167" s="129" t="str">
        <v>Talento Humano</v>
      </c>
      <c r="O167" s="129" t="str">
        <v>Reservada</v>
      </c>
      <c r="P167" s="129" t="str">
        <v>Publico, Personal, Privada, Semi pivada</v>
      </c>
      <c r="Q167" s="129">
        <v>2</v>
      </c>
      <c r="R167" s="129">
        <v>2</v>
      </c>
      <c r="S167" s="129">
        <v>1</v>
      </c>
      <c r="T167" s="129" t="str">
        <v>[I] integridad
[C] confidencialidad [D] disponibilidad</v>
      </c>
      <c r="U167" s="129" t="s">
        <v>57</v>
      </c>
      <c r="V167" s="129" t="s">
        <v>57</v>
      </c>
      <c r="W167" s="129" t="str">
        <f>VLOOKUP(Y167,'[1]Niveles de Valoración'!C$21:D$25,2,0)</f>
        <v>La actividad que conlleva el riesgo se ejecuta de 3 a 24 veces por año</v>
      </c>
      <c r="X167" s="132">
        <f t="shared" si="88"/>
        <v>2</v>
      </c>
      <c r="Y167" s="133" t="s">
        <v>58</v>
      </c>
      <c r="Z167" s="134">
        <f t="shared" si="89"/>
        <v>3</v>
      </c>
      <c r="AA167" s="135" t="s">
        <v>59</v>
      </c>
      <c r="AB167" s="134">
        <f t="shared" si="90"/>
        <v>6</v>
      </c>
      <c r="AC167" s="135" t="str">
        <f t="shared" si="91"/>
        <v>MODERADO</v>
      </c>
      <c r="AD167" s="136" t="str">
        <f t="shared" si="92"/>
        <v>SI</v>
      </c>
      <c r="AE167" s="136" t="str">
        <f>VLOOKUP(AC167,'[1]Niveles de Valoración'!B$29:C$32,2,0)</f>
        <v>Asumir el riesgo</v>
      </c>
      <c r="AF167" s="5" t="str">
        <f>VLOOKUP(AH167,'Matriz de Controles'!B$3:F$116,5,0)</f>
        <v>PR</v>
      </c>
      <c r="AG167" s="5">
        <f t="shared" si="93"/>
        <v>25</v>
      </c>
      <c r="AH167" s="131" t="s">
        <v>253</v>
      </c>
      <c r="AI167" s="131" t="str">
        <f>VLOOKUP(AH167,'Matriz de Controles'!$B$3:O273,3,)</f>
        <v>Control: Se deben identificar  los mecanismos  de seguridad,    los niveles  de servicio y los  requisitos   de  gestión de todos los servicios de red,  e incluirlos  en los acuerdos  de   servicio   de   red,   ya  sea   que   los   servicios  se   presten internamente   o se contraten externamente.</v>
      </c>
      <c r="AJ167" s="143" t="str">
        <f>VLOOKUP(AH167,'Matriz de Controles'!$B$3:P273,4,)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67" s="131" t="s">
        <v>61</v>
      </c>
      <c r="AL167" s="136" t="s">
        <v>350</v>
      </c>
      <c r="AM167" s="136"/>
      <c r="AN167" s="136" t="s">
        <v>63</v>
      </c>
      <c r="AO167" s="136"/>
      <c r="AP167" s="5" t="s">
        <v>61</v>
      </c>
      <c r="AQ167" s="5">
        <f t="shared" si="94"/>
        <v>25</v>
      </c>
      <c r="AR167" s="5" t="s">
        <v>65</v>
      </c>
      <c r="AS167" s="5">
        <f t="shared" si="95"/>
        <v>5</v>
      </c>
      <c r="AT167" s="5" t="s">
        <v>65</v>
      </c>
      <c r="AU167" s="5">
        <f t="shared" si="96"/>
        <v>30</v>
      </c>
      <c r="AV167" s="5" t="s">
        <v>65</v>
      </c>
      <c r="AW167" s="5">
        <f t="shared" si="97"/>
        <v>15</v>
      </c>
      <c r="AX167" s="139">
        <f t="shared" si="98"/>
        <v>100</v>
      </c>
      <c r="AY167" s="5">
        <f t="shared" si="99"/>
        <v>2</v>
      </c>
      <c r="AZ167" s="5">
        <f t="shared" si="100"/>
        <v>0</v>
      </c>
      <c r="BA167" s="5" t="str">
        <v>Lider
Tecnico</v>
      </c>
      <c r="BB167" s="144">
        <f t="shared" si="101"/>
        <v>1</v>
      </c>
      <c r="BC167" s="133" t="str">
        <f t="shared" si="102"/>
        <v>RARO</v>
      </c>
      <c r="BD167" s="144">
        <f t="shared" si="103"/>
        <v>3</v>
      </c>
      <c r="BE167" s="133" t="str">
        <f t="shared" si="104"/>
        <v>MODERADO</v>
      </c>
      <c r="BF167" s="144">
        <f t="shared" si="105"/>
        <v>3</v>
      </c>
      <c r="BG167" s="136" t="str">
        <f t="shared" si="106"/>
        <v>BAJA</v>
      </c>
      <c r="BH167" s="136" t="str">
        <f t="shared" si="107"/>
        <v>SI</v>
      </c>
    </row>
    <row r="168" spans="2:60" ht="51" x14ac:dyDescent="0.2">
      <c r="B168" s="163">
        <v>159</v>
      </c>
      <c r="C168" s="126" t="s">
        <v>351</v>
      </c>
      <c r="D168" s="127" t="s">
        <v>76</v>
      </c>
      <c r="E16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68" s="137" t="str">
        <v>* Usurpación de derecho
* Autenticación rota</v>
      </c>
      <c r="G168" s="138" t="str">
        <v>Humano (deliberado)</v>
      </c>
      <c r="H168" s="217"/>
      <c r="I168" s="218"/>
      <c r="J168" s="164" t="s">
        <v>345</v>
      </c>
      <c r="K168" s="131" t="str">
        <v>BAJA</v>
      </c>
      <c r="L168" s="187"/>
      <c r="M168" s="129" t="str">
        <v>Gestión institucional</v>
      </c>
      <c r="N168" s="129" t="str">
        <v>Talento Humano</v>
      </c>
      <c r="O168" s="129" t="str">
        <v>Reservada</v>
      </c>
      <c r="P168" s="129" t="str">
        <v>Publico, Personal, Privada, Semi pivada</v>
      </c>
      <c r="Q168" s="129">
        <v>2</v>
      </c>
      <c r="R168" s="129">
        <v>2</v>
      </c>
      <c r="S168" s="129">
        <v>1</v>
      </c>
      <c r="T168" s="129" t="str">
        <v>[C] confidencialidad
[I] integridad</v>
      </c>
      <c r="U168" s="129" t="s">
        <v>57</v>
      </c>
      <c r="V168" s="129" t="s">
        <v>57</v>
      </c>
      <c r="W168" s="129" t="str">
        <f>VLOOKUP(Y168,'[1]Niveles de Valoración'!C$21:D$25,2,0)</f>
        <v>La actividad que conlleva el riesgo se ejecuta de 3 a 24 veces por año</v>
      </c>
      <c r="X168" s="132">
        <f t="shared" si="88"/>
        <v>2</v>
      </c>
      <c r="Y168" s="133" t="s">
        <v>58</v>
      </c>
      <c r="Z168" s="134">
        <f t="shared" si="89"/>
        <v>2</v>
      </c>
      <c r="AA168" s="135" t="s">
        <v>73</v>
      </c>
      <c r="AB168" s="134">
        <f t="shared" si="90"/>
        <v>4</v>
      </c>
      <c r="AC168" s="135" t="str">
        <f t="shared" si="91"/>
        <v>MODERADO</v>
      </c>
      <c r="AD168" s="136" t="str">
        <f t="shared" si="92"/>
        <v>SI</v>
      </c>
      <c r="AE168" s="136" t="str">
        <f>VLOOKUP(AC168,'[1]Niveles de Valoración'!B$29:C$32,2,0)</f>
        <v>Asumir el riesgo</v>
      </c>
      <c r="AF168" s="5" t="str">
        <f>VLOOKUP(AH168,'Matriz de Controles'!B$3:F$116,5,0)</f>
        <v>PR</v>
      </c>
      <c r="AG168" s="5">
        <f t="shared" si="93"/>
        <v>25</v>
      </c>
      <c r="AH168" s="131" t="s">
        <v>80</v>
      </c>
      <c r="AI168" s="131" t="str">
        <f>VLOOKUP(AH168,'Matriz de Controles'!$B$3:O274,3,)</f>
        <v>Control: Se deben definir y asignar todas las responsabilidades de la seguridad de la información.</v>
      </c>
      <c r="AJ168" s="143" t="str">
        <f>VLOOKUP(AH168,'Matriz de Controles'!$B$3:P274,4,)</f>
        <v>Los roles y responsabilidades deben estar claramente definidos
y deben hacer parte de cada contrato de los funcionarios activos en la SED.</v>
      </c>
      <c r="AK168" s="131" t="s">
        <v>61</v>
      </c>
      <c r="AL168" s="136" t="s">
        <v>352</v>
      </c>
      <c r="AM168" s="136"/>
      <c r="AN168" s="136" t="s">
        <v>63</v>
      </c>
      <c r="AO168" s="136"/>
      <c r="AP168" s="5" t="s">
        <v>64</v>
      </c>
      <c r="AQ168" s="5">
        <f t="shared" si="94"/>
        <v>15</v>
      </c>
      <c r="AR168" s="5" t="s">
        <v>65</v>
      </c>
      <c r="AS168" s="5">
        <f t="shared" si="95"/>
        <v>5</v>
      </c>
      <c r="AT168" s="5" t="s">
        <v>65</v>
      </c>
      <c r="AU168" s="5">
        <f t="shared" si="96"/>
        <v>30</v>
      </c>
      <c r="AV168" s="5" t="s">
        <v>65</v>
      </c>
      <c r="AW168" s="5">
        <f t="shared" si="97"/>
        <v>15</v>
      </c>
      <c r="AX168" s="139">
        <f t="shared" si="98"/>
        <v>90</v>
      </c>
      <c r="AY168" s="5">
        <f t="shared" si="99"/>
        <v>2</v>
      </c>
      <c r="AZ168" s="5">
        <f t="shared" si="100"/>
        <v>0</v>
      </c>
      <c r="BA168" s="5" t="str">
        <v>Lider
Tecnico</v>
      </c>
      <c r="BB168" s="144">
        <f t="shared" si="101"/>
        <v>1</v>
      </c>
      <c r="BC168" s="133" t="str">
        <f t="shared" si="102"/>
        <v>RARO</v>
      </c>
      <c r="BD168" s="144">
        <f t="shared" si="103"/>
        <v>2</v>
      </c>
      <c r="BE168" s="133" t="str">
        <f t="shared" si="104"/>
        <v>MENOR</v>
      </c>
      <c r="BF168" s="144">
        <f t="shared" si="105"/>
        <v>2</v>
      </c>
      <c r="BG168" s="136" t="str">
        <f t="shared" si="106"/>
        <v>BAJA</v>
      </c>
      <c r="BH168" s="136" t="str">
        <f t="shared" si="107"/>
        <v>SI</v>
      </c>
    </row>
    <row r="169" spans="2:60" ht="51" customHeight="1" x14ac:dyDescent="0.2">
      <c r="B169" s="163">
        <v>160</v>
      </c>
      <c r="C169" s="126" t="s">
        <v>353</v>
      </c>
      <c r="D169" s="127" t="s">
        <v>247</v>
      </c>
      <c r="E169" s="137" t="str">
        <v>cuando no está claro quién tiene que hacer exactamente qué y
cuándo, incluyendo tomar medidas sobre los activos o informar a la jerarquía de gestión. Acciones descoordinadas, errores por omisión, incumplimientos contractuales, etc.</v>
      </c>
      <c r="F169" s="137" t="str">
        <v>* Falta de definición de roles y
responsabilidades
* Procesos inadecuados de contratación
* Incumplimientos contractuales</v>
      </c>
      <c r="G169" s="138" t="str">
        <v>Humano (accidental)</v>
      </c>
      <c r="H169" s="217"/>
      <c r="I169" s="218"/>
      <c r="J169" s="164" t="s">
        <v>345</v>
      </c>
      <c r="K169" s="131" t="str">
        <v>BAJA</v>
      </c>
      <c r="L169" s="187"/>
      <c r="M169" s="129" t="str">
        <v>Gestión institucional</v>
      </c>
      <c r="N169" s="129" t="str">
        <v>Talento Humano</v>
      </c>
      <c r="O169" s="129" t="str">
        <v>Reservada</v>
      </c>
      <c r="P169" s="129" t="str">
        <v>Publico, Personal, Privada, Semi pivada</v>
      </c>
      <c r="Q169" s="129">
        <v>2</v>
      </c>
      <c r="R169" s="129">
        <v>2</v>
      </c>
      <c r="S169" s="129">
        <v>1</v>
      </c>
      <c r="T169" s="129" t="str">
        <v>[D] disponibilidad</v>
      </c>
      <c r="U169" s="129" t="s">
        <v>57</v>
      </c>
      <c r="V169" s="129" t="s">
        <v>57</v>
      </c>
      <c r="W169" s="129" t="str">
        <f>VLOOKUP(Y169,'[1]Niveles de Valoración'!C$21:D$25,2,0)</f>
        <v>La actividad que conlleva el riesgo se ejecuta de 3 a 24 veces por año</v>
      </c>
      <c r="X169" s="132">
        <f t="shared" si="88"/>
        <v>2</v>
      </c>
      <c r="Y169" s="133" t="s">
        <v>58</v>
      </c>
      <c r="Z169" s="134">
        <f t="shared" si="89"/>
        <v>2</v>
      </c>
      <c r="AA169" s="135" t="s">
        <v>73</v>
      </c>
      <c r="AB169" s="134">
        <f t="shared" si="90"/>
        <v>4</v>
      </c>
      <c r="AC169" s="135" t="str">
        <f t="shared" si="91"/>
        <v>MODERADO</v>
      </c>
      <c r="AD169" s="136" t="str">
        <f t="shared" si="92"/>
        <v>SI</v>
      </c>
      <c r="AE169" s="136" t="str">
        <f>VLOOKUP(AC169,'[1]Niveles de Valoración'!B$29:C$32,2,0)</f>
        <v>Asumir el riesgo</v>
      </c>
      <c r="AF169" s="5" t="str">
        <f>VLOOKUP(AH169,'Matriz de Controles'!B$3:F$116,5,0)</f>
        <v>PR</v>
      </c>
      <c r="AG169" s="5">
        <f t="shared" si="93"/>
        <v>25</v>
      </c>
      <c r="AH169" s="131" t="s">
        <v>77</v>
      </c>
      <c r="AI169" s="131" t="str">
        <f>VLOOKUP(AH169,'Matriz de Controles'!$B$3:O275,3,)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69" s="143" t="str">
        <f>VLOOKUP(AH169,'Matriz de Controles'!$B$3:P275,4,)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69" s="131" t="s">
        <v>64</v>
      </c>
      <c r="AL169" s="136" t="s">
        <v>354</v>
      </c>
      <c r="AM169" s="136"/>
      <c r="AN169" s="136" t="s">
        <v>63</v>
      </c>
      <c r="AO169" s="136"/>
      <c r="AP169" s="5" t="s">
        <v>64</v>
      </c>
      <c r="AQ169" s="5">
        <f t="shared" si="94"/>
        <v>15</v>
      </c>
      <c r="AR169" s="5" t="s">
        <v>65</v>
      </c>
      <c r="AS169" s="5">
        <f t="shared" si="95"/>
        <v>5</v>
      </c>
      <c r="AT169" s="5" t="s">
        <v>65</v>
      </c>
      <c r="AU169" s="5">
        <f t="shared" si="96"/>
        <v>30</v>
      </c>
      <c r="AV169" s="5" t="s">
        <v>65</v>
      </c>
      <c r="AW169" s="5">
        <f t="shared" si="97"/>
        <v>15</v>
      </c>
      <c r="AX169" s="139">
        <f t="shared" si="98"/>
        <v>90</v>
      </c>
      <c r="AY169" s="5">
        <f t="shared" si="99"/>
        <v>2</v>
      </c>
      <c r="AZ169" s="5">
        <f t="shared" si="100"/>
        <v>0</v>
      </c>
      <c r="BA169" s="5" t="str">
        <v>Lider
Tecnico</v>
      </c>
      <c r="BB169" s="144">
        <f t="shared" si="101"/>
        <v>1</v>
      </c>
      <c r="BC169" s="133" t="str">
        <f t="shared" si="102"/>
        <v>RARO</v>
      </c>
      <c r="BD169" s="144">
        <f t="shared" si="103"/>
        <v>2</v>
      </c>
      <c r="BE169" s="133" t="str">
        <f t="shared" si="104"/>
        <v>MENOR</v>
      </c>
      <c r="BF169" s="144">
        <f t="shared" si="105"/>
        <v>2</v>
      </c>
      <c r="BG169" s="136" t="str">
        <f t="shared" si="106"/>
        <v>BAJA</v>
      </c>
      <c r="BH169" s="136" t="str">
        <f t="shared" si="107"/>
        <v>SI</v>
      </c>
    </row>
    <row r="170" spans="2:60" ht="178.5" x14ac:dyDescent="0.2">
      <c r="B170" s="163">
        <v>161</v>
      </c>
      <c r="C170" s="126" t="s">
        <v>355</v>
      </c>
      <c r="D170" s="127" t="s">
        <v>53</v>
      </c>
      <c r="E170" s="137" t="str">
        <v>equivocaciones de las personas cuando usan los servicios,
datos, etc.</v>
      </c>
      <c r="F170" s="137" t="str">
        <v>* Error de uso</v>
      </c>
      <c r="G170" s="138" t="str">
        <v>Humano (accidental)</v>
      </c>
      <c r="H170" s="217" t="s">
        <v>356</v>
      </c>
      <c r="I170" s="218"/>
      <c r="J170" s="164" t="s">
        <v>357</v>
      </c>
      <c r="K170" s="131" t="str">
        <v>BAJA</v>
      </c>
      <c r="L170" s="187" t="s">
        <v>56</v>
      </c>
      <c r="M170" s="129" t="str">
        <v>Gestión institucional</v>
      </c>
      <c r="N170" s="129" t="str">
        <v>Talento Humano</v>
      </c>
      <c r="O170" s="129" t="str">
        <v>Reservada</v>
      </c>
      <c r="P170" s="129" t="str">
        <v>Publico, Personal</v>
      </c>
      <c r="Q170" s="129">
        <v>3</v>
      </c>
      <c r="R170" s="129">
        <v>3</v>
      </c>
      <c r="S170" s="129">
        <v>3</v>
      </c>
      <c r="T170" s="129" t="str">
        <v>[I] integridad
[C] confidencialidad [D] disponibilidad</v>
      </c>
      <c r="U170" s="129" t="s">
        <v>57</v>
      </c>
      <c r="V170" s="129" t="s">
        <v>57</v>
      </c>
      <c r="W170" s="129" t="str">
        <f>VLOOKUP(Y170,'[1]Niveles de Valoración'!C$21:D$25,2,0)</f>
        <v>La actividad que conlleva el riesgo se ejecuta como máximos 2 veces por año</v>
      </c>
      <c r="X170" s="132">
        <f t="shared" si="88"/>
        <v>1</v>
      </c>
      <c r="Y170" s="133" t="s">
        <v>84</v>
      </c>
      <c r="Z170" s="134">
        <f t="shared" si="89"/>
        <v>2</v>
      </c>
      <c r="AA170" s="135" t="s">
        <v>73</v>
      </c>
      <c r="AB170" s="134">
        <f t="shared" si="90"/>
        <v>2</v>
      </c>
      <c r="AC170" s="135" t="str">
        <f t="shared" si="91"/>
        <v>BAJO</v>
      </c>
      <c r="AD170" s="136" t="str">
        <f t="shared" si="92"/>
        <v>SI</v>
      </c>
      <c r="AE170" s="136" t="str">
        <f>VLOOKUP(AC170,'[1]Niveles de Valoración'!B$29:C$32,2,0)</f>
        <v>Asumir el riesgo</v>
      </c>
      <c r="AF170" s="5" t="str">
        <f>VLOOKUP(AH170,'Matriz de Controles'!B$3:F$116,5,0)</f>
        <v>DT</v>
      </c>
      <c r="AG170" s="5">
        <f t="shared" si="93"/>
        <v>15</v>
      </c>
      <c r="AH170" s="131" t="s">
        <v>74</v>
      </c>
      <c r="AI170" s="131" t="str">
        <f>VLOOKUP(AH170,'Matriz de Controles'!$B$3:O276,3,)</f>
        <v>Control: Se debe implementar un proceso de suministro de acceso formal de usuarios para asignar o revocar los derechos de acceso para todo tipo de usuarios para todos los sistemas y servicios.</v>
      </c>
      <c r="AJ170" s="143" t="str">
        <f>VLOOKUP(AH170,'Matriz de Controles'!$B$3:P276,4,)</f>
        <v>La entidad deberá definir un procedimiento de control de acceso
en el cual se deberá definir y cumplir con:
* autorización por parte del propietario de la información o servicio para el uso del 
sistema de información o servicio.
* definición de nivel de acceso (lectura, escritura, lectura/escritura).
* los permisos otorgados deben ser acordes a la política de acceso, manteniendo la separación.
* los permisos otorgados deben estar a acordes a la fecha de vigencia del contrato.
* mantener un registro actualizado de los permisos otorgados, nivel de acceso, rol y aquel servicio o SI se otorgado el acceso..
* establecer una preciosidad de revisión sobre los permisos otorgados con el propietario de los SI o servicio.</v>
      </c>
      <c r="AK170" s="131" t="s">
        <v>61</v>
      </c>
      <c r="AL170" s="136" t="s">
        <v>358</v>
      </c>
      <c r="AM170" s="136"/>
      <c r="AN170" s="136" t="s">
        <v>63</v>
      </c>
      <c r="AO170" s="136"/>
      <c r="AP170" s="5" t="s">
        <v>61</v>
      </c>
      <c r="AQ170" s="5">
        <f t="shared" si="94"/>
        <v>25</v>
      </c>
      <c r="AR170" s="5" t="s">
        <v>65</v>
      </c>
      <c r="AS170" s="5">
        <f t="shared" si="95"/>
        <v>5</v>
      </c>
      <c r="AT170" s="5" t="s">
        <v>65</v>
      </c>
      <c r="AU170" s="5">
        <f t="shared" si="96"/>
        <v>30</v>
      </c>
      <c r="AV170" s="5" t="s">
        <v>65</v>
      </c>
      <c r="AW170" s="5">
        <f t="shared" si="97"/>
        <v>15</v>
      </c>
      <c r="AX170" s="139">
        <f t="shared" si="98"/>
        <v>90</v>
      </c>
      <c r="AY170" s="5">
        <f t="shared" si="99"/>
        <v>2</v>
      </c>
      <c r="AZ170" s="5">
        <f t="shared" si="100"/>
        <v>0</v>
      </c>
      <c r="BA170" s="5" t="str">
        <v>Lider
Tecnico</v>
      </c>
      <c r="BB170" s="144">
        <f t="shared" si="101"/>
        <v>1</v>
      </c>
      <c r="BC170" s="133" t="str">
        <f t="shared" si="102"/>
        <v>RARO</v>
      </c>
      <c r="BD170" s="144">
        <f t="shared" si="103"/>
        <v>2</v>
      </c>
      <c r="BE170" s="133" t="str">
        <f t="shared" si="104"/>
        <v>MENOR</v>
      </c>
      <c r="BF170" s="144">
        <f t="shared" si="105"/>
        <v>2</v>
      </c>
      <c r="BG170" s="136" t="str">
        <f t="shared" si="106"/>
        <v>BAJA</v>
      </c>
      <c r="BH170" s="136" t="str">
        <f t="shared" si="107"/>
        <v>SI</v>
      </c>
    </row>
    <row r="171" spans="2:60" ht="76.5" x14ac:dyDescent="0.2">
      <c r="B171" s="163">
        <v>162</v>
      </c>
      <c r="C171" s="126" t="s">
        <v>359</v>
      </c>
      <c r="D171" s="127" t="s">
        <v>67</v>
      </c>
      <c r="E171" s="137" t="str">
        <v>Manipulación de los registros
de actividad (log)</v>
      </c>
      <c r="F171" s="137" t="str">
        <v>* Control inadecuado o falta de
supervisión sobre los registros de
actividades (Registro y supervisión insuficientes)</v>
      </c>
      <c r="G171" s="138" t="str">
        <v>Humano (deliberado)</v>
      </c>
      <c r="H171" s="217"/>
      <c r="I171" s="218"/>
      <c r="J171" s="164" t="s">
        <v>357</v>
      </c>
      <c r="K171" s="131" t="str">
        <v>BAJA</v>
      </c>
      <c r="L171" s="187"/>
      <c r="M171" s="129" t="str">
        <v>Gestión institucional</v>
      </c>
      <c r="N171" s="129" t="str">
        <v>Talento Humano</v>
      </c>
      <c r="O171" s="129" t="str">
        <v>Reservada</v>
      </c>
      <c r="P171" s="129" t="str">
        <v>Publico, Personal</v>
      </c>
      <c r="Q171" s="129">
        <v>3</v>
      </c>
      <c r="R171" s="129">
        <v>3</v>
      </c>
      <c r="S171" s="129">
        <v>3</v>
      </c>
      <c r="T171" s="129" t="str">
        <v>[I] integridad</v>
      </c>
      <c r="U171" s="129" t="s">
        <v>57</v>
      </c>
      <c r="V171" s="129" t="s">
        <v>57</v>
      </c>
      <c r="W171" s="129" t="str">
        <f>VLOOKUP(Y171,'[1]Niveles de Valoración'!C$21:D$25,2,0)</f>
        <v>La actividad que conlleva el riesgo se ejecuta como máximos 2 veces por año</v>
      </c>
      <c r="X171" s="132">
        <f t="shared" si="88"/>
        <v>1</v>
      </c>
      <c r="Y171" s="133" t="s">
        <v>84</v>
      </c>
      <c r="Z171" s="134">
        <f t="shared" si="89"/>
        <v>1</v>
      </c>
      <c r="AA171" s="135" t="s">
        <v>68</v>
      </c>
      <c r="AB171" s="134">
        <f t="shared" si="90"/>
        <v>1</v>
      </c>
      <c r="AC171" s="135" t="str">
        <f t="shared" si="91"/>
        <v>BAJO</v>
      </c>
      <c r="AD171" s="136" t="str">
        <f t="shared" si="92"/>
        <v>SI</v>
      </c>
      <c r="AE171" s="136" t="str">
        <f>VLOOKUP(AC171,'[1]Niveles de Valoración'!B$29:C$32,2,0)</f>
        <v>Asumir el riesgo</v>
      </c>
      <c r="AF171" s="5" t="str">
        <f>VLOOKUP(AH171,'Matriz de Controles'!B$3:F$116,5,0)</f>
        <v>PR</v>
      </c>
      <c r="AG171" s="5">
        <f t="shared" si="93"/>
        <v>25</v>
      </c>
      <c r="AH171" s="131" t="s">
        <v>60</v>
      </c>
      <c r="AI171" s="131" t="str">
        <f>VLOOKUP(AH171,'Matriz de Controles'!$B$3:O277,3,)</f>
        <v>Control: Se debe definir un conjunto de políticas para la seguridad de la información, aprobada por la dirección, publicada y comunicada a los empleados y a las partes externas pertinentes.</v>
      </c>
      <c r="AJ171" s="143" t="str">
        <f>VLOOKUP(AH171,'Matriz de Controles'!$B$3:P277,4,)</f>
        <v>Defina políticas de seguridad de la información claras y alineadas con los objetivos corporativos y cuyo alcance garantice el cumplimiento legal.</v>
      </c>
      <c r="AK171" s="131" t="s">
        <v>61</v>
      </c>
      <c r="AL171" s="136" t="s">
        <v>360</v>
      </c>
      <c r="AM171" s="136"/>
      <c r="AN171" s="136" t="s">
        <v>63</v>
      </c>
      <c r="AO171" s="136"/>
      <c r="AP171" s="5" t="s">
        <v>64</v>
      </c>
      <c r="AQ171" s="5">
        <f t="shared" si="94"/>
        <v>15</v>
      </c>
      <c r="AR171" s="5" t="s">
        <v>65</v>
      </c>
      <c r="AS171" s="5">
        <f t="shared" si="95"/>
        <v>5</v>
      </c>
      <c r="AT171" s="5" t="s">
        <v>65</v>
      </c>
      <c r="AU171" s="5">
        <f t="shared" si="96"/>
        <v>30</v>
      </c>
      <c r="AV171" s="5" t="s">
        <v>65</v>
      </c>
      <c r="AW171" s="5">
        <f t="shared" si="97"/>
        <v>15</v>
      </c>
      <c r="AX171" s="139">
        <f t="shared" si="98"/>
        <v>90</v>
      </c>
      <c r="AY171" s="5">
        <f t="shared" si="99"/>
        <v>2</v>
      </c>
      <c r="AZ171" s="5">
        <f t="shared" si="100"/>
        <v>0</v>
      </c>
      <c r="BA171" s="5" t="str">
        <v>Lider
Tecnico</v>
      </c>
      <c r="BB171" s="144">
        <f t="shared" si="101"/>
        <v>1</v>
      </c>
      <c r="BC171" s="133" t="str">
        <f t="shared" si="102"/>
        <v>RARO</v>
      </c>
      <c r="BD171" s="144">
        <f t="shared" si="103"/>
        <v>1</v>
      </c>
      <c r="BE171" s="133" t="str">
        <f t="shared" si="104"/>
        <v>INSIGNIFICANTE</v>
      </c>
      <c r="BF171" s="144">
        <f t="shared" si="105"/>
        <v>1</v>
      </c>
      <c r="BG171" s="136" t="str">
        <f t="shared" si="106"/>
        <v>BAJA</v>
      </c>
      <c r="BH171" s="136" t="str">
        <f t="shared" si="107"/>
        <v>SI</v>
      </c>
    </row>
    <row r="172" spans="2:60" ht="102" x14ac:dyDescent="0.2">
      <c r="B172" s="163">
        <v>163</v>
      </c>
      <c r="C172" s="126" t="s">
        <v>361</v>
      </c>
      <c r="D172" s="127" t="s">
        <v>72</v>
      </c>
      <c r="E172" s="137" t="str">
        <v>prácticamente todos los activos dependen de su configuración y
ésta de la diligencia del administrador: privilegios de acceso, flujos de actividades, registro de actividad, encaminamiento, etc.</v>
      </c>
      <c r="F172" s="137" t="str">
        <v>* Abuso de privilegios
* Falta de definición de procedimientos de control de cambio.</v>
      </c>
      <c r="G172" s="138" t="str">
        <v>Humano (deliberado)</v>
      </c>
      <c r="H172" s="217"/>
      <c r="I172" s="218"/>
      <c r="J172" s="164" t="s">
        <v>357</v>
      </c>
      <c r="K172" s="131" t="str">
        <v>BAJA</v>
      </c>
      <c r="L172" s="187"/>
      <c r="M172" s="129" t="str">
        <v>Gestión institucional</v>
      </c>
      <c r="N172" s="129" t="str">
        <v>Talento Humano</v>
      </c>
      <c r="O172" s="129" t="str">
        <v>Reservada</v>
      </c>
      <c r="P172" s="129" t="str">
        <v>Publico, Personal</v>
      </c>
      <c r="Q172" s="129">
        <v>3</v>
      </c>
      <c r="R172" s="129">
        <v>3</v>
      </c>
      <c r="S172" s="129">
        <v>3</v>
      </c>
      <c r="T172" s="129" t="str">
        <v>[I] integridad
[C] confidencialidad [D] disponibilidad</v>
      </c>
      <c r="U172" s="129" t="s">
        <v>57</v>
      </c>
      <c r="V172" s="129" t="s">
        <v>57</v>
      </c>
      <c r="W172" s="129" t="str">
        <f>VLOOKUP(Y172,'[1]Niveles de Valoración'!C$21:D$25,2,0)</f>
        <v>La actividad que conlleva el riesgo se ejecuta como máximos 2 veces por año</v>
      </c>
      <c r="X172" s="132">
        <f t="shared" si="88"/>
        <v>1</v>
      </c>
      <c r="Y172" s="133" t="s">
        <v>84</v>
      </c>
      <c r="Z172" s="134">
        <f t="shared" si="89"/>
        <v>3</v>
      </c>
      <c r="AA172" s="135" t="s">
        <v>59</v>
      </c>
      <c r="AB172" s="134">
        <f t="shared" si="90"/>
        <v>3</v>
      </c>
      <c r="AC172" s="135" t="str">
        <f t="shared" si="91"/>
        <v>BAJO</v>
      </c>
      <c r="AD172" s="136" t="str">
        <f t="shared" si="92"/>
        <v>SI</v>
      </c>
      <c r="AE172" s="136" t="str">
        <f>VLOOKUP(AC172,'[1]Niveles de Valoración'!B$29:C$32,2,0)</f>
        <v>Asumir el riesgo</v>
      </c>
      <c r="AF172" s="5" t="str">
        <f>VLOOKUP(AH172,'Matriz de Controles'!B$3:F$116,5,0)</f>
        <v>PR</v>
      </c>
      <c r="AG172" s="5">
        <f t="shared" si="93"/>
        <v>25</v>
      </c>
      <c r="AH172" s="131" t="s">
        <v>253</v>
      </c>
      <c r="AI172" s="131" t="str">
        <f>VLOOKUP(AH172,'Matriz de Controles'!$B$3:O278,3,)</f>
        <v>Control: Se deben identificar  los mecanismos  de seguridad,    los niveles  de servicio y los  requisitos   de  gestión de todos los servicios de red,  e incluirlos  en los acuerdos  de   servicio   de   red,   ya  sea   que   los   servicios  se   presten internamente   o se contraten externamente.</v>
      </c>
      <c r="AJ172" s="143" t="str">
        <f>VLOOKUP(AH172,'Matriz de Controles'!$B$3:P278,4,)</f>
        <v>* Se debe implementar canales de trasmisión redundantes, lo cual implica redundancia de equipos de comunicación y definición de protocolos de redundancia.
* Defina arquitectura de los sistemas en alta disponibilidad HA
* Defina niveles de servició con los proveedores de comunicación.
* Evalué la red regularmente a fin de identificar programas maliciosos de interceptación y manipulación de información.</v>
      </c>
      <c r="AK172" s="131" t="s">
        <v>61</v>
      </c>
      <c r="AL172" s="136" t="s">
        <v>362</v>
      </c>
      <c r="AM172" s="136"/>
      <c r="AN172" s="136" t="s">
        <v>63</v>
      </c>
      <c r="AO172" s="136"/>
      <c r="AP172" s="5" t="s">
        <v>61</v>
      </c>
      <c r="AQ172" s="5">
        <f t="shared" si="94"/>
        <v>25</v>
      </c>
      <c r="AR172" s="5" t="s">
        <v>65</v>
      </c>
      <c r="AS172" s="5">
        <f t="shared" si="95"/>
        <v>5</v>
      </c>
      <c r="AT172" s="5" t="s">
        <v>65</v>
      </c>
      <c r="AU172" s="5">
        <f t="shared" si="96"/>
        <v>30</v>
      </c>
      <c r="AV172" s="5" t="s">
        <v>65</v>
      </c>
      <c r="AW172" s="5">
        <f t="shared" si="97"/>
        <v>15</v>
      </c>
      <c r="AX172" s="139">
        <f t="shared" si="98"/>
        <v>100</v>
      </c>
      <c r="AY172" s="5">
        <f t="shared" si="99"/>
        <v>2</v>
      </c>
      <c r="AZ172" s="5">
        <f t="shared" si="100"/>
        <v>0</v>
      </c>
      <c r="BA172" s="5" t="str">
        <v>Lider
Tecnico</v>
      </c>
      <c r="BB172" s="144">
        <f t="shared" si="101"/>
        <v>1</v>
      </c>
      <c r="BC172" s="133" t="str">
        <f t="shared" si="102"/>
        <v>RARO</v>
      </c>
      <c r="BD172" s="144">
        <f t="shared" si="103"/>
        <v>3</v>
      </c>
      <c r="BE172" s="133" t="str">
        <f t="shared" si="104"/>
        <v>MODERADO</v>
      </c>
      <c r="BF172" s="144">
        <f t="shared" si="105"/>
        <v>3</v>
      </c>
      <c r="BG172" s="136" t="str">
        <f t="shared" si="106"/>
        <v>BAJA</v>
      </c>
      <c r="BH172" s="136" t="str">
        <f t="shared" si="107"/>
        <v>SI</v>
      </c>
    </row>
    <row r="173" spans="2:60" ht="63.75" x14ac:dyDescent="0.2">
      <c r="B173" s="163">
        <v>164</v>
      </c>
      <c r="C173" s="126" t="s">
        <v>363</v>
      </c>
      <c r="D173" s="127" t="s">
        <v>76</v>
      </c>
      <c r="E17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73" s="137" t="str">
        <v>* Usurpación de derecho
* Autenticación rota</v>
      </c>
      <c r="G173" s="138" t="str">
        <v>Humano (deliberado)</v>
      </c>
      <c r="H173" s="217"/>
      <c r="I173" s="218"/>
      <c r="J173" s="164" t="s">
        <v>357</v>
      </c>
      <c r="K173" s="131" t="str">
        <v>BAJA</v>
      </c>
      <c r="L173" s="187"/>
      <c r="M173" s="129" t="str">
        <v>Gestión institucional</v>
      </c>
      <c r="N173" s="129" t="str">
        <v>Talento Humano</v>
      </c>
      <c r="O173" s="129" t="str">
        <v>Reservada</v>
      </c>
      <c r="P173" s="129" t="str">
        <v>Publico, Personal</v>
      </c>
      <c r="Q173" s="129">
        <v>3</v>
      </c>
      <c r="R173" s="129">
        <v>3</v>
      </c>
      <c r="S173" s="129">
        <v>3</v>
      </c>
      <c r="T173" s="129" t="str">
        <v>[C] confidencialidad
[I] integridad</v>
      </c>
      <c r="U173" s="129" t="s">
        <v>57</v>
      </c>
      <c r="V173" s="129" t="s">
        <v>57</v>
      </c>
      <c r="W173" s="129" t="str">
        <f>VLOOKUP(Y173,'[1]Niveles de Valoración'!C$21:D$25,2,0)</f>
        <v>La actividad que conlleva el riesgo se ejecuta como máximos 2 veces por año</v>
      </c>
      <c r="X173" s="132">
        <f t="shared" si="88"/>
        <v>1</v>
      </c>
      <c r="Y173" s="133" t="s">
        <v>84</v>
      </c>
      <c r="Z173" s="134">
        <f t="shared" si="89"/>
        <v>2</v>
      </c>
      <c r="AA173" s="135" t="s">
        <v>73</v>
      </c>
      <c r="AB173" s="134">
        <f t="shared" si="90"/>
        <v>2</v>
      </c>
      <c r="AC173" s="135" t="str">
        <f t="shared" si="91"/>
        <v>BAJO</v>
      </c>
      <c r="AD173" s="136" t="str">
        <f t="shared" si="92"/>
        <v>SI</v>
      </c>
      <c r="AE173" s="136" t="str">
        <f>VLOOKUP(AC173,'[1]Niveles de Valoración'!B$29:C$32,2,0)</f>
        <v>Asumir el riesgo</v>
      </c>
      <c r="AF173" s="5" t="str">
        <f>VLOOKUP(AH173,'Matriz de Controles'!B$3:F$116,5,0)</f>
        <v>PR</v>
      </c>
      <c r="AG173" s="5">
        <f t="shared" si="93"/>
        <v>25</v>
      </c>
      <c r="AH173" s="131" t="s">
        <v>80</v>
      </c>
      <c r="AI173" s="131" t="str">
        <f>VLOOKUP(AH173,'Matriz de Controles'!$B$3:O279,3,)</f>
        <v>Control: Se deben definir y asignar todas las responsabilidades de la seguridad de la información.</v>
      </c>
      <c r="AJ173" s="143" t="str">
        <f>VLOOKUP(AH173,'Matriz de Controles'!$B$3:P279,4,)</f>
        <v>Los roles y responsabilidades deben estar claramente definidos
y deben hacer parte de cada contrato de los funcionarios activos en la SED.</v>
      </c>
      <c r="AK173" s="131" t="s">
        <v>61</v>
      </c>
      <c r="AL173" s="136" t="s">
        <v>364</v>
      </c>
      <c r="AM173" s="136"/>
      <c r="AN173" s="136" t="s">
        <v>63</v>
      </c>
      <c r="AO173" s="136"/>
      <c r="AP173" s="5" t="s">
        <v>64</v>
      </c>
      <c r="AQ173" s="5">
        <f t="shared" si="94"/>
        <v>15</v>
      </c>
      <c r="AR173" s="5" t="s">
        <v>65</v>
      </c>
      <c r="AS173" s="5">
        <f t="shared" si="95"/>
        <v>5</v>
      </c>
      <c r="AT173" s="5" t="s">
        <v>65</v>
      </c>
      <c r="AU173" s="5">
        <f t="shared" si="96"/>
        <v>30</v>
      </c>
      <c r="AV173" s="5" t="s">
        <v>65</v>
      </c>
      <c r="AW173" s="5">
        <f t="shared" si="97"/>
        <v>15</v>
      </c>
      <c r="AX173" s="139">
        <f t="shared" si="98"/>
        <v>90</v>
      </c>
      <c r="AY173" s="5">
        <f t="shared" si="99"/>
        <v>2</v>
      </c>
      <c r="AZ173" s="5">
        <f t="shared" si="100"/>
        <v>0</v>
      </c>
      <c r="BA173" s="5" t="str">
        <v>Lider
Tecnico</v>
      </c>
      <c r="BB173" s="144">
        <f t="shared" si="101"/>
        <v>1</v>
      </c>
      <c r="BC173" s="133" t="str">
        <f t="shared" si="102"/>
        <v>RARO</v>
      </c>
      <c r="BD173" s="144">
        <f t="shared" si="103"/>
        <v>2</v>
      </c>
      <c r="BE173" s="133" t="str">
        <f t="shared" si="104"/>
        <v>MENOR</v>
      </c>
      <c r="BF173" s="144">
        <f t="shared" si="105"/>
        <v>2</v>
      </c>
      <c r="BG173" s="136" t="str">
        <f t="shared" si="106"/>
        <v>BAJA</v>
      </c>
      <c r="BH173" s="136" t="str">
        <f t="shared" si="107"/>
        <v>SI</v>
      </c>
    </row>
    <row r="174" spans="2:60" ht="63.75" customHeight="1" x14ac:dyDescent="0.2">
      <c r="B174" s="163">
        <v>165</v>
      </c>
      <c r="C174" s="126" t="s">
        <v>365</v>
      </c>
      <c r="D174" s="127" t="s">
        <v>247</v>
      </c>
      <c r="E174" s="137" t="str">
        <v>cuando no está claro quién tiene que hacer exactamente qué y
cuándo, incluyendo tomar medidas sobre los activos o informar a la jerarquía de gestión. Acciones descoordinadas, errores por omisión, incumplimientos contractuales, etc.</v>
      </c>
      <c r="F174" s="137" t="str">
        <v>* Falta de definición de roles y
responsabilidades
* Procesos inadecuados de contratación
* Incumplimientos contractuales</v>
      </c>
      <c r="G174" s="138" t="str">
        <v>Humano (accidental)</v>
      </c>
      <c r="H174" s="217"/>
      <c r="I174" s="218"/>
      <c r="J174" s="164" t="s">
        <v>357</v>
      </c>
      <c r="K174" s="131" t="str">
        <v>BAJA</v>
      </c>
      <c r="L174" s="187"/>
      <c r="M174" s="129" t="str">
        <v>Gestión institucional</v>
      </c>
      <c r="N174" s="129" t="str">
        <v>Talento Humano</v>
      </c>
      <c r="O174" s="129" t="str">
        <v>Reservada</v>
      </c>
      <c r="P174" s="129" t="str">
        <v>Publico, Personal</v>
      </c>
      <c r="Q174" s="129">
        <v>3</v>
      </c>
      <c r="R174" s="129">
        <v>3</v>
      </c>
      <c r="S174" s="129">
        <v>3</v>
      </c>
      <c r="T174" s="129" t="str">
        <v>[D] disponibilidad</v>
      </c>
      <c r="U174" s="129" t="s">
        <v>57</v>
      </c>
      <c r="V174" s="129" t="s">
        <v>57</v>
      </c>
      <c r="W174" s="129" t="str">
        <f>VLOOKUP(Y174,'[1]Niveles de Valoración'!C$21:D$25,2,0)</f>
        <v>La actividad que conlleva el riesgo se ejecuta como máximos 2 veces por año</v>
      </c>
      <c r="X174" s="132">
        <f t="shared" si="88"/>
        <v>1</v>
      </c>
      <c r="Y174" s="133" t="s">
        <v>84</v>
      </c>
      <c r="Z174" s="134">
        <f t="shared" si="89"/>
        <v>2</v>
      </c>
      <c r="AA174" s="135" t="s">
        <v>73</v>
      </c>
      <c r="AB174" s="134">
        <f t="shared" si="90"/>
        <v>2</v>
      </c>
      <c r="AC174" s="135" t="str">
        <f t="shared" si="91"/>
        <v>BAJO</v>
      </c>
      <c r="AD174" s="136" t="str">
        <f t="shared" si="92"/>
        <v>SI</v>
      </c>
      <c r="AE174" s="136" t="str">
        <f>VLOOKUP(AC174,'[1]Niveles de Valoración'!B$29:C$32,2,0)</f>
        <v>Asumir el riesgo</v>
      </c>
      <c r="AF174" s="5" t="str">
        <f>VLOOKUP(AH174,'Matriz de Controles'!B$3:F$116,5,0)</f>
        <v>PR</v>
      </c>
      <c r="AG174" s="5">
        <f t="shared" si="93"/>
        <v>25</v>
      </c>
      <c r="AH174" s="131" t="s">
        <v>77</v>
      </c>
      <c r="AI174" s="131" t="str">
        <f>VLOOKUP(AH174,'Matriz de Controles'!$B$3:O280,3,)</f>
        <v>Control: Todos los empleados de la organización, y en donde sea pertinente, los contratistas, deben recibir la educación y la formación en toma de conciencia apropiada, y actualizaciones regulares sobre las políticas y procedimientos de la organización pertinentes para su cargo.</v>
      </c>
      <c r="AJ174" s="143" t="str">
        <f>VLOOKUP(AH174,'Matriz de Controles'!$B$3:P280,4,)</f>
        <v>Se deberán definir programas de toma de conciencia (campañas, folletos, boletines, etc.), estas deberán contemplar:
* la necesidad de familiarizarse con las reglas y obligaciones de seguridad de la información aplicables y de cumplir con ellas.
* la rendición personal de cuentas, por las acciones y omisiones propias, y las responsabilidades generales con relación a asegurar o proteger la información.
* los procedimientos básicos de seguridad de la información (tales como el reporte de incidentes de seguridad de la información).
* los puntos de contacto y los recursos para información adicional y asesoría sobre asuntos de seguridad de la información.
* Capacitar al personal técnico y de desarrollo en la identificación de parámetros técnicos que pueden divulgar información relacionada con la tecnología empleada.</v>
      </c>
      <c r="AK174" s="131" t="s">
        <v>64</v>
      </c>
      <c r="AL174" s="136" t="s">
        <v>366</v>
      </c>
      <c r="AM174" s="136"/>
      <c r="AN174" s="136" t="s">
        <v>63</v>
      </c>
      <c r="AO174" s="136"/>
      <c r="AP174" s="5" t="s">
        <v>64</v>
      </c>
      <c r="AQ174" s="5">
        <f t="shared" si="94"/>
        <v>15</v>
      </c>
      <c r="AR174" s="5" t="s">
        <v>65</v>
      </c>
      <c r="AS174" s="5">
        <f t="shared" si="95"/>
        <v>5</v>
      </c>
      <c r="AT174" s="5" t="s">
        <v>65</v>
      </c>
      <c r="AU174" s="5">
        <f t="shared" si="96"/>
        <v>30</v>
      </c>
      <c r="AV174" s="5" t="s">
        <v>65</v>
      </c>
      <c r="AW174" s="5">
        <f t="shared" si="97"/>
        <v>15</v>
      </c>
      <c r="AX174" s="139">
        <f t="shared" si="98"/>
        <v>90</v>
      </c>
      <c r="AY174" s="5">
        <f t="shared" si="99"/>
        <v>2</v>
      </c>
      <c r="AZ174" s="5">
        <f t="shared" si="100"/>
        <v>0</v>
      </c>
      <c r="BA174" s="5" t="str">
        <v>Lider
Tecnico</v>
      </c>
      <c r="BB174" s="144">
        <f t="shared" si="101"/>
        <v>1</v>
      </c>
      <c r="BC174" s="133" t="str">
        <f t="shared" si="102"/>
        <v>RARO</v>
      </c>
      <c r="BD174" s="144">
        <f t="shared" si="103"/>
        <v>2</v>
      </c>
      <c r="BE174" s="133" t="str">
        <f t="shared" si="104"/>
        <v>MENOR</v>
      </c>
      <c r="BF174" s="144">
        <f t="shared" si="105"/>
        <v>2</v>
      </c>
      <c r="BG174" s="136" t="str">
        <f t="shared" si="106"/>
        <v>BAJA</v>
      </c>
      <c r="BH174" s="136" t="str">
        <f t="shared" si="107"/>
        <v>SI</v>
      </c>
    </row>
    <row r="175" spans="2:60" ht="89.25" x14ac:dyDescent="0.2">
      <c r="B175" s="163">
        <v>166</v>
      </c>
      <c r="C175" s="126" t="s">
        <v>367</v>
      </c>
      <c r="D175" s="127" t="s">
        <v>53</v>
      </c>
      <c r="E175" s="137" t="str">
        <v>equivocaciones de las personas cuando usan los servicios,
datos, etc.</v>
      </c>
      <c r="F175" s="137" t="str">
        <v>* Error de uso</v>
      </c>
      <c r="G175" s="138" t="str">
        <v>Humano (accidental)</v>
      </c>
      <c r="H175" s="217" t="s">
        <v>368</v>
      </c>
      <c r="I175" s="218"/>
      <c r="J175" s="131" t="s">
        <v>369</v>
      </c>
      <c r="K175" s="131" t="str">
        <v>BAJA</v>
      </c>
      <c r="L175" s="187" t="s">
        <v>56</v>
      </c>
      <c r="M175" s="129" t="str">
        <v>Gestión institucional</v>
      </c>
      <c r="N175" s="129" t="str">
        <v>Talento Humano</v>
      </c>
      <c r="O175" s="129" t="str">
        <v>Reservada</v>
      </c>
      <c r="P175" s="129" t="str">
        <v>Publico, Personal</v>
      </c>
      <c r="Q175" s="129">
        <v>1</v>
      </c>
      <c r="R175" s="129">
        <v>2</v>
      </c>
      <c r="S175" s="129">
        <v>1</v>
      </c>
      <c r="T175" s="129" t="str">
        <v>[I] integridad
[C] confidencialidad [D] disponibilidad</v>
      </c>
      <c r="U175" s="129" t="s">
        <v>57</v>
      </c>
      <c r="V175" s="129" t="s">
        <v>57</v>
      </c>
      <c r="W175" s="129" t="str">
        <f>VLOOKUP(Y175,'[1]Niveles de Valoración'!C$21:D$25,2,0)</f>
        <v>La actividad que conlleva el riesgo se ejecuta como máximos 2 veces por año</v>
      </c>
      <c r="X175" s="132">
        <f t="shared" si="88"/>
        <v>1</v>
      </c>
      <c r="Y175" s="133" t="s">
        <v>84</v>
      </c>
      <c r="Z175" s="134">
        <f t="shared" si="89"/>
        <v>2</v>
      </c>
      <c r="AA175" s="135" t="s">
        <v>73</v>
      </c>
      <c r="AB175" s="134">
        <f t="shared" si="90"/>
        <v>2</v>
      </c>
      <c r="AC175" s="135" t="str">
        <f t="shared" si="91"/>
        <v>BAJO</v>
      </c>
      <c r="AD175" s="136" t="str">
        <f t="shared" si="92"/>
        <v>SI</v>
      </c>
      <c r="AE175" s="136" t="str">
        <f>VLOOKUP(AC175,'[1]Niveles de Valoración'!B$29:C$32,2,0)</f>
        <v>Asumir el riesgo</v>
      </c>
      <c r="AF175" s="5" t="str">
        <f>VLOOKUP(AH175,'Matriz de Controles'!B$3:F$116,5,0)</f>
        <v>PR</v>
      </c>
      <c r="AG175" s="5">
        <f t="shared" si="93"/>
        <v>25</v>
      </c>
      <c r="AH175" s="131" t="s">
        <v>166</v>
      </c>
      <c r="AI175" s="131" t="str">
        <f>VLOOKUP(AH175,'Matriz de Controles'!$B$3:O281,3,)</f>
        <v>Control: Los procedimientos de operación se deben documentar y poner a disposición de todos los usuarios que los necesitan.</v>
      </c>
      <c r="AJ175" s="143" t="str">
        <f>VLOOKUP(AH175,'Matriz de Controles'!$B$3:P281,4,)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75" s="131" t="s">
        <v>61</v>
      </c>
      <c r="AL175" s="136" t="s">
        <v>370</v>
      </c>
      <c r="AM175" s="136"/>
      <c r="AN175" s="136" t="s">
        <v>63</v>
      </c>
      <c r="AO175" s="136"/>
      <c r="AP175" s="5" t="s">
        <v>64</v>
      </c>
      <c r="AQ175" s="5">
        <f t="shared" si="94"/>
        <v>15</v>
      </c>
      <c r="AR175" s="5" t="s">
        <v>65</v>
      </c>
      <c r="AS175" s="5">
        <f t="shared" si="95"/>
        <v>5</v>
      </c>
      <c r="AT175" s="5" t="s">
        <v>65</v>
      </c>
      <c r="AU175" s="5">
        <f t="shared" si="96"/>
        <v>30</v>
      </c>
      <c r="AV175" s="5" t="s">
        <v>65</v>
      </c>
      <c r="AW175" s="5">
        <f t="shared" si="97"/>
        <v>15</v>
      </c>
      <c r="AX175" s="139">
        <f t="shared" si="98"/>
        <v>90</v>
      </c>
      <c r="AY175" s="5">
        <f t="shared" si="99"/>
        <v>2</v>
      </c>
      <c r="AZ175" s="5">
        <f t="shared" si="100"/>
        <v>0</v>
      </c>
      <c r="BA175" s="5" t="str">
        <v>Lider
Tecnico</v>
      </c>
      <c r="BB175" s="144">
        <f t="shared" si="101"/>
        <v>1</v>
      </c>
      <c r="BC175" s="133" t="str">
        <f t="shared" si="102"/>
        <v>RARO</v>
      </c>
      <c r="BD175" s="144">
        <f t="shared" si="103"/>
        <v>2</v>
      </c>
      <c r="BE175" s="133" t="str">
        <f t="shared" si="104"/>
        <v>MENOR</v>
      </c>
      <c r="BF175" s="144">
        <f t="shared" si="105"/>
        <v>2</v>
      </c>
      <c r="BG175" s="136" t="str">
        <f t="shared" si="106"/>
        <v>BAJA</v>
      </c>
      <c r="BH175" s="136" t="str">
        <f t="shared" si="107"/>
        <v>SI</v>
      </c>
    </row>
    <row r="176" spans="2:60" ht="76.5" x14ac:dyDescent="0.2">
      <c r="B176" s="163">
        <v>167</v>
      </c>
      <c r="C176" s="126" t="s">
        <v>371</v>
      </c>
      <c r="D176" s="127" t="s">
        <v>67</v>
      </c>
      <c r="E176" s="137" t="str">
        <v>Manipulación de los registros
de actividad (log)</v>
      </c>
      <c r="F176" s="137" t="str">
        <v>* Control inadecuado o falta de
supervisión sobre los registros de
actividades (Registro y supervisión insuficientes)</v>
      </c>
      <c r="G176" s="138" t="str">
        <v>Humano (deliberado)</v>
      </c>
      <c r="H176" s="217"/>
      <c r="I176" s="218"/>
      <c r="J176" s="131" t="s">
        <v>369</v>
      </c>
      <c r="K176" s="131" t="str">
        <v>BAJA</v>
      </c>
      <c r="L176" s="187"/>
      <c r="M176" s="129" t="str">
        <v>Gestión institucional</v>
      </c>
      <c r="N176" s="129" t="str">
        <v>Talento Humano</v>
      </c>
      <c r="O176" s="129" t="str">
        <v>Reservada</v>
      </c>
      <c r="P176" s="129" t="str">
        <v>Publico, Personal</v>
      </c>
      <c r="Q176" s="129">
        <v>1</v>
      </c>
      <c r="R176" s="129">
        <v>2</v>
      </c>
      <c r="S176" s="129">
        <v>1</v>
      </c>
      <c r="T176" s="129" t="str">
        <v>[I] integridad</v>
      </c>
      <c r="U176" s="129" t="s">
        <v>57</v>
      </c>
      <c r="V176" s="129" t="s">
        <v>57</v>
      </c>
      <c r="W176" s="129" t="str">
        <f>VLOOKUP(Y176,'[1]Niveles de Valoración'!C$21:D$25,2,0)</f>
        <v>La actividad que conlleva el riesgo se ejecuta como máximos 2 veces por año</v>
      </c>
      <c r="X176" s="132">
        <f t="shared" si="88"/>
        <v>1</v>
      </c>
      <c r="Y176" s="133" t="s">
        <v>84</v>
      </c>
      <c r="Z176" s="134">
        <f t="shared" si="89"/>
        <v>1</v>
      </c>
      <c r="AA176" s="135" t="s">
        <v>68</v>
      </c>
      <c r="AB176" s="134">
        <f t="shared" si="90"/>
        <v>1</v>
      </c>
      <c r="AC176" s="135" t="str">
        <f t="shared" si="91"/>
        <v>BAJO</v>
      </c>
      <c r="AD176" s="136" t="str">
        <f t="shared" si="92"/>
        <v>SI</v>
      </c>
      <c r="AE176" s="136" t="str">
        <f>VLOOKUP(AC176,'[1]Niveles de Valoración'!B$29:C$32,2,0)</f>
        <v>Asumir el riesgo</v>
      </c>
      <c r="AF176" s="5" t="str">
        <f>VLOOKUP(AH176,'Matriz de Controles'!B$3:F$116,5,0)</f>
        <v>PR</v>
      </c>
      <c r="AG176" s="5">
        <f t="shared" si="93"/>
        <v>25</v>
      </c>
      <c r="AH176" s="131" t="s">
        <v>372</v>
      </c>
      <c r="AI176" s="131" t="str">
        <f>VLOOKUP(AH176,'Matriz de Controles'!$B$3:O282,3,)</f>
        <v>Control: La seguridad de la información se debe tratar en la gestión de proyectos, independientemente del tipo de proyecto.</v>
      </c>
      <c r="AJ176" s="143" t="str">
        <f>VLOOKUP(AH176,'Matriz de Controles'!$B$3:P282,4,)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176" s="131" t="s">
        <v>61</v>
      </c>
      <c r="AL176" s="136" t="s">
        <v>373</v>
      </c>
      <c r="AM176" s="136"/>
      <c r="AN176" s="136" t="s">
        <v>63</v>
      </c>
      <c r="AO176" s="136"/>
      <c r="AP176" s="5" t="s">
        <v>64</v>
      </c>
      <c r="AQ176" s="5">
        <f t="shared" si="94"/>
        <v>15</v>
      </c>
      <c r="AR176" s="5" t="s">
        <v>65</v>
      </c>
      <c r="AS176" s="5">
        <f t="shared" si="95"/>
        <v>5</v>
      </c>
      <c r="AT176" s="5" t="s">
        <v>65</v>
      </c>
      <c r="AU176" s="5">
        <f t="shared" si="96"/>
        <v>30</v>
      </c>
      <c r="AV176" s="5" t="s">
        <v>65</v>
      </c>
      <c r="AW176" s="5">
        <f t="shared" si="97"/>
        <v>15</v>
      </c>
      <c r="AX176" s="139">
        <f t="shared" si="98"/>
        <v>90</v>
      </c>
      <c r="AY176" s="5">
        <f t="shared" si="99"/>
        <v>2</v>
      </c>
      <c r="AZ176" s="5">
        <f t="shared" si="100"/>
        <v>0</v>
      </c>
      <c r="BA176" s="5" t="str">
        <v>Lider
Tecnico</v>
      </c>
      <c r="BB176" s="144">
        <f t="shared" si="101"/>
        <v>1</v>
      </c>
      <c r="BC176" s="133" t="str">
        <f t="shared" si="102"/>
        <v>RARO</v>
      </c>
      <c r="BD176" s="144">
        <f t="shared" si="103"/>
        <v>1</v>
      </c>
      <c r="BE176" s="133" t="str">
        <f t="shared" si="104"/>
        <v>INSIGNIFICANTE</v>
      </c>
      <c r="BF176" s="144">
        <f t="shared" si="105"/>
        <v>1</v>
      </c>
      <c r="BG176" s="136" t="str">
        <f t="shared" si="106"/>
        <v>BAJA</v>
      </c>
      <c r="BH176" s="136" t="str">
        <f t="shared" si="107"/>
        <v>SI</v>
      </c>
    </row>
    <row r="177" spans="2:60" ht="140.25" x14ac:dyDescent="0.2">
      <c r="B177" s="163">
        <v>168</v>
      </c>
      <c r="C177" s="126" t="s">
        <v>374</v>
      </c>
      <c r="D177" s="127" t="s">
        <v>72</v>
      </c>
      <c r="E177" s="137" t="str">
        <v>prácticamente todos los activos dependen de su configuración y
ésta de la diligencia del administrador: privilegios de acceso, flujos de actividades, registro de actividad, encaminamiento, etc.</v>
      </c>
      <c r="F177" s="137" t="str">
        <v>* Abuso de privilegios
* Falta de definición de procedimientos de control de cambio.</v>
      </c>
      <c r="G177" s="138" t="str">
        <v>Humano (deliberado)</v>
      </c>
      <c r="H177" s="217"/>
      <c r="I177" s="218"/>
      <c r="J177" s="131" t="s">
        <v>369</v>
      </c>
      <c r="K177" s="131" t="str">
        <v>BAJA</v>
      </c>
      <c r="L177" s="187"/>
      <c r="M177" s="129" t="str">
        <v>Gestión institucional</v>
      </c>
      <c r="N177" s="129" t="str">
        <v>Talento Humano</v>
      </c>
      <c r="O177" s="129" t="str">
        <v>Reservada</v>
      </c>
      <c r="P177" s="129" t="str">
        <v>Publico, Personal</v>
      </c>
      <c r="Q177" s="129">
        <v>1</v>
      </c>
      <c r="R177" s="129">
        <v>2</v>
      </c>
      <c r="S177" s="129">
        <v>1</v>
      </c>
      <c r="T177" s="129" t="str">
        <v>[I] integridad
[C] confidencialidad [D] disponibilidad</v>
      </c>
      <c r="U177" s="129" t="s">
        <v>57</v>
      </c>
      <c r="V177" s="129" t="s">
        <v>57</v>
      </c>
      <c r="W177" s="129" t="str">
        <f>VLOOKUP(Y177,'[1]Niveles de Valoración'!C$21:D$25,2,0)</f>
        <v>La actividad que conlleva el riesgo se ejecuta como máximos 2 veces por año</v>
      </c>
      <c r="X177" s="132">
        <f t="shared" si="88"/>
        <v>1</v>
      </c>
      <c r="Y177" s="133" t="s">
        <v>84</v>
      </c>
      <c r="Z177" s="134">
        <f t="shared" si="89"/>
        <v>3</v>
      </c>
      <c r="AA177" s="135" t="s">
        <v>59</v>
      </c>
      <c r="AB177" s="134">
        <f t="shared" si="90"/>
        <v>3</v>
      </c>
      <c r="AC177" s="135" t="str">
        <f t="shared" si="91"/>
        <v>BAJO</v>
      </c>
      <c r="AD177" s="136" t="str">
        <f t="shared" si="92"/>
        <v>SI</v>
      </c>
      <c r="AE177" s="136" t="str">
        <f>VLOOKUP(AC177,'[1]Niveles de Valoración'!B$29:C$32,2,0)</f>
        <v>Asumir el riesgo</v>
      </c>
      <c r="AF177" s="5" t="str">
        <f>VLOOKUP(AH177,'Matriz de Controles'!B$3:F$116,5,0)</f>
        <v>PR</v>
      </c>
      <c r="AG177" s="5">
        <f t="shared" si="93"/>
        <v>25</v>
      </c>
      <c r="AH177" s="131" t="s">
        <v>375</v>
      </c>
      <c r="AI177" s="131" t="str">
        <f>VLOOKUP(AH177,'Matriz de Controles'!$B$3:O283,3,)</f>
        <v>Control: Las instalaciones de procesamientos de información se deben implementar con redundancia suficiente para cumplir los requisitos de disponibilidad.</v>
      </c>
      <c r="AJ177" s="143" t="str">
        <f>VLOOKUP(AH177,'Matriz de Controles'!$B$3:P283,4,)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177" s="131" t="s">
        <v>61</v>
      </c>
      <c r="AL177" s="136" t="s">
        <v>376</v>
      </c>
      <c r="AM177" s="136"/>
      <c r="AN177" s="136" t="s">
        <v>63</v>
      </c>
      <c r="AO177" s="136"/>
      <c r="AP177" s="5" t="s">
        <v>64</v>
      </c>
      <c r="AQ177" s="5">
        <f t="shared" si="94"/>
        <v>15</v>
      </c>
      <c r="AR177" s="5" t="s">
        <v>65</v>
      </c>
      <c r="AS177" s="5">
        <f t="shared" si="95"/>
        <v>5</v>
      </c>
      <c r="AT177" s="5" t="s">
        <v>65</v>
      </c>
      <c r="AU177" s="5">
        <f t="shared" si="96"/>
        <v>30</v>
      </c>
      <c r="AV177" s="5" t="s">
        <v>65</v>
      </c>
      <c r="AW177" s="5">
        <f t="shared" si="97"/>
        <v>15</v>
      </c>
      <c r="AX177" s="139">
        <f t="shared" si="98"/>
        <v>90</v>
      </c>
      <c r="AY177" s="5">
        <f t="shared" si="99"/>
        <v>2</v>
      </c>
      <c r="AZ177" s="5">
        <f t="shared" si="100"/>
        <v>0</v>
      </c>
      <c r="BA177" s="5" t="str">
        <v>Lider
Tecnico</v>
      </c>
      <c r="BB177" s="144">
        <f t="shared" si="101"/>
        <v>1</v>
      </c>
      <c r="BC177" s="133" t="str">
        <f t="shared" si="102"/>
        <v>RARO</v>
      </c>
      <c r="BD177" s="144">
        <f t="shared" si="103"/>
        <v>3</v>
      </c>
      <c r="BE177" s="133" t="str">
        <f t="shared" si="104"/>
        <v>MODERADO</v>
      </c>
      <c r="BF177" s="144">
        <f t="shared" si="105"/>
        <v>3</v>
      </c>
      <c r="BG177" s="136" t="str">
        <f t="shared" si="106"/>
        <v>BAJA</v>
      </c>
      <c r="BH177" s="136" t="str">
        <f t="shared" si="107"/>
        <v>SI</v>
      </c>
    </row>
    <row r="178" spans="2:60" ht="114.75" x14ac:dyDescent="0.2">
      <c r="B178" s="163">
        <v>169</v>
      </c>
      <c r="C178" s="126" t="s">
        <v>377</v>
      </c>
      <c r="D178" s="127" t="s">
        <v>76</v>
      </c>
      <c r="E17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78" s="137" t="str">
        <v>* Usurpación de derecho
* Autenticación rota</v>
      </c>
      <c r="G178" s="138" t="str">
        <v>Humano (deliberado)</v>
      </c>
      <c r="H178" s="217"/>
      <c r="I178" s="218"/>
      <c r="J178" s="131" t="s">
        <v>369</v>
      </c>
      <c r="K178" s="131" t="str">
        <v>BAJA</v>
      </c>
      <c r="L178" s="187"/>
      <c r="M178" s="129" t="str">
        <v>Gestión institucional</v>
      </c>
      <c r="N178" s="129" t="str">
        <v>Talento Humano</v>
      </c>
      <c r="O178" s="129" t="str">
        <v>Reservada</v>
      </c>
      <c r="P178" s="129" t="str">
        <v>Publico, Personal</v>
      </c>
      <c r="Q178" s="129">
        <v>1</v>
      </c>
      <c r="R178" s="129">
        <v>2</v>
      </c>
      <c r="S178" s="129">
        <v>1</v>
      </c>
      <c r="T178" s="129" t="str">
        <v>[C] confidencialidad
[I] integridad</v>
      </c>
      <c r="U178" s="129" t="s">
        <v>57</v>
      </c>
      <c r="V178" s="129" t="s">
        <v>57</v>
      </c>
      <c r="W178" s="129" t="str">
        <f>VLOOKUP(Y178,'[1]Niveles de Valoración'!C$21:D$25,2,0)</f>
        <v>La actividad que conlleva el riesgo se ejecuta como máximos 2 veces por año</v>
      </c>
      <c r="X178" s="132">
        <f t="shared" si="88"/>
        <v>1</v>
      </c>
      <c r="Y178" s="133" t="s">
        <v>84</v>
      </c>
      <c r="Z178" s="134">
        <f t="shared" si="89"/>
        <v>2</v>
      </c>
      <c r="AA178" s="135" t="s">
        <v>73</v>
      </c>
      <c r="AB178" s="134">
        <f t="shared" si="90"/>
        <v>2</v>
      </c>
      <c r="AC178" s="135" t="str">
        <f t="shared" si="91"/>
        <v>BAJO</v>
      </c>
      <c r="AD178" s="136" t="str">
        <f t="shared" si="92"/>
        <v>SI</v>
      </c>
      <c r="AE178" s="136" t="str">
        <f>VLOOKUP(AC178,'[1]Niveles de Valoración'!B$29:C$32,2,0)</f>
        <v>Asumir el riesgo</v>
      </c>
      <c r="AF178" s="5" t="str">
        <f>VLOOKUP(AH178,'Matriz de Controles'!B$3:F$116,5,0)</f>
        <v>PR</v>
      </c>
      <c r="AG178" s="5">
        <f t="shared" si="93"/>
        <v>25</v>
      </c>
      <c r="AH178" s="131" t="s">
        <v>378</v>
      </c>
      <c r="AI178" s="131" t="str">
        <f>VLOOKUP(AH178,'Matriz de Controles'!$B$3:O284,3,)</f>
        <v>Control: Las verificaciones de los antecedentes de todos los candidatos a un empleo se deben llevar a cabo de acuerdo con las leyes, reglamentaciones y ética pertinentes y deben ser proporcionales a los requisitos de negocio, a la clasificación de la información a que se va a tener acceso y a los riesgos percibidos.</v>
      </c>
      <c r="AJ178" s="143" t="str">
        <f>VLOOKUP(AH178,'Matriz de Controles'!$B$3:P284,4,)</f>
        <v>Defina procedimientos que establezca el cumplimiento
en la consulta de antecedentes disciplinarios para el personal contratado.</v>
      </c>
      <c r="AK178" s="131" t="s">
        <v>61</v>
      </c>
      <c r="AL178" s="136" t="s">
        <v>379</v>
      </c>
      <c r="AM178" s="136"/>
      <c r="AN178" s="136" t="s">
        <v>63</v>
      </c>
      <c r="AO178" s="136"/>
      <c r="AP178" s="5" t="s">
        <v>64</v>
      </c>
      <c r="AQ178" s="5">
        <f t="shared" si="94"/>
        <v>15</v>
      </c>
      <c r="AR178" s="5" t="s">
        <v>65</v>
      </c>
      <c r="AS178" s="5">
        <f t="shared" si="95"/>
        <v>5</v>
      </c>
      <c r="AT178" s="5" t="s">
        <v>65</v>
      </c>
      <c r="AU178" s="5">
        <f t="shared" si="96"/>
        <v>30</v>
      </c>
      <c r="AV178" s="5" t="s">
        <v>65</v>
      </c>
      <c r="AW178" s="5">
        <f t="shared" si="97"/>
        <v>15</v>
      </c>
      <c r="AX178" s="139">
        <f t="shared" si="98"/>
        <v>90</v>
      </c>
      <c r="AY178" s="5">
        <f t="shared" si="99"/>
        <v>2</v>
      </c>
      <c r="AZ178" s="5">
        <f t="shared" si="100"/>
        <v>0</v>
      </c>
      <c r="BA178" s="5" t="str">
        <v>Lider
Tecnico</v>
      </c>
      <c r="BB178" s="144">
        <f t="shared" si="101"/>
        <v>1</v>
      </c>
      <c r="BC178" s="133" t="str">
        <f t="shared" si="102"/>
        <v>RARO</v>
      </c>
      <c r="BD178" s="144">
        <f t="shared" si="103"/>
        <v>2</v>
      </c>
      <c r="BE178" s="133" t="str">
        <f t="shared" si="104"/>
        <v>MENOR</v>
      </c>
      <c r="BF178" s="144">
        <f t="shared" si="105"/>
        <v>2</v>
      </c>
      <c r="BG178" s="136" t="str">
        <f t="shared" si="106"/>
        <v>BAJA</v>
      </c>
      <c r="BH178" s="136" t="str">
        <f t="shared" si="107"/>
        <v>SI</v>
      </c>
    </row>
    <row r="179" spans="2:60" ht="63.75" customHeight="1" x14ac:dyDescent="0.2">
      <c r="B179" s="163">
        <v>170</v>
      </c>
      <c r="C179" s="126" t="s">
        <v>380</v>
      </c>
      <c r="D179" s="127" t="s">
        <v>247</v>
      </c>
      <c r="E179" s="137" t="str">
        <v>cuando no está claro quién tiene que hacer exactamente qué y
cuándo, incluyendo tomar medidas sobre los activos o informar a la jerarquía de gestión. Acciones descoordinadas, errores por omisión, incumplimientos contractuales, etc.</v>
      </c>
      <c r="F179" s="137" t="str">
        <v>* Falta de definición de roles y
responsabilidades
* Procesos inadecuados de contratación
* Incumplimientos contractuales</v>
      </c>
      <c r="G179" s="138" t="str">
        <v>Humano (accidental)</v>
      </c>
      <c r="H179" s="217"/>
      <c r="I179" s="218"/>
      <c r="J179" s="131" t="s">
        <v>369</v>
      </c>
      <c r="K179" s="131" t="str">
        <v>BAJA</v>
      </c>
      <c r="L179" s="187"/>
      <c r="M179" s="129" t="str">
        <v>Gestión institucional</v>
      </c>
      <c r="N179" s="129" t="str">
        <v>Talento Humano</v>
      </c>
      <c r="O179" s="129" t="str">
        <v>Reservada</v>
      </c>
      <c r="P179" s="129" t="str">
        <v>Publico, Personal</v>
      </c>
      <c r="Q179" s="129">
        <v>1</v>
      </c>
      <c r="R179" s="129">
        <v>2</v>
      </c>
      <c r="S179" s="129">
        <v>1</v>
      </c>
      <c r="T179" s="129" t="str">
        <v>[D] disponibilidad</v>
      </c>
      <c r="U179" s="129" t="s">
        <v>57</v>
      </c>
      <c r="V179" s="129" t="s">
        <v>57</v>
      </c>
      <c r="W179" s="129" t="str">
        <f>VLOOKUP(Y179,'[1]Niveles de Valoración'!C$21:D$25,2,0)</f>
        <v>La actividad que conlleva el riesgo se ejecuta como máximos 2 veces por año</v>
      </c>
      <c r="X179" s="132">
        <f t="shared" si="88"/>
        <v>1</v>
      </c>
      <c r="Y179" s="133" t="s">
        <v>84</v>
      </c>
      <c r="Z179" s="134">
        <f t="shared" si="89"/>
        <v>2</v>
      </c>
      <c r="AA179" s="135" t="s">
        <v>73</v>
      </c>
      <c r="AB179" s="134">
        <f t="shared" si="90"/>
        <v>2</v>
      </c>
      <c r="AC179" s="135" t="str">
        <f t="shared" si="91"/>
        <v>BAJO</v>
      </c>
      <c r="AD179" s="136" t="str">
        <f t="shared" si="92"/>
        <v>SI</v>
      </c>
      <c r="AE179" s="136" t="str">
        <f>VLOOKUP(AC179,'[1]Niveles de Valoración'!B$29:C$32,2,0)</f>
        <v>Asumir el riesgo</v>
      </c>
      <c r="AF179" s="5" t="str">
        <f>VLOOKUP(AH179,'Matriz de Controles'!B$3:F$116,5,0)</f>
        <v>PR</v>
      </c>
      <c r="AG179" s="5">
        <f t="shared" si="93"/>
        <v>25</v>
      </c>
      <c r="AH179" s="131" t="s">
        <v>166</v>
      </c>
      <c r="AI179" s="131" t="str">
        <f>VLOOKUP(AH179,'Matriz de Controles'!$B$3:O285,3,)</f>
        <v>Control: Los procedimientos de operación se deben documentar y poner a disposición de todos los usuarios que los necesitan.</v>
      </c>
      <c r="AJ179" s="143" t="str">
        <f>VLOOKUP(AH179,'Matriz de Controles'!$B$3:P285,4,)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79" s="131" t="s">
        <v>61</v>
      </c>
      <c r="AL179" s="136" t="s">
        <v>381</v>
      </c>
      <c r="AM179" s="136"/>
      <c r="AN179" s="136" t="s">
        <v>63</v>
      </c>
      <c r="AO179" s="136"/>
      <c r="AP179" s="5" t="s">
        <v>64</v>
      </c>
      <c r="AQ179" s="5">
        <f t="shared" si="94"/>
        <v>15</v>
      </c>
      <c r="AR179" s="5" t="s">
        <v>65</v>
      </c>
      <c r="AS179" s="5">
        <f t="shared" si="95"/>
        <v>5</v>
      </c>
      <c r="AT179" s="5" t="s">
        <v>65</v>
      </c>
      <c r="AU179" s="5">
        <f t="shared" si="96"/>
        <v>30</v>
      </c>
      <c r="AV179" s="5" t="s">
        <v>65</v>
      </c>
      <c r="AW179" s="5">
        <f t="shared" si="97"/>
        <v>15</v>
      </c>
      <c r="AX179" s="139">
        <f t="shared" si="98"/>
        <v>90</v>
      </c>
      <c r="AY179" s="5">
        <f t="shared" si="99"/>
        <v>2</v>
      </c>
      <c r="AZ179" s="5">
        <f t="shared" si="100"/>
        <v>0</v>
      </c>
      <c r="BA179" s="5" t="str">
        <v>Lider
Tecnico</v>
      </c>
      <c r="BB179" s="144">
        <f t="shared" si="101"/>
        <v>1</v>
      </c>
      <c r="BC179" s="133" t="str">
        <f t="shared" si="102"/>
        <v>RARO</v>
      </c>
      <c r="BD179" s="144">
        <f t="shared" si="103"/>
        <v>2</v>
      </c>
      <c r="BE179" s="133" t="str">
        <f t="shared" si="104"/>
        <v>MENOR</v>
      </c>
      <c r="BF179" s="144">
        <f t="shared" si="105"/>
        <v>2</v>
      </c>
      <c r="BG179" s="136" t="str">
        <f t="shared" si="106"/>
        <v>BAJA</v>
      </c>
      <c r="BH179" s="136" t="str">
        <f t="shared" si="107"/>
        <v>SI</v>
      </c>
    </row>
    <row r="180" spans="2:60" ht="89.25" x14ac:dyDescent="0.2">
      <c r="B180" s="163">
        <v>171</v>
      </c>
      <c r="C180" s="126" t="s">
        <v>382</v>
      </c>
      <c r="D180" s="127" t="s">
        <v>53</v>
      </c>
      <c r="E180" s="137" t="str">
        <v>equivocaciones de las personas cuando usan los servicios,
datos, etc.</v>
      </c>
      <c r="F180" s="137" t="str">
        <v>* Error de uso</v>
      </c>
      <c r="G180" s="138" t="str">
        <v>Humano (accidental)</v>
      </c>
      <c r="H180" s="217" t="s">
        <v>383</v>
      </c>
      <c r="I180" s="218"/>
      <c r="J180" s="164" t="s">
        <v>384</v>
      </c>
      <c r="K180" s="131" t="str">
        <v>BAJA</v>
      </c>
      <c r="L180" s="187" t="s">
        <v>56</v>
      </c>
      <c r="M180" s="129" t="str">
        <v>Gestión institucional</v>
      </c>
      <c r="N180" s="129" t="str">
        <v>Talento Humano</v>
      </c>
      <c r="O180" s="129" t="str">
        <v>Reservada</v>
      </c>
      <c r="P180" s="129" t="str">
        <v>Publico, Privada, 
Personal</v>
      </c>
      <c r="Q180" s="129">
        <v>2</v>
      </c>
      <c r="R180" s="129">
        <v>1</v>
      </c>
      <c r="S180" s="129">
        <v>1</v>
      </c>
      <c r="T180" s="129" t="str">
        <v>[I] integridad
[C] confidencialidad [D] disponibilidad</v>
      </c>
      <c r="U180" s="129" t="s">
        <v>57</v>
      </c>
      <c r="V180" s="129" t="s">
        <v>57</v>
      </c>
      <c r="W180" s="129" t="str">
        <f>VLOOKUP(Y180,'[1]Niveles de Valoración'!C$21:D$25,2,0)</f>
        <v>La actividad que conlleva el riesgo se ejecuta de 24 a 500 veces por año</v>
      </c>
      <c r="X180" s="132">
        <f t="shared" si="88"/>
        <v>3</v>
      </c>
      <c r="Y180" s="133" t="s">
        <v>99</v>
      </c>
      <c r="Z180" s="134">
        <f t="shared" si="89"/>
        <v>2</v>
      </c>
      <c r="AA180" s="135" t="s">
        <v>73</v>
      </c>
      <c r="AB180" s="134">
        <f t="shared" si="90"/>
        <v>6</v>
      </c>
      <c r="AC180" s="135" t="str">
        <f t="shared" si="91"/>
        <v>MODERADO</v>
      </c>
      <c r="AD180" s="136" t="str">
        <f t="shared" si="92"/>
        <v>SI</v>
      </c>
      <c r="AE180" s="136" t="str">
        <f>VLOOKUP(AC180,'[1]Niveles de Valoración'!B$29:C$32,2,0)</f>
        <v>Asumir el riesgo</v>
      </c>
      <c r="AF180" s="5" t="str">
        <f>VLOOKUP(AH180,'Matriz de Controles'!B$3:F$116,5,0)</f>
        <v>PR</v>
      </c>
      <c r="AG180" s="5">
        <f t="shared" si="93"/>
        <v>25</v>
      </c>
      <c r="AH180" s="131" t="s">
        <v>166</v>
      </c>
      <c r="AI180" s="131" t="str">
        <f>VLOOKUP(AH180,'Matriz de Controles'!$B$3:O286,3,)</f>
        <v>Control: Los procedimientos de operación se deben documentar y poner a disposición de todos los usuarios que los necesitan.</v>
      </c>
      <c r="AJ180" s="143" t="str">
        <f>VLOOKUP(AH180,'Matriz de Controles'!$B$3:P286,4,)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80" s="131" t="s">
        <v>61</v>
      </c>
      <c r="AL180" s="136" t="s">
        <v>385</v>
      </c>
      <c r="AM180" s="136"/>
      <c r="AN180" s="136" t="s">
        <v>63</v>
      </c>
      <c r="AO180" s="136"/>
      <c r="AP180" s="5" t="s">
        <v>64</v>
      </c>
      <c r="AQ180" s="5">
        <f t="shared" si="94"/>
        <v>15</v>
      </c>
      <c r="AR180" s="5" t="s">
        <v>65</v>
      </c>
      <c r="AS180" s="5">
        <f t="shared" si="95"/>
        <v>5</v>
      </c>
      <c r="AT180" s="5" t="s">
        <v>65</v>
      </c>
      <c r="AU180" s="5">
        <f t="shared" si="96"/>
        <v>30</v>
      </c>
      <c r="AV180" s="5" t="s">
        <v>65</v>
      </c>
      <c r="AW180" s="5">
        <f t="shared" si="97"/>
        <v>15</v>
      </c>
      <c r="AX180" s="139">
        <f t="shared" si="98"/>
        <v>90</v>
      </c>
      <c r="AY180" s="5">
        <f t="shared" si="99"/>
        <v>2</v>
      </c>
      <c r="AZ180" s="5">
        <f t="shared" si="100"/>
        <v>0</v>
      </c>
      <c r="BA180" s="5" t="str">
        <v>Lider
Tecnico</v>
      </c>
      <c r="BB180" s="144">
        <f t="shared" si="101"/>
        <v>1</v>
      </c>
      <c r="BC180" s="133" t="str">
        <f t="shared" si="102"/>
        <v>RARO</v>
      </c>
      <c r="BD180" s="144">
        <f t="shared" si="103"/>
        <v>2</v>
      </c>
      <c r="BE180" s="133" t="str">
        <f t="shared" si="104"/>
        <v>MENOR</v>
      </c>
      <c r="BF180" s="144">
        <f t="shared" si="105"/>
        <v>2</v>
      </c>
      <c r="BG180" s="136" t="str">
        <f t="shared" si="106"/>
        <v>BAJA</v>
      </c>
      <c r="BH180" s="136" t="str">
        <f t="shared" si="107"/>
        <v>SI</v>
      </c>
    </row>
    <row r="181" spans="2:60" ht="76.5" x14ac:dyDescent="0.2">
      <c r="B181" s="163">
        <v>172</v>
      </c>
      <c r="C181" s="126" t="s">
        <v>386</v>
      </c>
      <c r="D181" s="127" t="s">
        <v>67</v>
      </c>
      <c r="E181" s="137" t="str">
        <v>Manipulación de los registros
de actividad (log)</v>
      </c>
      <c r="F181" s="137" t="str">
        <v>* Control inadecuado o falta de
supervisión sobre los registros de
actividades (Registro y supervisión insuficientes)</v>
      </c>
      <c r="G181" s="138" t="str">
        <v>Humano (deliberado)</v>
      </c>
      <c r="H181" s="217"/>
      <c r="I181" s="218"/>
      <c r="J181" s="164" t="s">
        <v>384</v>
      </c>
      <c r="K181" s="131" t="str">
        <v>BAJA</v>
      </c>
      <c r="L181" s="187"/>
      <c r="M181" s="129" t="str">
        <v>Gestión institucional</v>
      </c>
      <c r="N181" s="129" t="str">
        <v>Talento Humano</v>
      </c>
      <c r="O181" s="129" t="str">
        <v>Reservada</v>
      </c>
      <c r="P181" s="129" t="str">
        <v>Publico, Privada, 
Personal</v>
      </c>
      <c r="Q181" s="129">
        <v>2</v>
      </c>
      <c r="R181" s="129">
        <v>1</v>
      </c>
      <c r="S181" s="129">
        <v>1</v>
      </c>
      <c r="T181" s="129" t="str">
        <v>[I] integridad</v>
      </c>
      <c r="U181" s="129" t="s">
        <v>57</v>
      </c>
      <c r="V181" s="129" t="s">
        <v>57</v>
      </c>
      <c r="W181" s="129" t="str">
        <f>VLOOKUP(Y181,'[1]Niveles de Valoración'!C$21:D$25,2,0)</f>
        <v>La actividad que conlleva el riesgo se ejecuta de 24 a 500 veces por año</v>
      </c>
      <c r="X181" s="132">
        <f t="shared" si="88"/>
        <v>3</v>
      </c>
      <c r="Y181" s="133" t="s">
        <v>99</v>
      </c>
      <c r="Z181" s="134">
        <f t="shared" si="89"/>
        <v>3</v>
      </c>
      <c r="AA181" s="135" t="s">
        <v>59</v>
      </c>
      <c r="AB181" s="134">
        <f t="shared" si="90"/>
        <v>9</v>
      </c>
      <c r="AC181" s="135" t="str">
        <f t="shared" si="91"/>
        <v>MODERADO</v>
      </c>
      <c r="AD181" s="136" t="str">
        <f t="shared" si="92"/>
        <v>SI</v>
      </c>
      <c r="AE181" s="136" t="str">
        <f>VLOOKUP(AC181,'[1]Niveles de Valoración'!B$29:C$32,2,0)</f>
        <v>Asumir el riesgo</v>
      </c>
      <c r="AF181" s="5" t="str">
        <f>VLOOKUP(AH181,'Matriz de Controles'!B$3:F$116,5,0)</f>
        <v>PR</v>
      </c>
      <c r="AG181" s="5">
        <f t="shared" si="93"/>
        <v>25</v>
      </c>
      <c r="AH181" s="131" t="s">
        <v>372</v>
      </c>
      <c r="AI181" s="131" t="str">
        <f>VLOOKUP(AH181,'Matriz de Controles'!$B$3:O287,3,)</f>
        <v>Control: La seguridad de la información se debe tratar en la gestión de proyectos, independientemente del tipo de proyecto.</v>
      </c>
      <c r="AJ181" s="143" t="str">
        <f>VLOOKUP(AH181,'Matriz de Controles'!$B$3:P287,4,)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181" s="131" t="s">
        <v>61</v>
      </c>
      <c r="AL181" s="136" t="s">
        <v>387</v>
      </c>
      <c r="AM181" s="136"/>
      <c r="AN181" s="136" t="s">
        <v>63</v>
      </c>
      <c r="AO181" s="136"/>
      <c r="AP181" s="5" t="s">
        <v>64</v>
      </c>
      <c r="AQ181" s="5">
        <f t="shared" si="94"/>
        <v>15</v>
      </c>
      <c r="AR181" s="5" t="s">
        <v>65</v>
      </c>
      <c r="AS181" s="5">
        <f t="shared" si="95"/>
        <v>5</v>
      </c>
      <c r="AT181" s="5" t="s">
        <v>65</v>
      </c>
      <c r="AU181" s="5">
        <f t="shared" si="96"/>
        <v>30</v>
      </c>
      <c r="AV181" s="5" t="s">
        <v>65</v>
      </c>
      <c r="AW181" s="5">
        <f t="shared" si="97"/>
        <v>15</v>
      </c>
      <c r="AX181" s="139">
        <f t="shared" si="98"/>
        <v>90</v>
      </c>
      <c r="AY181" s="5">
        <f t="shared" si="99"/>
        <v>2</v>
      </c>
      <c r="AZ181" s="5">
        <f t="shared" si="100"/>
        <v>0</v>
      </c>
      <c r="BA181" s="5" t="str">
        <v>Lider
Tecnico</v>
      </c>
      <c r="BB181" s="144">
        <f t="shared" si="101"/>
        <v>1</v>
      </c>
      <c r="BC181" s="133" t="str">
        <f t="shared" si="102"/>
        <v>RARO</v>
      </c>
      <c r="BD181" s="144">
        <f t="shared" si="103"/>
        <v>3</v>
      </c>
      <c r="BE181" s="133" t="str">
        <f t="shared" si="104"/>
        <v>MODERADO</v>
      </c>
      <c r="BF181" s="144">
        <f t="shared" si="105"/>
        <v>3</v>
      </c>
      <c r="BG181" s="136" t="str">
        <f t="shared" si="106"/>
        <v>BAJA</v>
      </c>
      <c r="BH181" s="136" t="str">
        <f t="shared" si="107"/>
        <v>SI</v>
      </c>
    </row>
    <row r="182" spans="2:60" ht="140.25" x14ac:dyDescent="0.2">
      <c r="B182" s="163">
        <v>173</v>
      </c>
      <c r="C182" s="126" t="s">
        <v>388</v>
      </c>
      <c r="D182" s="127" t="s">
        <v>72</v>
      </c>
      <c r="E182" s="137" t="str">
        <v>prácticamente todos los activos dependen de su configuración y
ésta de la diligencia del administrador: privilegios de acceso, flujos de actividades, registro de actividad, encaminamiento, etc.</v>
      </c>
      <c r="F182" s="137" t="str">
        <v>* Abuso de privilegios
* Falta de definición de procedimientos de control de cambio.</v>
      </c>
      <c r="G182" s="138" t="str">
        <v>Humano (deliberado)</v>
      </c>
      <c r="H182" s="217"/>
      <c r="I182" s="218"/>
      <c r="J182" s="164" t="s">
        <v>384</v>
      </c>
      <c r="K182" s="131" t="str">
        <v>BAJA</v>
      </c>
      <c r="L182" s="187"/>
      <c r="M182" s="129" t="str">
        <v>Gestión institucional</v>
      </c>
      <c r="N182" s="129" t="str">
        <v>Talento Humano</v>
      </c>
      <c r="O182" s="129" t="str">
        <v>Reservada</v>
      </c>
      <c r="P182" s="129" t="str">
        <v>Publico, Privada, 
Personal</v>
      </c>
      <c r="Q182" s="129">
        <v>2</v>
      </c>
      <c r="R182" s="129">
        <v>1</v>
      </c>
      <c r="S182" s="129">
        <v>1</v>
      </c>
      <c r="T182" s="129" t="str">
        <v>[I] integridad
[C] confidencialidad [D] disponibilidad</v>
      </c>
      <c r="U182" s="129" t="s">
        <v>57</v>
      </c>
      <c r="V182" s="129" t="s">
        <v>57</v>
      </c>
      <c r="W182" s="129" t="str">
        <f>VLOOKUP(Y182,'[1]Niveles de Valoración'!C$21:D$25,2,0)</f>
        <v>La actividad que conlleva el riesgo se ejecuta de 24 a 500 veces por año</v>
      </c>
      <c r="X182" s="132">
        <f t="shared" si="88"/>
        <v>3</v>
      </c>
      <c r="Y182" s="133" t="s">
        <v>99</v>
      </c>
      <c r="Z182" s="134">
        <f t="shared" si="89"/>
        <v>3</v>
      </c>
      <c r="AA182" s="135" t="s">
        <v>59</v>
      </c>
      <c r="AB182" s="134">
        <f t="shared" si="90"/>
        <v>9</v>
      </c>
      <c r="AC182" s="135" t="str">
        <f t="shared" si="91"/>
        <v>MODERADO</v>
      </c>
      <c r="AD182" s="136" t="str">
        <f t="shared" si="92"/>
        <v>SI</v>
      </c>
      <c r="AE182" s="136" t="str">
        <f>VLOOKUP(AC182,'[1]Niveles de Valoración'!B$29:C$32,2,0)</f>
        <v>Asumir el riesgo</v>
      </c>
      <c r="AF182" s="5" t="str">
        <f>VLOOKUP(AH182,'Matriz de Controles'!B$3:F$116,5,0)</f>
        <v>PR</v>
      </c>
      <c r="AG182" s="5">
        <f t="shared" si="93"/>
        <v>25</v>
      </c>
      <c r="AH182" s="131" t="s">
        <v>375</v>
      </c>
      <c r="AI182" s="131" t="str">
        <f>VLOOKUP(AH182,'Matriz de Controles'!$B$3:O288,3,)</f>
        <v>Control: Las instalaciones de procesamientos de información se deben implementar con redundancia suficiente para cumplir los requisitos de disponibilidad.</v>
      </c>
      <c r="AJ182" s="143" t="str">
        <f>VLOOKUP(AH182,'Matriz de Controles'!$B$3:P288,4,)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182" s="131" t="s">
        <v>61</v>
      </c>
      <c r="AL182" s="136" t="s">
        <v>389</v>
      </c>
      <c r="AM182" s="136"/>
      <c r="AN182" s="136" t="s">
        <v>63</v>
      </c>
      <c r="AO182" s="136"/>
      <c r="AP182" s="5" t="s">
        <v>64</v>
      </c>
      <c r="AQ182" s="5">
        <f t="shared" si="94"/>
        <v>15</v>
      </c>
      <c r="AR182" s="5" t="s">
        <v>65</v>
      </c>
      <c r="AS182" s="5">
        <f t="shared" si="95"/>
        <v>5</v>
      </c>
      <c r="AT182" s="5" t="s">
        <v>65</v>
      </c>
      <c r="AU182" s="5">
        <f t="shared" si="96"/>
        <v>30</v>
      </c>
      <c r="AV182" s="5" t="s">
        <v>65</v>
      </c>
      <c r="AW182" s="5">
        <f t="shared" si="97"/>
        <v>15</v>
      </c>
      <c r="AX182" s="139">
        <f t="shared" si="98"/>
        <v>90</v>
      </c>
      <c r="AY182" s="5">
        <f t="shared" si="99"/>
        <v>2</v>
      </c>
      <c r="AZ182" s="5">
        <f t="shared" si="100"/>
        <v>0</v>
      </c>
      <c r="BA182" s="5" t="str">
        <v>Lider
Tecnico</v>
      </c>
      <c r="BB182" s="144">
        <f t="shared" si="101"/>
        <v>1</v>
      </c>
      <c r="BC182" s="133" t="str">
        <f t="shared" si="102"/>
        <v>RARO</v>
      </c>
      <c r="BD182" s="144">
        <f t="shared" si="103"/>
        <v>3</v>
      </c>
      <c r="BE182" s="133" t="str">
        <f t="shared" si="104"/>
        <v>MODERADO</v>
      </c>
      <c r="BF182" s="144">
        <f t="shared" si="105"/>
        <v>3</v>
      </c>
      <c r="BG182" s="136" t="str">
        <f t="shared" si="106"/>
        <v>BAJA</v>
      </c>
      <c r="BH182" s="136" t="str">
        <f t="shared" si="107"/>
        <v>SI</v>
      </c>
    </row>
    <row r="183" spans="2:60" ht="114.75" x14ac:dyDescent="0.2">
      <c r="B183" s="163">
        <v>174</v>
      </c>
      <c r="C183" s="126" t="s">
        <v>390</v>
      </c>
      <c r="D183" s="127" t="s">
        <v>76</v>
      </c>
      <c r="E18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83" s="137" t="str">
        <v>* Usurpación de derecho
* Autenticación rota</v>
      </c>
      <c r="G183" s="138" t="str">
        <v>Humano (deliberado)</v>
      </c>
      <c r="H183" s="217"/>
      <c r="I183" s="218"/>
      <c r="J183" s="164" t="s">
        <v>384</v>
      </c>
      <c r="K183" s="131" t="str">
        <v>BAJA</v>
      </c>
      <c r="L183" s="187"/>
      <c r="M183" s="129" t="str">
        <v>Gestión institucional</v>
      </c>
      <c r="N183" s="129" t="str">
        <v>Talento Humano</v>
      </c>
      <c r="O183" s="129" t="str">
        <v>Reservada</v>
      </c>
      <c r="P183" s="129" t="str">
        <v>Publico, Privada, 
Personal</v>
      </c>
      <c r="Q183" s="129">
        <v>2</v>
      </c>
      <c r="R183" s="129">
        <v>1</v>
      </c>
      <c r="S183" s="129">
        <v>1</v>
      </c>
      <c r="T183" s="129" t="str">
        <v>[C] confidencialidad
[I] integridad</v>
      </c>
      <c r="U183" s="129" t="s">
        <v>57</v>
      </c>
      <c r="V183" s="129" t="s">
        <v>57</v>
      </c>
      <c r="W183" s="129" t="str">
        <f>VLOOKUP(Y183,'[1]Niveles de Valoración'!C$21:D$25,2,0)</f>
        <v>La actividad que conlleva el riesgo se ejecuta de 24 a 500 veces por año</v>
      </c>
      <c r="X183" s="132">
        <f t="shared" si="88"/>
        <v>3</v>
      </c>
      <c r="Y183" s="133" t="s">
        <v>99</v>
      </c>
      <c r="Z183" s="134">
        <f t="shared" si="89"/>
        <v>2</v>
      </c>
      <c r="AA183" s="135" t="s">
        <v>73</v>
      </c>
      <c r="AB183" s="134">
        <f t="shared" si="90"/>
        <v>6</v>
      </c>
      <c r="AC183" s="135" t="str">
        <f t="shared" si="91"/>
        <v>MODERADO</v>
      </c>
      <c r="AD183" s="136" t="str">
        <f t="shared" si="92"/>
        <v>SI</v>
      </c>
      <c r="AE183" s="136" t="str">
        <f>VLOOKUP(AC183,'[1]Niveles de Valoración'!B$29:C$32,2,0)</f>
        <v>Asumir el riesgo</v>
      </c>
      <c r="AF183" s="5" t="str">
        <f>VLOOKUP(AH183,'Matriz de Controles'!B$3:F$116,5,0)</f>
        <v>PR</v>
      </c>
      <c r="AG183" s="5">
        <f t="shared" si="93"/>
        <v>25</v>
      </c>
      <c r="AH183" s="131" t="s">
        <v>378</v>
      </c>
      <c r="AI183" s="131" t="str">
        <f>VLOOKUP(AH183,'Matriz de Controles'!$B$3:O289,3,)</f>
        <v>Control: Las verificaciones de los antecedentes de todos los candidatos a un empleo se deben llevar a cabo de acuerdo con las leyes, reglamentaciones y ética pertinentes y deben ser proporcionales a los requisitos de negocio, a la clasificación de la información a que se va a tener acceso y a los riesgos percibidos.</v>
      </c>
      <c r="AJ183" s="143" t="str">
        <f>VLOOKUP(AH183,'Matriz de Controles'!$B$3:P289,4,)</f>
        <v>Defina procedimientos que establezca el cumplimiento
en la consulta de antecedentes disciplinarios para el personal contratado.</v>
      </c>
      <c r="AK183" s="131" t="s">
        <v>61</v>
      </c>
      <c r="AL183" s="136" t="s">
        <v>391</v>
      </c>
      <c r="AM183" s="136"/>
      <c r="AN183" s="136" t="s">
        <v>63</v>
      </c>
      <c r="AO183" s="136"/>
      <c r="AP183" s="5" t="s">
        <v>64</v>
      </c>
      <c r="AQ183" s="5">
        <f t="shared" si="94"/>
        <v>15</v>
      </c>
      <c r="AR183" s="5" t="s">
        <v>65</v>
      </c>
      <c r="AS183" s="5">
        <f t="shared" si="95"/>
        <v>5</v>
      </c>
      <c r="AT183" s="5" t="s">
        <v>65</v>
      </c>
      <c r="AU183" s="5">
        <f t="shared" si="96"/>
        <v>30</v>
      </c>
      <c r="AV183" s="5" t="s">
        <v>65</v>
      </c>
      <c r="AW183" s="5">
        <f t="shared" si="97"/>
        <v>15</v>
      </c>
      <c r="AX183" s="139">
        <f t="shared" si="98"/>
        <v>90</v>
      </c>
      <c r="AY183" s="5">
        <f t="shared" si="99"/>
        <v>2</v>
      </c>
      <c r="AZ183" s="5">
        <f t="shared" si="100"/>
        <v>0</v>
      </c>
      <c r="BA183" s="5" t="str">
        <v>Lider
Tecnico</v>
      </c>
      <c r="BB183" s="144">
        <f t="shared" si="101"/>
        <v>1</v>
      </c>
      <c r="BC183" s="133" t="str">
        <f t="shared" si="102"/>
        <v>RARO</v>
      </c>
      <c r="BD183" s="144">
        <f t="shared" si="103"/>
        <v>2</v>
      </c>
      <c r="BE183" s="133" t="str">
        <f t="shared" si="104"/>
        <v>MENOR</v>
      </c>
      <c r="BF183" s="144">
        <f t="shared" si="105"/>
        <v>2</v>
      </c>
      <c r="BG183" s="136" t="str">
        <f t="shared" si="106"/>
        <v>BAJA</v>
      </c>
      <c r="BH183" s="136" t="str">
        <f t="shared" si="107"/>
        <v>SI</v>
      </c>
    </row>
    <row r="184" spans="2:60" ht="63.75" customHeight="1" x14ac:dyDescent="0.2">
      <c r="B184" s="163">
        <v>175</v>
      </c>
      <c r="C184" s="126" t="s">
        <v>392</v>
      </c>
      <c r="D184" s="127" t="s">
        <v>247</v>
      </c>
      <c r="E184" s="137" t="str">
        <v>cuando no está claro quién tiene que hacer exactamente qué y
cuándo, incluyendo tomar medidas sobre los activos o informar a la jerarquía de gestión. Acciones descoordinadas, errores por omisión, incumplimientos contractuales, etc.</v>
      </c>
      <c r="F184" s="137" t="str">
        <v>* Falta de definición de roles y
responsabilidades
* Procesos inadecuados de contratación
* Incumplimientos contractuales</v>
      </c>
      <c r="G184" s="138" t="str">
        <v>Humano (accidental)</v>
      </c>
      <c r="H184" s="217"/>
      <c r="I184" s="218"/>
      <c r="J184" s="164" t="s">
        <v>384</v>
      </c>
      <c r="K184" s="131" t="str">
        <v>BAJA</v>
      </c>
      <c r="L184" s="187"/>
      <c r="M184" s="129" t="str">
        <v>Gestión institucional</v>
      </c>
      <c r="N184" s="129" t="str">
        <v>Talento Humano</v>
      </c>
      <c r="O184" s="129" t="str">
        <v>Reservada</v>
      </c>
      <c r="P184" s="129" t="str">
        <v>Publico, Privada, 
Personal</v>
      </c>
      <c r="Q184" s="129">
        <v>2</v>
      </c>
      <c r="R184" s="129">
        <v>1</v>
      </c>
      <c r="S184" s="129">
        <v>1</v>
      </c>
      <c r="T184" s="129" t="str">
        <v>[D] disponibilidad</v>
      </c>
      <c r="U184" s="129" t="s">
        <v>57</v>
      </c>
      <c r="V184" s="129" t="s">
        <v>57</v>
      </c>
      <c r="W184" s="129" t="str">
        <f>VLOOKUP(Y184,'[1]Niveles de Valoración'!C$21:D$25,2,0)</f>
        <v>La actividad que conlleva el riesgo se ejecuta de 24 a 500 veces por año</v>
      </c>
      <c r="X184" s="132">
        <f t="shared" si="88"/>
        <v>3</v>
      </c>
      <c r="Y184" s="133" t="s">
        <v>99</v>
      </c>
      <c r="Z184" s="134">
        <f t="shared" si="89"/>
        <v>3</v>
      </c>
      <c r="AA184" s="135" t="s">
        <v>59</v>
      </c>
      <c r="AB184" s="134">
        <f t="shared" si="90"/>
        <v>9</v>
      </c>
      <c r="AC184" s="135" t="str">
        <f t="shared" si="91"/>
        <v>MODERADO</v>
      </c>
      <c r="AD184" s="136" t="str">
        <f t="shared" si="92"/>
        <v>SI</v>
      </c>
      <c r="AE184" s="136" t="str">
        <f>VLOOKUP(AC184,'[1]Niveles de Valoración'!B$29:C$32,2,0)</f>
        <v>Asumir el riesgo</v>
      </c>
      <c r="AF184" s="5" t="str">
        <f>VLOOKUP(AH184,'Matriz de Controles'!B$3:F$116,5,0)</f>
        <v>PR</v>
      </c>
      <c r="AG184" s="5">
        <f t="shared" si="93"/>
        <v>25</v>
      </c>
      <c r="AH184" s="131" t="s">
        <v>166</v>
      </c>
      <c r="AI184" s="131" t="str">
        <f>VLOOKUP(AH184,'Matriz de Controles'!$B$3:O290,3,)</f>
        <v>Control: Los procedimientos de operación se deben documentar y poner a disposición de todos los usuarios que los necesitan.</v>
      </c>
      <c r="AJ184" s="143" t="str">
        <f>VLOOKUP(AH184,'Matriz de Controles'!$B$3:P290,4,)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84" s="131" t="s">
        <v>61</v>
      </c>
      <c r="AL184" s="136" t="s">
        <v>393</v>
      </c>
      <c r="AM184" s="136"/>
      <c r="AN184" s="136" t="s">
        <v>63</v>
      </c>
      <c r="AO184" s="136"/>
      <c r="AP184" s="5" t="s">
        <v>64</v>
      </c>
      <c r="AQ184" s="5">
        <f t="shared" si="94"/>
        <v>15</v>
      </c>
      <c r="AR184" s="5" t="s">
        <v>65</v>
      </c>
      <c r="AS184" s="5">
        <f t="shared" si="95"/>
        <v>5</v>
      </c>
      <c r="AT184" s="5" t="s">
        <v>65</v>
      </c>
      <c r="AU184" s="5">
        <f t="shared" si="96"/>
        <v>30</v>
      </c>
      <c r="AV184" s="5" t="s">
        <v>65</v>
      </c>
      <c r="AW184" s="5">
        <f t="shared" si="97"/>
        <v>15</v>
      </c>
      <c r="AX184" s="139">
        <f t="shared" si="98"/>
        <v>90</v>
      </c>
      <c r="AY184" s="5">
        <f t="shared" si="99"/>
        <v>2</v>
      </c>
      <c r="AZ184" s="5">
        <f t="shared" si="100"/>
        <v>0</v>
      </c>
      <c r="BA184" s="5" t="str">
        <v>Lider
Tecnico</v>
      </c>
      <c r="BB184" s="144">
        <f t="shared" si="101"/>
        <v>1</v>
      </c>
      <c r="BC184" s="133" t="str">
        <f t="shared" si="102"/>
        <v>RARO</v>
      </c>
      <c r="BD184" s="144">
        <f t="shared" si="103"/>
        <v>3</v>
      </c>
      <c r="BE184" s="133" t="str">
        <f t="shared" si="104"/>
        <v>MODERADO</v>
      </c>
      <c r="BF184" s="144">
        <f t="shared" si="105"/>
        <v>3</v>
      </c>
      <c r="BG184" s="136" t="str">
        <f t="shared" si="106"/>
        <v>BAJA</v>
      </c>
      <c r="BH184" s="136" t="str">
        <f t="shared" si="107"/>
        <v>SI</v>
      </c>
    </row>
    <row r="185" spans="2:60" ht="89.25" x14ac:dyDescent="0.2">
      <c r="B185" s="163">
        <v>176</v>
      </c>
      <c r="C185" s="126" t="s">
        <v>394</v>
      </c>
      <c r="D185" s="127" t="s">
        <v>53</v>
      </c>
      <c r="E185" s="137" t="str">
        <v>equivocaciones de las personas cuando usan los servicios,
datos, etc.</v>
      </c>
      <c r="F185" s="137" t="str">
        <v>* Error de uso</v>
      </c>
      <c r="G185" s="138" t="str">
        <v>Humano (accidental)</v>
      </c>
      <c r="H185" s="217" t="s">
        <v>395</v>
      </c>
      <c r="I185" s="218"/>
      <c r="J185" s="164" t="s">
        <v>396</v>
      </c>
      <c r="K185" s="131" t="str">
        <v>BAJA</v>
      </c>
      <c r="L185" s="187" t="s">
        <v>56</v>
      </c>
      <c r="M185" s="129" t="str">
        <v>Gestión institucional</v>
      </c>
      <c r="N185" s="129" t="str">
        <v>Talento Humano</v>
      </c>
      <c r="O185" s="129" t="str">
        <v>Publica</v>
      </c>
      <c r="P185" s="129" t="str">
        <v>Publico, Personal</v>
      </c>
      <c r="Q185" s="129">
        <v>2</v>
      </c>
      <c r="R185" s="129">
        <v>3</v>
      </c>
      <c r="S185" s="129">
        <v>1</v>
      </c>
      <c r="T185" s="129" t="str">
        <v>[I] integridad
[C] confidencialidad [D] disponibilidad</v>
      </c>
      <c r="U185" s="129" t="s">
        <v>57</v>
      </c>
      <c r="V185" s="129" t="s">
        <v>57</v>
      </c>
      <c r="W185" s="129" t="str">
        <f>VLOOKUP(Y185,'[1]Niveles de Valoración'!C$21:D$25,2,0)</f>
        <v>La actividad que conlleva el riesgo se ejecuta como máximos 2 veces por año</v>
      </c>
      <c r="X185" s="132">
        <f t="shared" si="88"/>
        <v>1</v>
      </c>
      <c r="Y185" s="133" t="s">
        <v>84</v>
      </c>
      <c r="Z185" s="134">
        <f t="shared" si="89"/>
        <v>2</v>
      </c>
      <c r="AA185" s="135" t="s">
        <v>73</v>
      </c>
      <c r="AB185" s="134">
        <f t="shared" si="90"/>
        <v>2</v>
      </c>
      <c r="AC185" s="135" t="str">
        <f t="shared" si="91"/>
        <v>BAJO</v>
      </c>
      <c r="AD185" s="136" t="str">
        <f t="shared" si="92"/>
        <v>SI</v>
      </c>
      <c r="AE185" s="136" t="str">
        <f>VLOOKUP(AC185,'[1]Niveles de Valoración'!B$29:C$32,2,0)</f>
        <v>Asumir el riesgo</v>
      </c>
      <c r="AF185" s="5" t="str">
        <f>VLOOKUP(AH185,'Matriz de Controles'!B$3:F$116,5,0)</f>
        <v>PR</v>
      </c>
      <c r="AG185" s="5">
        <f t="shared" si="93"/>
        <v>25</v>
      </c>
      <c r="AH185" s="131" t="s">
        <v>166</v>
      </c>
      <c r="AI185" s="131" t="str">
        <f>VLOOKUP(AH185,'Matriz de Controles'!$B$3:O291,3,)</f>
        <v>Control: Los procedimientos de operación se deben documentar y poner a disposición de todos los usuarios que los necesitan.</v>
      </c>
      <c r="AJ185" s="143" t="str">
        <f>VLOOKUP(AH185,'Matriz de Controles'!$B$3:P291,4,)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85" s="131" t="s">
        <v>61</v>
      </c>
      <c r="AL185" s="136" t="s">
        <v>397</v>
      </c>
      <c r="AM185" s="136"/>
      <c r="AN185" s="136" t="s">
        <v>63</v>
      </c>
      <c r="AO185" s="136"/>
      <c r="AP185" s="5" t="s">
        <v>64</v>
      </c>
      <c r="AQ185" s="5">
        <f t="shared" si="94"/>
        <v>15</v>
      </c>
      <c r="AR185" s="5" t="s">
        <v>65</v>
      </c>
      <c r="AS185" s="5">
        <f t="shared" si="95"/>
        <v>5</v>
      </c>
      <c r="AT185" s="5" t="s">
        <v>65</v>
      </c>
      <c r="AU185" s="5">
        <f t="shared" si="96"/>
        <v>30</v>
      </c>
      <c r="AV185" s="5" t="s">
        <v>65</v>
      </c>
      <c r="AW185" s="5">
        <f t="shared" si="97"/>
        <v>15</v>
      </c>
      <c r="AX185" s="139">
        <f t="shared" si="98"/>
        <v>90</v>
      </c>
      <c r="AY185" s="5">
        <f t="shared" si="99"/>
        <v>2</v>
      </c>
      <c r="AZ185" s="5">
        <f t="shared" si="100"/>
        <v>0</v>
      </c>
      <c r="BA185" s="5" t="str">
        <v>Lider
Tecnico</v>
      </c>
      <c r="BB185" s="144">
        <f t="shared" si="101"/>
        <v>1</v>
      </c>
      <c r="BC185" s="133" t="str">
        <f t="shared" si="102"/>
        <v>RARO</v>
      </c>
      <c r="BD185" s="144">
        <f t="shared" si="103"/>
        <v>2</v>
      </c>
      <c r="BE185" s="133" t="str">
        <f t="shared" si="104"/>
        <v>MENOR</v>
      </c>
      <c r="BF185" s="144">
        <f t="shared" si="105"/>
        <v>2</v>
      </c>
      <c r="BG185" s="136" t="str">
        <f t="shared" si="106"/>
        <v>BAJA</v>
      </c>
      <c r="BH185" s="136" t="str">
        <f t="shared" si="107"/>
        <v>SI</v>
      </c>
    </row>
    <row r="186" spans="2:60" ht="76.5" x14ac:dyDescent="0.2">
      <c r="B186" s="163">
        <v>177</v>
      </c>
      <c r="C186" s="126" t="s">
        <v>398</v>
      </c>
      <c r="D186" s="127" t="s">
        <v>67</v>
      </c>
      <c r="E186" s="137" t="str">
        <v>Manipulación de los registros
de actividad (log)</v>
      </c>
      <c r="F186" s="137" t="str">
        <v>* Control inadecuado o falta de
supervisión sobre los registros de
actividades (Registro y supervisión insuficientes)</v>
      </c>
      <c r="G186" s="138" t="str">
        <v>Humano (deliberado)</v>
      </c>
      <c r="H186" s="217"/>
      <c r="I186" s="218"/>
      <c r="J186" s="164" t="s">
        <v>396</v>
      </c>
      <c r="K186" s="131" t="str">
        <v>BAJA</v>
      </c>
      <c r="L186" s="187"/>
      <c r="M186" s="129" t="str">
        <v>Gestión institucional</v>
      </c>
      <c r="N186" s="129" t="str">
        <v>Talento Humano</v>
      </c>
      <c r="O186" s="129" t="str">
        <v>Publica</v>
      </c>
      <c r="P186" s="129" t="str">
        <v>Publico, Personal</v>
      </c>
      <c r="Q186" s="129">
        <v>2</v>
      </c>
      <c r="R186" s="129">
        <v>3</v>
      </c>
      <c r="S186" s="129">
        <v>1</v>
      </c>
      <c r="T186" s="129" t="str">
        <v>[I] integridad</v>
      </c>
      <c r="U186" s="129" t="s">
        <v>57</v>
      </c>
      <c r="V186" s="129" t="s">
        <v>57</v>
      </c>
      <c r="W186" s="129" t="str">
        <f>VLOOKUP(Y186,'[1]Niveles de Valoración'!C$21:D$25,2,0)</f>
        <v>La actividad que conlleva el riesgo se ejecuta como máximos 2 veces por año</v>
      </c>
      <c r="X186" s="132">
        <f t="shared" si="88"/>
        <v>1</v>
      </c>
      <c r="Y186" s="133" t="s">
        <v>84</v>
      </c>
      <c r="Z186" s="134">
        <f t="shared" si="89"/>
        <v>1</v>
      </c>
      <c r="AA186" s="135" t="s">
        <v>68</v>
      </c>
      <c r="AB186" s="134">
        <f t="shared" si="90"/>
        <v>1</v>
      </c>
      <c r="AC186" s="135" t="str">
        <f t="shared" si="91"/>
        <v>BAJO</v>
      </c>
      <c r="AD186" s="136" t="str">
        <f t="shared" si="92"/>
        <v>SI</v>
      </c>
      <c r="AE186" s="136" t="str">
        <f>VLOOKUP(AC186,'[1]Niveles de Valoración'!B$29:C$32,2,0)</f>
        <v>Asumir el riesgo</v>
      </c>
      <c r="AF186" s="5" t="str">
        <f>VLOOKUP(AH186,'Matriz de Controles'!B$3:F$116,5,0)</f>
        <v>PR</v>
      </c>
      <c r="AG186" s="5">
        <f t="shared" si="93"/>
        <v>25</v>
      </c>
      <c r="AH186" s="131" t="s">
        <v>372</v>
      </c>
      <c r="AI186" s="131" t="str">
        <f>VLOOKUP(AH186,'Matriz de Controles'!$B$3:O292,3,)</f>
        <v>Control: La seguridad de la información se debe tratar en la gestión de proyectos, independientemente del tipo de proyecto.</v>
      </c>
      <c r="AJ186" s="143" t="str">
        <f>VLOOKUP(AH186,'Matriz de Controles'!$B$3:P292,4,)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186" s="131" t="s">
        <v>61</v>
      </c>
      <c r="AL186" s="136" t="s">
        <v>62</v>
      </c>
      <c r="AM186" s="136"/>
      <c r="AN186" s="136" t="s">
        <v>63</v>
      </c>
      <c r="AO186" s="136"/>
      <c r="AP186" s="5" t="s">
        <v>64</v>
      </c>
      <c r="AQ186" s="5">
        <f t="shared" si="94"/>
        <v>15</v>
      </c>
      <c r="AR186" s="5" t="s">
        <v>65</v>
      </c>
      <c r="AS186" s="5">
        <f t="shared" si="95"/>
        <v>5</v>
      </c>
      <c r="AT186" s="5" t="s">
        <v>65</v>
      </c>
      <c r="AU186" s="5">
        <f t="shared" si="96"/>
        <v>30</v>
      </c>
      <c r="AV186" s="5" t="s">
        <v>65</v>
      </c>
      <c r="AW186" s="5">
        <f t="shared" si="97"/>
        <v>15</v>
      </c>
      <c r="AX186" s="139">
        <f t="shared" si="98"/>
        <v>90</v>
      </c>
      <c r="AY186" s="5">
        <f t="shared" si="99"/>
        <v>2</v>
      </c>
      <c r="AZ186" s="5">
        <f t="shared" si="100"/>
        <v>0</v>
      </c>
      <c r="BA186" s="5" t="str">
        <v>Lider
Tecnico</v>
      </c>
      <c r="BB186" s="144">
        <f t="shared" si="101"/>
        <v>1</v>
      </c>
      <c r="BC186" s="133" t="str">
        <f t="shared" si="102"/>
        <v>RARO</v>
      </c>
      <c r="BD186" s="144">
        <f t="shared" si="103"/>
        <v>1</v>
      </c>
      <c r="BE186" s="133" t="str">
        <f t="shared" si="104"/>
        <v>INSIGNIFICANTE</v>
      </c>
      <c r="BF186" s="144">
        <f t="shared" si="105"/>
        <v>1</v>
      </c>
      <c r="BG186" s="136" t="str">
        <f t="shared" si="106"/>
        <v>BAJA</v>
      </c>
      <c r="BH186" s="136" t="str">
        <f t="shared" si="107"/>
        <v>SI</v>
      </c>
    </row>
    <row r="187" spans="2:60" ht="140.25" x14ac:dyDescent="0.2">
      <c r="B187" s="163">
        <v>178</v>
      </c>
      <c r="C187" s="126" t="s">
        <v>399</v>
      </c>
      <c r="D187" s="127" t="s">
        <v>72</v>
      </c>
      <c r="E187" s="137" t="str">
        <v>prácticamente todos los activos dependen de su configuración y
ésta de la diligencia del administrador: privilegios de acceso, flujos de actividades, registro de actividad, encaminamiento, etc.</v>
      </c>
      <c r="F187" s="137" t="str">
        <v>* Abuso de privilegios
* Falta de definición de procedimientos de control de cambio.</v>
      </c>
      <c r="G187" s="138" t="str">
        <v>Humano (deliberado)</v>
      </c>
      <c r="H187" s="217"/>
      <c r="I187" s="218"/>
      <c r="J187" s="164" t="s">
        <v>396</v>
      </c>
      <c r="K187" s="131" t="str">
        <v>BAJA</v>
      </c>
      <c r="L187" s="187"/>
      <c r="M187" s="129" t="str">
        <v>Gestión institucional</v>
      </c>
      <c r="N187" s="129" t="str">
        <v>Talento Humano</v>
      </c>
      <c r="O187" s="129" t="str">
        <v>Publica</v>
      </c>
      <c r="P187" s="129" t="str">
        <v>Publico, Personal</v>
      </c>
      <c r="Q187" s="129">
        <v>2</v>
      </c>
      <c r="R187" s="129">
        <v>3</v>
      </c>
      <c r="S187" s="129">
        <v>1</v>
      </c>
      <c r="T187" s="129" t="str">
        <v>[I] integridad
[C] confidencialidad [D] disponibilidad</v>
      </c>
      <c r="U187" s="129" t="s">
        <v>57</v>
      </c>
      <c r="V187" s="129" t="s">
        <v>57</v>
      </c>
      <c r="W187" s="129" t="str">
        <f>VLOOKUP(Y187,'[1]Niveles de Valoración'!C$21:D$25,2,0)</f>
        <v>La actividad que conlleva el riesgo se ejecuta como máximos 2 veces por año</v>
      </c>
      <c r="X187" s="132">
        <f t="shared" si="88"/>
        <v>1</v>
      </c>
      <c r="Y187" s="133" t="s">
        <v>84</v>
      </c>
      <c r="Z187" s="134">
        <f t="shared" si="89"/>
        <v>3</v>
      </c>
      <c r="AA187" s="135" t="s">
        <v>59</v>
      </c>
      <c r="AB187" s="134">
        <f t="shared" si="90"/>
        <v>3</v>
      </c>
      <c r="AC187" s="135" t="str">
        <f t="shared" si="91"/>
        <v>BAJO</v>
      </c>
      <c r="AD187" s="136" t="str">
        <f t="shared" si="92"/>
        <v>SI</v>
      </c>
      <c r="AE187" s="136" t="str">
        <f>VLOOKUP(AC187,'[1]Niveles de Valoración'!B$29:C$32,2,0)</f>
        <v>Asumir el riesgo</v>
      </c>
      <c r="AF187" s="5" t="str">
        <f>VLOOKUP(AH187,'Matriz de Controles'!B$3:F$116,5,0)</f>
        <v>PR</v>
      </c>
      <c r="AG187" s="5">
        <f t="shared" si="93"/>
        <v>25</v>
      </c>
      <c r="AH187" s="131" t="s">
        <v>375</v>
      </c>
      <c r="AI187" s="131" t="str">
        <f>VLOOKUP(AH187,'Matriz de Controles'!$B$3:O293,3,)</f>
        <v>Control: Las instalaciones de procesamientos de información se deben implementar con redundancia suficiente para cumplir los requisitos de disponibilidad.</v>
      </c>
      <c r="AJ187" s="143" t="str">
        <f>VLOOKUP(AH187,'Matriz de Controles'!$B$3:P293,4,)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187" s="131" t="s">
        <v>61</v>
      </c>
      <c r="AL187" s="136" t="s">
        <v>400</v>
      </c>
      <c r="AM187" s="136"/>
      <c r="AN187" s="136" t="s">
        <v>63</v>
      </c>
      <c r="AO187" s="136"/>
      <c r="AP187" s="5" t="s">
        <v>64</v>
      </c>
      <c r="AQ187" s="5">
        <f t="shared" si="94"/>
        <v>15</v>
      </c>
      <c r="AR187" s="5" t="s">
        <v>65</v>
      </c>
      <c r="AS187" s="5">
        <f t="shared" si="95"/>
        <v>5</v>
      </c>
      <c r="AT187" s="5" t="s">
        <v>65</v>
      </c>
      <c r="AU187" s="5">
        <f t="shared" si="96"/>
        <v>30</v>
      </c>
      <c r="AV187" s="5" t="s">
        <v>65</v>
      </c>
      <c r="AW187" s="5">
        <f t="shared" si="97"/>
        <v>15</v>
      </c>
      <c r="AX187" s="139">
        <f t="shared" si="98"/>
        <v>90</v>
      </c>
      <c r="AY187" s="5">
        <f t="shared" si="99"/>
        <v>2</v>
      </c>
      <c r="AZ187" s="5">
        <f t="shared" si="100"/>
        <v>0</v>
      </c>
      <c r="BA187" s="5" t="str">
        <v>Lider
Tecnico</v>
      </c>
      <c r="BB187" s="144">
        <f t="shared" si="101"/>
        <v>1</v>
      </c>
      <c r="BC187" s="133" t="str">
        <f t="shared" si="102"/>
        <v>RARO</v>
      </c>
      <c r="BD187" s="144">
        <f t="shared" si="103"/>
        <v>3</v>
      </c>
      <c r="BE187" s="133" t="str">
        <f t="shared" si="104"/>
        <v>MODERADO</v>
      </c>
      <c r="BF187" s="144">
        <f t="shared" si="105"/>
        <v>3</v>
      </c>
      <c r="BG187" s="136" t="str">
        <f t="shared" si="106"/>
        <v>BAJA</v>
      </c>
      <c r="BH187" s="136" t="str">
        <f t="shared" si="107"/>
        <v>SI</v>
      </c>
    </row>
    <row r="188" spans="2:60" ht="114.75" x14ac:dyDescent="0.2">
      <c r="B188" s="163">
        <v>179</v>
      </c>
      <c r="C188" s="126" t="s">
        <v>401</v>
      </c>
      <c r="D188" s="127" t="s">
        <v>76</v>
      </c>
      <c r="E18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88" s="137" t="str">
        <v>* Usurpación de derecho
* Autenticación rota</v>
      </c>
      <c r="G188" s="138" t="str">
        <v>Humano (deliberado)</v>
      </c>
      <c r="H188" s="217"/>
      <c r="I188" s="218"/>
      <c r="J188" s="164" t="s">
        <v>396</v>
      </c>
      <c r="K188" s="131" t="str">
        <v>BAJA</v>
      </c>
      <c r="L188" s="187"/>
      <c r="M188" s="129" t="str">
        <v>Gestión institucional</v>
      </c>
      <c r="N188" s="129" t="str">
        <v>Talento Humano</v>
      </c>
      <c r="O188" s="129" t="str">
        <v>Publica</v>
      </c>
      <c r="P188" s="129" t="str">
        <v>Publico, Personal</v>
      </c>
      <c r="Q188" s="129">
        <v>2</v>
      </c>
      <c r="R188" s="129">
        <v>3</v>
      </c>
      <c r="S188" s="129">
        <v>1</v>
      </c>
      <c r="T188" s="129" t="str">
        <v>[C] confidencialidad
[I] integridad</v>
      </c>
      <c r="U188" s="129" t="s">
        <v>57</v>
      </c>
      <c r="V188" s="129" t="s">
        <v>57</v>
      </c>
      <c r="W188" s="129" t="str">
        <f>VLOOKUP(Y188,'[1]Niveles de Valoración'!C$21:D$25,2,0)</f>
        <v>La actividad que conlleva el riesgo se ejecuta como máximos 2 veces por año</v>
      </c>
      <c r="X188" s="132">
        <f t="shared" si="88"/>
        <v>1</v>
      </c>
      <c r="Y188" s="133" t="s">
        <v>84</v>
      </c>
      <c r="Z188" s="134">
        <f t="shared" si="89"/>
        <v>2</v>
      </c>
      <c r="AA188" s="135" t="s">
        <v>73</v>
      </c>
      <c r="AB188" s="134">
        <f t="shared" si="90"/>
        <v>2</v>
      </c>
      <c r="AC188" s="135" t="str">
        <f t="shared" si="91"/>
        <v>BAJO</v>
      </c>
      <c r="AD188" s="136" t="str">
        <f t="shared" si="92"/>
        <v>SI</v>
      </c>
      <c r="AE188" s="136" t="str">
        <f>VLOOKUP(AC188,'[1]Niveles de Valoración'!B$29:C$32,2,0)</f>
        <v>Asumir el riesgo</v>
      </c>
      <c r="AF188" s="5" t="str">
        <f>VLOOKUP(AH188,'Matriz de Controles'!B$3:F$116,5,0)</f>
        <v>PR</v>
      </c>
      <c r="AG188" s="5">
        <f t="shared" si="93"/>
        <v>25</v>
      </c>
      <c r="AH188" s="131" t="s">
        <v>378</v>
      </c>
      <c r="AI188" s="131" t="str">
        <f>VLOOKUP(AH188,'Matriz de Controles'!$B$3:O294,3,)</f>
        <v>Control: Las verificaciones de los antecedentes de todos los candidatos a un empleo se deben llevar a cabo de acuerdo con las leyes, reglamentaciones y ética pertinentes y deben ser proporcionales a los requisitos de negocio, a la clasificación de la información a que se va a tener acceso y a los riesgos percibidos.</v>
      </c>
      <c r="AJ188" s="143" t="str">
        <f>VLOOKUP(AH188,'Matriz de Controles'!$B$3:P294,4,)</f>
        <v>Defina procedimientos que establezca el cumplimiento
en la consulta de antecedentes disciplinarios para el personal contratado.</v>
      </c>
      <c r="AK188" s="131" t="s">
        <v>61</v>
      </c>
      <c r="AL188" s="136" t="s">
        <v>402</v>
      </c>
      <c r="AM188" s="136"/>
      <c r="AN188" s="136" t="s">
        <v>63</v>
      </c>
      <c r="AO188" s="136"/>
      <c r="AP188" s="5" t="s">
        <v>64</v>
      </c>
      <c r="AQ188" s="5">
        <f t="shared" si="94"/>
        <v>15</v>
      </c>
      <c r="AR188" s="5" t="s">
        <v>65</v>
      </c>
      <c r="AS188" s="5">
        <f t="shared" si="95"/>
        <v>5</v>
      </c>
      <c r="AT188" s="5" t="s">
        <v>65</v>
      </c>
      <c r="AU188" s="5">
        <f t="shared" si="96"/>
        <v>30</v>
      </c>
      <c r="AV188" s="5" t="s">
        <v>65</v>
      </c>
      <c r="AW188" s="5">
        <f t="shared" si="97"/>
        <v>15</v>
      </c>
      <c r="AX188" s="139">
        <f t="shared" si="98"/>
        <v>90</v>
      </c>
      <c r="AY188" s="5">
        <f t="shared" si="99"/>
        <v>2</v>
      </c>
      <c r="AZ188" s="5">
        <f t="shared" si="100"/>
        <v>0</v>
      </c>
      <c r="BA188" s="5" t="str">
        <v>Lider
Tecnico</v>
      </c>
      <c r="BB188" s="144">
        <f t="shared" si="101"/>
        <v>1</v>
      </c>
      <c r="BC188" s="133" t="str">
        <f t="shared" si="102"/>
        <v>RARO</v>
      </c>
      <c r="BD188" s="144">
        <f t="shared" si="103"/>
        <v>2</v>
      </c>
      <c r="BE188" s="133" t="str">
        <f t="shared" si="104"/>
        <v>MENOR</v>
      </c>
      <c r="BF188" s="144">
        <f t="shared" si="105"/>
        <v>2</v>
      </c>
      <c r="BG188" s="136" t="str">
        <f t="shared" si="106"/>
        <v>BAJA</v>
      </c>
      <c r="BH188" s="136" t="str">
        <f t="shared" si="107"/>
        <v>SI</v>
      </c>
    </row>
    <row r="189" spans="2:60" ht="63.75" customHeight="1" x14ac:dyDescent="0.2">
      <c r="B189" s="163">
        <v>180</v>
      </c>
      <c r="C189" s="126" t="s">
        <v>403</v>
      </c>
      <c r="D189" s="127" t="s">
        <v>247</v>
      </c>
      <c r="E189" s="137" t="str">
        <v>cuando no está claro quién tiene que hacer exactamente qué y
cuándo, incluyendo tomar medidas sobre los activos o informar a la jerarquía de gestión. Acciones descoordinadas, errores por omisión, incumplimientos contractuales, etc.</v>
      </c>
      <c r="F189" s="137" t="str">
        <v>* Falta de definición de roles y
responsabilidades
* Procesos inadecuados de contratación
* Incumplimientos contractuales</v>
      </c>
      <c r="G189" s="138" t="str">
        <v>Humano (accidental)</v>
      </c>
      <c r="H189" s="217"/>
      <c r="I189" s="218"/>
      <c r="J189" s="164" t="s">
        <v>396</v>
      </c>
      <c r="K189" s="131" t="str">
        <v>BAJA</v>
      </c>
      <c r="L189" s="187"/>
      <c r="M189" s="129" t="str">
        <v>Gestión institucional</v>
      </c>
      <c r="N189" s="129" t="str">
        <v>Talento Humano</v>
      </c>
      <c r="O189" s="129" t="str">
        <v>Publica</v>
      </c>
      <c r="P189" s="129" t="str">
        <v>Publico, Personal</v>
      </c>
      <c r="Q189" s="129">
        <v>2</v>
      </c>
      <c r="R189" s="129">
        <v>3</v>
      </c>
      <c r="S189" s="129">
        <v>1</v>
      </c>
      <c r="T189" s="129" t="str">
        <v>[D] disponibilidad</v>
      </c>
      <c r="U189" s="129" t="s">
        <v>57</v>
      </c>
      <c r="V189" s="129" t="s">
        <v>57</v>
      </c>
      <c r="W189" s="129" t="str">
        <f>VLOOKUP(Y189,'[1]Niveles de Valoración'!C$21:D$25,2,0)</f>
        <v>La actividad que conlleva el riesgo se ejecuta como máximos 2 veces por año</v>
      </c>
      <c r="X189" s="132">
        <f t="shared" si="88"/>
        <v>1</v>
      </c>
      <c r="Y189" s="133" t="s">
        <v>84</v>
      </c>
      <c r="Z189" s="134">
        <f t="shared" si="89"/>
        <v>2</v>
      </c>
      <c r="AA189" s="135" t="s">
        <v>73</v>
      </c>
      <c r="AB189" s="134">
        <f t="shared" si="90"/>
        <v>2</v>
      </c>
      <c r="AC189" s="135" t="str">
        <f t="shared" si="91"/>
        <v>BAJO</v>
      </c>
      <c r="AD189" s="136" t="str">
        <f t="shared" si="92"/>
        <v>SI</v>
      </c>
      <c r="AE189" s="136" t="str">
        <f>VLOOKUP(AC189,'[1]Niveles de Valoración'!B$29:C$32,2,0)</f>
        <v>Asumir el riesgo</v>
      </c>
      <c r="AF189" s="5" t="str">
        <f>VLOOKUP(AH189,'Matriz de Controles'!B$3:F$116,5,0)</f>
        <v>PR</v>
      </c>
      <c r="AG189" s="5">
        <f t="shared" si="93"/>
        <v>25</v>
      </c>
      <c r="AH189" s="131" t="s">
        <v>166</v>
      </c>
      <c r="AI189" s="131" t="str">
        <f>VLOOKUP(AH189,'Matriz de Controles'!$B$3:O295,3,)</f>
        <v>Control: Los procedimientos de operación se deben documentar y poner a disposición de todos los usuarios que los necesitan.</v>
      </c>
      <c r="AJ189" s="143" t="str">
        <f>VLOOKUP(AH189,'Matriz de Controles'!$B$3:P295,4,)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89" s="131" t="s">
        <v>61</v>
      </c>
      <c r="AL189" s="136" t="s">
        <v>404</v>
      </c>
      <c r="AM189" s="136"/>
      <c r="AN189" s="136" t="s">
        <v>63</v>
      </c>
      <c r="AO189" s="136"/>
      <c r="AP189" s="5" t="s">
        <v>64</v>
      </c>
      <c r="AQ189" s="5">
        <f t="shared" si="94"/>
        <v>15</v>
      </c>
      <c r="AR189" s="5" t="s">
        <v>65</v>
      </c>
      <c r="AS189" s="5">
        <f t="shared" si="95"/>
        <v>5</v>
      </c>
      <c r="AT189" s="5" t="s">
        <v>65</v>
      </c>
      <c r="AU189" s="5">
        <f t="shared" si="96"/>
        <v>30</v>
      </c>
      <c r="AV189" s="5" t="s">
        <v>65</v>
      </c>
      <c r="AW189" s="5">
        <f t="shared" si="97"/>
        <v>15</v>
      </c>
      <c r="AX189" s="139">
        <f t="shared" si="98"/>
        <v>90</v>
      </c>
      <c r="AY189" s="5">
        <f t="shared" si="99"/>
        <v>2</v>
      </c>
      <c r="AZ189" s="5">
        <f t="shared" si="100"/>
        <v>0</v>
      </c>
      <c r="BA189" s="5" t="str">
        <v>Lider
Tecnico</v>
      </c>
      <c r="BB189" s="144">
        <f t="shared" si="101"/>
        <v>1</v>
      </c>
      <c r="BC189" s="133" t="str">
        <f t="shared" si="102"/>
        <v>RARO</v>
      </c>
      <c r="BD189" s="144">
        <f t="shared" si="103"/>
        <v>2</v>
      </c>
      <c r="BE189" s="133" t="str">
        <f t="shared" si="104"/>
        <v>MENOR</v>
      </c>
      <c r="BF189" s="144">
        <f t="shared" si="105"/>
        <v>2</v>
      </c>
      <c r="BG189" s="136" t="str">
        <f t="shared" si="106"/>
        <v>BAJA</v>
      </c>
      <c r="BH189" s="136" t="str">
        <f t="shared" si="107"/>
        <v>SI</v>
      </c>
    </row>
    <row r="190" spans="2:60" ht="89.25" x14ac:dyDescent="0.2">
      <c r="B190" s="163">
        <v>181</v>
      </c>
      <c r="C190" s="126" t="s">
        <v>405</v>
      </c>
      <c r="D190" s="127" t="s">
        <v>53</v>
      </c>
      <c r="E190" s="137" t="str">
        <v>equivocaciones de las personas cuando usan los servicios,
datos, etc.</v>
      </c>
      <c r="F190" s="137" t="str">
        <v>* Error de uso</v>
      </c>
      <c r="G190" s="138" t="str">
        <v>Humano (accidental)</v>
      </c>
      <c r="H190" s="217" t="s">
        <v>406</v>
      </c>
      <c r="I190" s="218"/>
      <c r="J190" s="164" t="s">
        <v>407</v>
      </c>
      <c r="K190" s="131" t="str">
        <v>BAJA</v>
      </c>
      <c r="L190" s="187" t="s">
        <v>56</v>
      </c>
      <c r="M190" s="129" t="str">
        <v>Gestión institucional</v>
      </c>
      <c r="N190" s="129" t="str">
        <v>Talento Humano</v>
      </c>
      <c r="O190" s="129" t="str">
        <v>Publica</v>
      </c>
      <c r="P190" s="129" t="str">
        <v>Publico, Personal</v>
      </c>
      <c r="Q190" s="129">
        <v>2</v>
      </c>
      <c r="R190" s="129">
        <v>2</v>
      </c>
      <c r="S190" s="129">
        <v>1</v>
      </c>
      <c r="T190" s="129" t="str">
        <v>[I] integridad
[C] confidencialidad [D] disponibilidad</v>
      </c>
      <c r="U190" s="129" t="s">
        <v>57</v>
      </c>
      <c r="V190" s="129" t="s">
        <v>57</v>
      </c>
      <c r="W190" s="129" t="str">
        <f>VLOOKUP(Y190,'[1]Niveles de Valoración'!C$21:D$25,2,0)</f>
        <v>La actividad que conlleva el riesgo se ejecuta como máximos 2 veces por año</v>
      </c>
      <c r="X190" s="132">
        <f t="shared" si="88"/>
        <v>1</v>
      </c>
      <c r="Y190" s="133" t="s">
        <v>84</v>
      </c>
      <c r="Z190" s="134">
        <f t="shared" si="89"/>
        <v>2</v>
      </c>
      <c r="AA190" s="135" t="s">
        <v>73</v>
      </c>
      <c r="AB190" s="134">
        <f t="shared" si="90"/>
        <v>2</v>
      </c>
      <c r="AC190" s="135" t="str">
        <f t="shared" si="91"/>
        <v>BAJO</v>
      </c>
      <c r="AD190" s="136" t="str">
        <f t="shared" si="92"/>
        <v>SI</v>
      </c>
      <c r="AE190" s="136" t="str">
        <f>VLOOKUP(AC190,'[1]Niveles de Valoración'!B$29:C$32,2,0)</f>
        <v>Asumir el riesgo</v>
      </c>
      <c r="AF190" s="5" t="str">
        <f>VLOOKUP(AH190,'Matriz de Controles'!B$3:F$116,5,0)</f>
        <v>PR</v>
      </c>
      <c r="AG190" s="5">
        <f t="shared" si="93"/>
        <v>25</v>
      </c>
      <c r="AH190" s="131" t="s">
        <v>166</v>
      </c>
      <c r="AI190" s="131" t="str">
        <f>VLOOKUP(AH190,'Matriz de Controles'!$B$3:O296,3,)</f>
        <v>Control: Los procedimientos de operación se deben documentar y poner a disposición de todos los usuarios que los necesitan.</v>
      </c>
      <c r="AJ190" s="143" t="str">
        <f>VLOOKUP(AH190,'Matriz de Controles'!$B$3:P296,4,)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90" s="131" t="s">
        <v>61</v>
      </c>
      <c r="AL190" s="136" t="s">
        <v>408</v>
      </c>
      <c r="AM190" s="136"/>
      <c r="AN190" s="136" t="s">
        <v>63</v>
      </c>
      <c r="AO190" s="136"/>
      <c r="AP190" s="5" t="s">
        <v>64</v>
      </c>
      <c r="AQ190" s="5">
        <f t="shared" si="94"/>
        <v>15</v>
      </c>
      <c r="AR190" s="5" t="s">
        <v>65</v>
      </c>
      <c r="AS190" s="5">
        <f t="shared" si="95"/>
        <v>5</v>
      </c>
      <c r="AT190" s="5" t="s">
        <v>65</v>
      </c>
      <c r="AU190" s="5">
        <f t="shared" si="96"/>
        <v>30</v>
      </c>
      <c r="AV190" s="5" t="s">
        <v>65</v>
      </c>
      <c r="AW190" s="5">
        <f t="shared" si="97"/>
        <v>15</v>
      </c>
      <c r="AX190" s="139">
        <f t="shared" si="98"/>
        <v>90</v>
      </c>
      <c r="AY190" s="5">
        <f t="shared" si="99"/>
        <v>2</v>
      </c>
      <c r="AZ190" s="5">
        <f t="shared" si="100"/>
        <v>0</v>
      </c>
      <c r="BA190" s="5" t="str">
        <v>Lider
Tecnico</v>
      </c>
      <c r="BB190" s="144">
        <f t="shared" si="101"/>
        <v>1</v>
      </c>
      <c r="BC190" s="133" t="str">
        <f t="shared" si="102"/>
        <v>RARO</v>
      </c>
      <c r="BD190" s="144">
        <f t="shared" si="103"/>
        <v>2</v>
      </c>
      <c r="BE190" s="133" t="str">
        <f t="shared" si="104"/>
        <v>MENOR</v>
      </c>
      <c r="BF190" s="144">
        <f t="shared" si="105"/>
        <v>2</v>
      </c>
      <c r="BG190" s="136" t="str">
        <f t="shared" si="106"/>
        <v>BAJA</v>
      </c>
      <c r="BH190" s="136" t="str">
        <f t="shared" si="107"/>
        <v>SI</v>
      </c>
    </row>
    <row r="191" spans="2:60" ht="76.5" x14ac:dyDescent="0.2">
      <c r="B191" s="163">
        <v>182</v>
      </c>
      <c r="C191" s="126" t="s">
        <v>409</v>
      </c>
      <c r="D191" s="127" t="s">
        <v>67</v>
      </c>
      <c r="E191" s="137" t="str">
        <v>Manipulación de los registros
de actividad (log)</v>
      </c>
      <c r="F191" s="137" t="str">
        <v>* Control inadecuado o falta de
supervisión sobre los registros de
actividades (Registro y supervisión insuficientes)</v>
      </c>
      <c r="G191" s="138" t="str">
        <v>Humano (deliberado)</v>
      </c>
      <c r="H191" s="217"/>
      <c r="I191" s="218"/>
      <c r="J191" s="164" t="s">
        <v>407</v>
      </c>
      <c r="K191" s="131" t="str">
        <v>BAJA</v>
      </c>
      <c r="L191" s="187"/>
      <c r="M191" s="129" t="str">
        <v>Gestión institucional</v>
      </c>
      <c r="N191" s="129" t="str">
        <v>Talento Humano</v>
      </c>
      <c r="O191" s="129" t="str">
        <v>Publica</v>
      </c>
      <c r="P191" s="129" t="str">
        <v>Publico, Personal</v>
      </c>
      <c r="Q191" s="129">
        <v>2</v>
      </c>
      <c r="R191" s="129">
        <v>2</v>
      </c>
      <c r="S191" s="129">
        <v>1</v>
      </c>
      <c r="T191" s="129" t="str">
        <v>[I] integridad</v>
      </c>
      <c r="U191" s="129" t="s">
        <v>57</v>
      </c>
      <c r="V191" s="129" t="s">
        <v>57</v>
      </c>
      <c r="W191" s="129" t="str">
        <f>VLOOKUP(Y191,'[1]Niveles de Valoración'!C$21:D$25,2,0)</f>
        <v>La actividad que conlleva el riesgo se ejecuta como máximos 2 veces por año</v>
      </c>
      <c r="X191" s="132">
        <f t="shared" ref="X191:X254" si="109">IF(Y191="CASI SEGURO",5,IF(Y191="PROBABLE",4,IF(Y191="POSIBLE",3,IF(Y191="IMPROBABLE",2,IF(Y191="RARO",1,0)))))</f>
        <v>1</v>
      </c>
      <c r="Y191" s="133" t="s">
        <v>84</v>
      </c>
      <c r="Z191" s="134">
        <f t="shared" ref="Z191:Z254" si="110">IF(AA191="CATASTROFICO",5,IF(AA191="MAYOR",4,IF(AA191="MODERADO",3,IF(AA191="MENOR",2,IF(AA191="INSIGNIFICANTE",1,0)))))</f>
        <v>1</v>
      </c>
      <c r="AA191" s="135" t="s">
        <v>68</v>
      </c>
      <c r="AB191" s="134">
        <f t="shared" ref="AB191:AB254" si="111">+X191*Z191</f>
        <v>1</v>
      </c>
      <c r="AC191" s="135" t="str">
        <f t="shared" ref="AC191:AC254" si="112" xml:space="preserve"> IF(ROUND(AB191,0)&lt;=3,"BAJO", IF(ROUND(AB191,0)&lt;=9,"MODERADO", IF(ROUND(AB191,0)&lt;=20,"ALTO",IF(ROUND(AB191,0)&lt;=25,"EXTREMO"))))</f>
        <v>BAJO</v>
      </c>
      <c r="AD191" s="136" t="str">
        <f t="shared" ref="AD191:AD254" si="113">IF(AC191="BAJO","SI",IF(AC191="MODERADO","SI","NO"))</f>
        <v>SI</v>
      </c>
      <c r="AE191" s="136" t="str">
        <f>VLOOKUP(AC191,'[1]Niveles de Valoración'!B$29:C$32,2,0)</f>
        <v>Asumir el riesgo</v>
      </c>
      <c r="AF191" s="5" t="str">
        <f>VLOOKUP(AH191,'Matriz de Controles'!B$3:F$116,5,0)</f>
        <v>PR</v>
      </c>
      <c r="AG191" s="5">
        <f t="shared" ref="AG191:AG254" si="114">IF(AF191="PR",25,IF(AF191="DT",15,IF(AF191="CR",10,0)))</f>
        <v>25</v>
      </c>
      <c r="AH191" s="131" t="s">
        <v>372</v>
      </c>
      <c r="AI191" s="131" t="str">
        <f>VLOOKUP(AH191,'Matriz de Controles'!$B$3:O297,3,)</f>
        <v>Control: La seguridad de la información se debe tratar en la gestión de proyectos, independientemente del tipo de proyecto.</v>
      </c>
      <c r="AJ191" s="143" t="str">
        <f>VLOOKUP(AH191,'Matriz de Controles'!$B$3:P297,4,)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191" s="131" t="s">
        <v>61</v>
      </c>
      <c r="AL191" s="136" t="s">
        <v>410</v>
      </c>
      <c r="AM191" s="136"/>
      <c r="AN191" s="136" t="s">
        <v>63</v>
      </c>
      <c r="AO191" s="136"/>
      <c r="AP191" s="5" t="s">
        <v>64</v>
      </c>
      <c r="AQ191" s="5">
        <f t="shared" ref="AQ191:AQ254" si="115">IF(AP191="Automático",25,IF(AP191="Manual",15,0))</f>
        <v>15</v>
      </c>
      <c r="AR191" s="5" t="s">
        <v>65</v>
      </c>
      <c r="AS191" s="5">
        <f t="shared" ref="AS191:AS254" si="116">IF(AR191="si",5,0)</f>
        <v>5</v>
      </c>
      <c r="AT191" s="5" t="s">
        <v>65</v>
      </c>
      <c r="AU191" s="5">
        <f t="shared" ref="AU191:AU254" si="117">IF(AT191="si",30,0)</f>
        <v>30</v>
      </c>
      <c r="AV191" s="5" t="s">
        <v>65</v>
      </c>
      <c r="AW191" s="5">
        <f t="shared" ref="AW191:AW254" si="118">IF(AV191="si",15,0)</f>
        <v>15</v>
      </c>
      <c r="AX191" s="139">
        <f t="shared" ref="AX191:AX254" si="119">AQ191+AS191+AU191+AW191+AG191</f>
        <v>90</v>
      </c>
      <c r="AY191" s="5">
        <f t="shared" ref="AY191:AY254" si="120">IF(AX191&gt;=60,IF(AF191="DT",2,IF(AF191="PR",2,0)),0)</f>
        <v>2</v>
      </c>
      <c r="AZ191" s="5">
        <f t="shared" ref="AZ191:AZ254" si="121">IF(AF191="CR",IF(AX191&gt;=55,1,0),0)</f>
        <v>0</v>
      </c>
      <c r="BA191" s="5" t="str">
        <v>Lider
Tecnico</v>
      </c>
      <c r="BB191" s="144">
        <f t="shared" ref="BB191:BB254" si="122">IF(X191-AX191&lt;1,1,X191-AX191)</f>
        <v>1</v>
      </c>
      <c r="BC191" s="133" t="str">
        <f t="shared" ref="BC191:BC254" si="123">IF(BB191&lt;=1,"RARO",IF(BB191&lt;=2,"IMPROBABLE",IF(BB191&lt;=3,"POSIBLE",IF(BB191&lt;=4,"PROBABLE","CASI SEGURO"))))</f>
        <v>RARO</v>
      </c>
      <c r="BD191" s="144">
        <f t="shared" ref="BD191:BD254" si="124">Z191-AZ191</f>
        <v>1</v>
      </c>
      <c r="BE191" s="133" t="str">
        <f t="shared" ref="BE191:BE254" si="125">IF(BD191=1,"INSIGNIFICANTE",IF(BD191=2,"MENOR",IF(BD191=3,"MODERADO",IF(BD191=4,"MAYOR",IF(BD191=5,"CATASTROFICO",0)))))</f>
        <v>INSIGNIFICANTE</v>
      </c>
      <c r="BF191" s="144">
        <f t="shared" ref="BF191:BF254" si="126">BB191*BD191</f>
        <v>1</v>
      </c>
      <c r="BG191" s="136" t="str">
        <f t="shared" ref="BG191:BG254" si="127" xml:space="preserve"> IF(BF191&lt;=3,"BAJA", IF(BF191&lt;=6,"MODERADA", IF(BF191&lt;=20,"ALTA", "EXTREMA")))</f>
        <v>BAJA</v>
      </c>
      <c r="BH191" s="136" t="str">
        <f t="shared" ref="BH191:BH254" si="128">IF(BG191="BAJA","SI",IF(BG191="MODERADA","SI","NO"))</f>
        <v>SI</v>
      </c>
    </row>
    <row r="192" spans="2:60" ht="140.25" x14ac:dyDescent="0.2">
      <c r="B192" s="163">
        <v>183</v>
      </c>
      <c r="C192" s="126" t="s">
        <v>411</v>
      </c>
      <c r="D192" s="127" t="s">
        <v>72</v>
      </c>
      <c r="E192" s="137" t="str">
        <v>prácticamente todos los activos dependen de su configuración y
ésta de la diligencia del administrador: privilegios de acceso, flujos de actividades, registro de actividad, encaminamiento, etc.</v>
      </c>
      <c r="F192" s="137" t="str">
        <v>* Abuso de privilegios
* Falta de definición de procedimientos de control de cambio.</v>
      </c>
      <c r="G192" s="138" t="str">
        <v>Humano (deliberado)</v>
      </c>
      <c r="H192" s="217"/>
      <c r="I192" s="218"/>
      <c r="J192" s="164" t="s">
        <v>407</v>
      </c>
      <c r="K192" s="131" t="str">
        <v>BAJA</v>
      </c>
      <c r="L192" s="187"/>
      <c r="M192" s="129" t="str">
        <v>Gestión institucional</v>
      </c>
      <c r="N192" s="129" t="str">
        <v>Talento Humano</v>
      </c>
      <c r="O192" s="129" t="str">
        <v>Publica</v>
      </c>
      <c r="P192" s="129" t="str">
        <v>Publico, Personal</v>
      </c>
      <c r="Q192" s="129">
        <v>2</v>
      </c>
      <c r="R192" s="129">
        <v>2</v>
      </c>
      <c r="S192" s="129">
        <v>1</v>
      </c>
      <c r="T192" s="129" t="str">
        <v>[I] integridad
[C] confidencialidad [D] disponibilidad</v>
      </c>
      <c r="U192" s="129" t="s">
        <v>57</v>
      </c>
      <c r="V192" s="129" t="s">
        <v>57</v>
      </c>
      <c r="W192" s="129" t="str">
        <f>VLOOKUP(Y192,'[1]Niveles de Valoración'!C$21:D$25,2,0)</f>
        <v>La actividad que conlleva el riesgo se ejecuta como máximos 2 veces por año</v>
      </c>
      <c r="X192" s="132">
        <f t="shared" si="109"/>
        <v>1</v>
      </c>
      <c r="Y192" s="133" t="s">
        <v>84</v>
      </c>
      <c r="Z192" s="134">
        <f t="shared" si="110"/>
        <v>3</v>
      </c>
      <c r="AA192" s="135" t="s">
        <v>59</v>
      </c>
      <c r="AB192" s="134">
        <f t="shared" si="111"/>
        <v>3</v>
      </c>
      <c r="AC192" s="135" t="str">
        <f t="shared" si="112"/>
        <v>BAJO</v>
      </c>
      <c r="AD192" s="136" t="str">
        <f t="shared" si="113"/>
        <v>SI</v>
      </c>
      <c r="AE192" s="136" t="str">
        <f>VLOOKUP(AC192,'[1]Niveles de Valoración'!B$29:C$32,2,0)</f>
        <v>Asumir el riesgo</v>
      </c>
      <c r="AF192" s="5" t="str">
        <f>VLOOKUP(AH192,'Matriz de Controles'!B$3:F$116,5,0)</f>
        <v>PR</v>
      </c>
      <c r="AG192" s="5">
        <f t="shared" si="114"/>
        <v>25</v>
      </c>
      <c r="AH192" s="131" t="s">
        <v>375</v>
      </c>
      <c r="AI192" s="131" t="str">
        <f>VLOOKUP(AH192,'Matriz de Controles'!$B$3:O298,3,)</f>
        <v>Control: Las instalaciones de procesamientos de información se deben implementar con redundancia suficiente para cumplir los requisitos de disponibilidad.</v>
      </c>
      <c r="AJ192" s="143" t="str">
        <f>VLOOKUP(AH192,'Matriz de Controles'!$B$3:P298,4,)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192" s="131" t="s">
        <v>61</v>
      </c>
      <c r="AL192" s="136" t="s">
        <v>412</v>
      </c>
      <c r="AM192" s="136"/>
      <c r="AN192" s="136" t="s">
        <v>63</v>
      </c>
      <c r="AO192" s="136"/>
      <c r="AP192" s="5" t="s">
        <v>64</v>
      </c>
      <c r="AQ192" s="5">
        <f t="shared" si="115"/>
        <v>15</v>
      </c>
      <c r="AR192" s="5" t="s">
        <v>65</v>
      </c>
      <c r="AS192" s="5">
        <f t="shared" si="116"/>
        <v>5</v>
      </c>
      <c r="AT192" s="5" t="s">
        <v>65</v>
      </c>
      <c r="AU192" s="5">
        <f t="shared" si="117"/>
        <v>30</v>
      </c>
      <c r="AV192" s="5" t="s">
        <v>65</v>
      </c>
      <c r="AW192" s="5">
        <f t="shared" si="118"/>
        <v>15</v>
      </c>
      <c r="AX192" s="139">
        <f t="shared" si="119"/>
        <v>90</v>
      </c>
      <c r="AY192" s="5">
        <f t="shared" si="120"/>
        <v>2</v>
      </c>
      <c r="AZ192" s="5">
        <f t="shared" si="121"/>
        <v>0</v>
      </c>
      <c r="BA192" s="5" t="str">
        <v>Lider
Tecnico</v>
      </c>
      <c r="BB192" s="144">
        <f t="shared" si="122"/>
        <v>1</v>
      </c>
      <c r="BC192" s="133" t="str">
        <f t="shared" si="123"/>
        <v>RARO</v>
      </c>
      <c r="BD192" s="144">
        <f t="shared" si="124"/>
        <v>3</v>
      </c>
      <c r="BE192" s="133" t="str">
        <f t="shared" si="125"/>
        <v>MODERADO</v>
      </c>
      <c r="BF192" s="144">
        <f t="shared" si="126"/>
        <v>3</v>
      </c>
      <c r="BG192" s="136" t="str">
        <f t="shared" si="127"/>
        <v>BAJA</v>
      </c>
      <c r="BH192" s="136" t="str">
        <f t="shared" si="128"/>
        <v>SI</v>
      </c>
    </row>
    <row r="193" spans="2:60" ht="114.75" x14ac:dyDescent="0.2">
      <c r="B193" s="163">
        <v>184</v>
      </c>
      <c r="C193" s="126" t="s">
        <v>413</v>
      </c>
      <c r="D193" s="127" t="s">
        <v>76</v>
      </c>
      <c r="E19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93" s="137" t="str">
        <v>* Usurpación de derecho
* Autenticación rota</v>
      </c>
      <c r="G193" s="138" t="str">
        <v>Humano (deliberado)</v>
      </c>
      <c r="H193" s="217"/>
      <c r="I193" s="218"/>
      <c r="J193" s="164" t="s">
        <v>407</v>
      </c>
      <c r="K193" s="131" t="str">
        <v>BAJA</v>
      </c>
      <c r="L193" s="187"/>
      <c r="M193" s="129" t="str">
        <v>Gestión institucional</v>
      </c>
      <c r="N193" s="129" t="str">
        <v>Talento Humano</v>
      </c>
      <c r="O193" s="129" t="str">
        <v>Publica</v>
      </c>
      <c r="P193" s="129" t="str">
        <v>Publico, Personal</v>
      </c>
      <c r="Q193" s="129">
        <v>2</v>
      </c>
      <c r="R193" s="129">
        <v>2</v>
      </c>
      <c r="S193" s="129">
        <v>1</v>
      </c>
      <c r="T193" s="129" t="str">
        <v>[C] confidencialidad
[I] integridad</v>
      </c>
      <c r="U193" s="129" t="s">
        <v>57</v>
      </c>
      <c r="V193" s="129" t="s">
        <v>57</v>
      </c>
      <c r="W193" s="129" t="str">
        <f>VLOOKUP(Y193,'[1]Niveles de Valoración'!C$21:D$25,2,0)</f>
        <v>La actividad que conlleva el riesgo se ejecuta como máximos 2 veces por año</v>
      </c>
      <c r="X193" s="132">
        <f t="shared" si="109"/>
        <v>1</v>
      </c>
      <c r="Y193" s="133" t="s">
        <v>84</v>
      </c>
      <c r="Z193" s="134">
        <f t="shared" si="110"/>
        <v>2</v>
      </c>
      <c r="AA193" s="135" t="s">
        <v>73</v>
      </c>
      <c r="AB193" s="134">
        <f t="shared" si="111"/>
        <v>2</v>
      </c>
      <c r="AC193" s="135" t="str">
        <f t="shared" si="112"/>
        <v>BAJO</v>
      </c>
      <c r="AD193" s="136" t="str">
        <f t="shared" si="113"/>
        <v>SI</v>
      </c>
      <c r="AE193" s="136" t="str">
        <f>VLOOKUP(AC193,'[1]Niveles de Valoración'!B$29:C$32,2,0)</f>
        <v>Asumir el riesgo</v>
      </c>
      <c r="AF193" s="5" t="str">
        <f>VLOOKUP(AH193,'Matriz de Controles'!B$3:F$116,5,0)</f>
        <v>PR</v>
      </c>
      <c r="AG193" s="5">
        <f t="shared" si="114"/>
        <v>25</v>
      </c>
      <c r="AH193" s="131" t="s">
        <v>378</v>
      </c>
      <c r="AI193" s="131" t="str">
        <f>VLOOKUP(AH193,'Matriz de Controles'!$B$3:O299,3,)</f>
        <v>Control: Las verificaciones de los antecedentes de todos los candidatos a un empleo se deben llevar a cabo de acuerdo con las leyes, reglamentaciones y ética pertinentes y deben ser proporcionales a los requisitos de negocio, a la clasificación de la información a que se va a tener acceso y a los riesgos percibidos.</v>
      </c>
      <c r="AJ193" s="143" t="str">
        <f>VLOOKUP(AH193,'Matriz de Controles'!$B$3:P299,4,)</f>
        <v>Defina procedimientos que establezca el cumplimiento
en la consulta de antecedentes disciplinarios para el personal contratado.</v>
      </c>
      <c r="AK193" s="131" t="s">
        <v>61</v>
      </c>
      <c r="AL193" s="136" t="s">
        <v>414</v>
      </c>
      <c r="AM193" s="136"/>
      <c r="AN193" s="136" t="s">
        <v>63</v>
      </c>
      <c r="AO193" s="136"/>
      <c r="AP193" s="5" t="s">
        <v>64</v>
      </c>
      <c r="AQ193" s="5">
        <f t="shared" si="115"/>
        <v>15</v>
      </c>
      <c r="AR193" s="5" t="s">
        <v>65</v>
      </c>
      <c r="AS193" s="5">
        <f t="shared" si="116"/>
        <v>5</v>
      </c>
      <c r="AT193" s="5" t="s">
        <v>65</v>
      </c>
      <c r="AU193" s="5">
        <f t="shared" si="117"/>
        <v>30</v>
      </c>
      <c r="AV193" s="5" t="s">
        <v>65</v>
      </c>
      <c r="AW193" s="5">
        <f t="shared" si="118"/>
        <v>15</v>
      </c>
      <c r="AX193" s="139">
        <f t="shared" si="119"/>
        <v>90</v>
      </c>
      <c r="AY193" s="5">
        <f t="shared" si="120"/>
        <v>2</v>
      </c>
      <c r="AZ193" s="5">
        <f t="shared" si="121"/>
        <v>0</v>
      </c>
      <c r="BA193" s="5" t="str">
        <v>Lider
Tecnico</v>
      </c>
      <c r="BB193" s="144">
        <f t="shared" si="122"/>
        <v>1</v>
      </c>
      <c r="BC193" s="133" t="str">
        <f t="shared" si="123"/>
        <v>RARO</v>
      </c>
      <c r="BD193" s="144">
        <f t="shared" si="124"/>
        <v>2</v>
      </c>
      <c r="BE193" s="133" t="str">
        <f t="shared" si="125"/>
        <v>MENOR</v>
      </c>
      <c r="BF193" s="144">
        <f t="shared" si="126"/>
        <v>2</v>
      </c>
      <c r="BG193" s="136" t="str">
        <f t="shared" si="127"/>
        <v>BAJA</v>
      </c>
      <c r="BH193" s="136" t="str">
        <f t="shared" si="128"/>
        <v>SI</v>
      </c>
    </row>
    <row r="194" spans="2:60" ht="63.75" customHeight="1" x14ac:dyDescent="0.2">
      <c r="B194" s="163">
        <v>185</v>
      </c>
      <c r="C194" s="126" t="s">
        <v>415</v>
      </c>
      <c r="D194" s="127" t="s">
        <v>247</v>
      </c>
      <c r="E194" s="137" t="str">
        <v>cuando no está claro quién tiene que hacer exactamente qué y
cuándo, incluyendo tomar medidas sobre los activos o informar a la jerarquía de gestión. Acciones descoordinadas, errores por omisión, incumplimientos contractuales, etc.</v>
      </c>
      <c r="F194" s="137" t="str">
        <v>* Falta de definición de roles y
responsabilidades
* Procesos inadecuados de contratación
* Incumplimientos contractuales</v>
      </c>
      <c r="G194" s="138" t="str">
        <v>Humano (accidental)</v>
      </c>
      <c r="H194" s="217"/>
      <c r="I194" s="218"/>
      <c r="J194" s="164" t="s">
        <v>407</v>
      </c>
      <c r="K194" s="131" t="str">
        <v>BAJA</v>
      </c>
      <c r="L194" s="187"/>
      <c r="M194" s="129" t="str">
        <v>Gestión institucional</v>
      </c>
      <c r="N194" s="129" t="str">
        <v>Talento Humano</v>
      </c>
      <c r="O194" s="129" t="str">
        <v>Publica</v>
      </c>
      <c r="P194" s="129" t="str">
        <v>Publico, Personal</v>
      </c>
      <c r="Q194" s="129">
        <v>2</v>
      </c>
      <c r="R194" s="129">
        <v>2</v>
      </c>
      <c r="S194" s="129">
        <v>1</v>
      </c>
      <c r="T194" s="129" t="str">
        <v>[D] disponibilidad</v>
      </c>
      <c r="U194" s="129" t="s">
        <v>57</v>
      </c>
      <c r="V194" s="129" t="s">
        <v>57</v>
      </c>
      <c r="W194" s="129" t="str">
        <f>VLOOKUP(Y194,'[1]Niveles de Valoración'!C$21:D$25,2,0)</f>
        <v>La actividad que conlleva el riesgo se ejecuta como máximos 2 veces por año</v>
      </c>
      <c r="X194" s="132">
        <f t="shared" si="109"/>
        <v>1</v>
      </c>
      <c r="Y194" s="133" t="s">
        <v>84</v>
      </c>
      <c r="Z194" s="134">
        <f t="shared" si="110"/>
        <v>2</v>
      </c>
      <c r="AA194" s="135" t="s">
        <v>73</v>
      </c>
      <c r="AB194" s="134">
        <f t="shared" si="111"/>
        <v>2</v>
      </c>
      <c r="AC194" s="135" t="str">
        <f t="shared" si="112"/>
        <v>BAJO</v>
      </c>
      <c r="AD194" s="136" t="str">
        <f t="shared" si="113"/>
        <v>SI</v>
      </c>
      <c r="AE194" s="136" t="str">
        <f>VLOOKUP(AC194,'[1]Niveles de Valoración'!B$29:C$32,2,0)</f>
        <v>Asumir el riesgo</v>
      </c>
      <c r="AF194" s="5" t="str">
        <f>VLOOKUP(AH194,'Matriz de Controles'!B$3:F$116,5,0)</f>
        <v>PR</v>
      </c>
      <c r="AG194" s="5">
        <f t="shared" si="114"/>
        <v>25</v>
      </c>
      <c r="AH194" s="131" t="s">
        <v>166</v>
      </c>
      <c r="AI194" s="131" t="str">
        <f>VLOOKUP(AH194,'Matriz de Controles'!$B$3:O300,3,)</f>
        <v>Control: Los procedimientos de operación se deben documentar y poner a disposición de todos los usuarios que los necesitan.</v>
      </c>
      <c r="AJ194" s="143" t="str">
        <f>VLOOKUP(AH194,'Matriz de Controles'!$B$3:P300,4,)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94" s="131" t="s">
        <v>61</v>
      </c>
      <c r="AL194" s="136" t="s">
        <v>416</v>
      </c>
      <c r="AM194" s="136"/>
      <c r="AN194" s="136" t="s">
        <v>63</v>
      </c>
      <c r="AO194" s="136"/>
      <c r="AP194" s="5" t="s">
        <v>64</v>
      </c>
      <c r="AQ194" s="5">
        <f t="shared" si="115"/>
        <v>15</v>
      </c>
      <c r="AR194" s="5" t="s">
        <v>65</v>
      </c>
      <c r="AS194" s="5">
        <f t="shared" si="116"/>
        <v>5</v>
      </c>
      <c r="AT194" s="5" t="s">
        <v>65</v>
      </c>
      <c r="AU194" s="5">
        <f t="shared" si="117"/>
        <v>30</v>
      </c>
      <c r="AV194" s="5" t="s">
        <v>65</v>
      </c>
      <c r="AW194" s="5">
        <f t="shared" si="118"/>
        <v>15</v>
      </c>
      <c r="AX194" s="139">
        <f t="shared" si="119"/>
        <v>90</v>
      </c>
      <c r="AY194" s="5">
        <f t="shared" si="120"/>
        <v>2</v>
      </c>
      <c r="AZ194" s="5">
        <f t="shared" si="121"/>
        <v>0</v>
      </c>
      <c r="BA194" s="5" t="str">
        <v>Lider
Tecnico</v>
      </c>
      <c r="BB194" s="144">
        <f t="shared" si="122"/>
        <v>1</v>
      </c>
      <c r="BC194" s="133" t="str">
        <f t="shared" si="123"/>
        <v>RARO</v>
      </c>
      <c r="BD194" s="144">
        <f t="shared" si="124"/>
        <v>2</v>
      </c>
      <c r="BE194" s="133" t="str">
        <f t="shared" si="125"/>
        <v>MENOR</v>
      </c>
      <c r="BF194" s="144">
        <f t="shared" si="126"/>
        <v>2</v>
      </c>
      <c r="BG194" s="136" t="str">
        <f t="shared" si="127"/>
        <v>BAJA</v>
      </c>
      <c r="BH194" s="136" t="str">
        <f t="shared" si="128"/>
        <v>SI</v>
      </c>
    </row>
    <row r="195" spans="2:60" ht="89.25" x14ac:dyDescent="0.2">
      <c r="B195" s="163">
        <v>186</v>
      </c>
      <c r="C195" s="126" t="s">
        <v>417</v>
      </c>
      <c r="D195" s="127" t="s">
        <v>53</v>
      </c>
      <c r="E195" s="137" t="str">
        <v>equivocaciones de las personas cuando usan los servicios,
datos, etc.</v>
      </c>
      <c r="F195" s="137" t="str">
        <v>* Error de uso</v>
      </c>
      <c r="G195" s="138" t="str">
        <v>Humano (accidental)</v>
      </c>
      <c r="H195" s="217" t="s">
        <v>418</v>
      </c>
      <c r="I195" s="218"/>
      <c r="J195" s="164" t="s">
        <v>419</v>
      </c>
      <c r="K195" s="131" t="str">
        <v>BAJA</v>
      </c>
      <c r="L195" s="187" t="s">
        <v>56</v>
      </c>
      <c r="M195" s="129" t="str">
        <v>Gestión institucional</v>
      </c>
      <c r="N195" s="129" t="str">
        <v>Talento Humano</v>
      </c>
      <c r="O195" s="129" t="str">
        <v>Reservada</v>
      </c>
      <c r="P195" s="129" t="str">
        <v>Publico, Personal</v>
      </c>
      <c r="Q195" s="129">
        <v>2</v>
      </c>
      <c r="R195" s="129">
        <v>1</v>
      </c>
      <c r="S195" s="129">
        <v>1</v>
      </c>
      <c r="T195" s="129" t="str">
        <v>[I] integridad
[C] confidencialidad [D] disponibilidad</v>
      </c>
      <c r="U195" s="129" t="s">
        <v>57</v>
      </c>
      <c r="V195" s="129" t="s">
        <v>57</v>
      </c>
      <c r="W195" s="129" t="str">
        <f>VLOOKUP(Y195,'[1]Niveles de Valoración'!C$21:D$25,2,0)</f>
        <v>La actividad que conlleva el riesgo se ejecuta como máximos 2 veces por año</v>
      </c>
      <c r="X195" s="132">
        <f t="shared" si="109"/>
        <v>1</v>
      </c>
      <c r="Y195" s="133" t="s">
        <v>84</v>
      </c>
      <c r="Z195" s="134">
        <f t="shared" si="110"/>
        <v>2</v>
      </c>
      <c r="AA195" s="135" t="s">
        <v>73</v>
      </c>
      <c r="AB195" s="134">
        <f t="shared" si="111"/>
        <v>2</v>
      </c>
      <c r="AC195" s="135" t="str">
        <f t="shared" si="112"/>
        <v>BAJO</v>
      </c>
      <c r="AD195" s="136" t="str">
        <f t="shared" si="113"/>
        <v>SI</v>
      </c>
      <c r="AE195" s="136" t="str">
        <f>VLOOKUP(AC195,'[1]Niveles de Valoración'!B$29:C$32,2,0)</f>
        <v>Asumir el riesgo</v>
      </c>
      <c r="AF195" s="5" t="str">
        <f>VLOOKUP(AH195,'Matriz de Controles'!B$3:F$116,5,0)</f>
        <v>PR</v>
      </c>
      <c r="AG195" s="5">
        <f t="shared" si="114"/>
        <v>25</v>
      </c>
      <c r="AH195" s="131" t="s">
        <v>166</v>
      </c>
      <c r="AI195" s="131" t="str">
        <f>VLOOKUP(AH195,'Matriz de Controles'!$B$3:O301,3,)</f>
        <v>Control: Los procedimientos de operación se deben documentar y poner a disposición de todos los usuarios que los necesitan.</v>
      </c>
      <c r="AJ195" s="143" t="str">
        <f>VLOOKUP(AH195,'Matriz de Controles'!$B$3:P301,4,)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95" s="131" t="s">
        <v>61</v>
      </c>
      <c r="AL195" s="136" t="s">
        <v>420</v>
      </c>
      <c r="AM195" s="136"/>
      <c r="AN195" s="136" t="s">
        <v>63</v>
      </c>
      <c r="AO195" s="136"/>
      <c r="AP195" s="5" t="s">
        <v>64</v>
      </c>
      <c r="AQ195" s="5">
        <f t="shared" si="115"/>
        <v>15</v>
      </c>
      <c r="AR195" s="5" t="s">
        <v>65</v>
      </c>
      <c r="AS195" s="5">
        <f t="shared" si="116"/>
        <v>5</v>
      </c>
      <c r="AT195" s="5" t="s">
        <v>65</v>
      </c>
      <c r="AU195" s="5">
        <f t="shared" si="117"/>
        <v>30</v>
      </c>
      <c r="AV195" s="5" t="s">
        <v>65</v>
      </c>
      <c r="AW195" s="5">
        <f t="shared" si="118"/>
        <v>15</v>
      </c>
      <c r="AX195" s="139">
        <f t="shared" si="119"/>
        <v>90</v>
      </c>
      <c r="AY195" s="5">
        <f t="shared" si="120"/>
        <v>2</v>
      </c>
      <c r="AZ195" s="5">
        <f t="shared" si="121"/>
        <v>0</v>
      </c>
      <c r="BA195" s="5" t="str">
        <v>Lider
Tecnico</v>
      </c>
      <c r="BB195" s="144">
        <f t="shared" si="122"/>
        <v>1</v>
      </c>
      <c r="BC195" s="133" t="str">
        <f t="shared" si="123"/>
        <v>RARO</v>
      </c>
      <c r="BD195" s="144">
        <f t="shared" si="124"/>
        <v>2</v>
      </c>
      <c r="BE195" s="133" t="str">
        <f t="shared" si="125"/>
        <v>MENOR</v>
      </c>
      <c r="BF195" s="144">
        <f t="shared" si="126"/>
        <v>2</v>
      </c>
      <c r="BG195" s="136" t="str">
        <f t="shared" si="127"/>
        <v>BAJA</v>
      </c>
      <c r="BH195" s="136" t="str">
        <f t="shared" si="128"/>
        <v>SI</v>
      </c>
    </row>
    <row r="196" spans="2:60" ht="76.5" x14ac:dyDescent="0.2">
      <c r="B196" s="163">
        <v>187</v>
      </c>
      <c r="C196" s="126" t="s">
        <v>421</v>
      </c>
      <c r="D196" s="127" t="s">
        <v>67</v>
      </c>
      <c r="E196" s="137" t="str">
        <v>Manipulación de los registros
de actividad (log)</v>
      </c>
      <c r="F196" s="137" t="str">
        <v>* Control inadecuado o falta de
supervisión sobre los registros de
actividades (Registro y supervisión insuficientes)</v>
      </c>
      <c r="G196" s="138" t="str">
        <v>Humano (deliberado)</v>
      </c>
      <c r="H196" s="217"/>
      <c r="I196" s="218"/>
      <c r="J196" s="164" t="s">
        <v>419</v>
      </c>
      <c r="K196" s="131" t="str">
        <v>BAJA</v>
      </c>
      <c r="L196" s="187"/>
      <c r="M196" s="129" t="str">
        <v>Gestión institucional</v>
      </c>
      <c r="N196" s="129" t="str">
        <v>Talento Humano</v>
      </c>
      <c r="O196" s="129" t="str">
        <v>Reservada</v>
      </c>
      <c r="P196" s="129" t="str">
        <v>Publico, Personal</v>
      </c>
      <c r="Q196" s="129">
        <v>2</v>
      </c>
      <c r="R196" s="129">
        <v>1</v>
      </c>
      <c r="S196" s="129">
        <v>1</v>
      </c>
      <c r="T196" s="129" t="str">
        <v>[I] integridad</v>
      </c>
      <c r="U196" s="129" t="s">
        <v>57</v>
      </c>
      <c r="V196" s="129" t="s">
        <v>57</v>
      </c>
      <c r="W196" s="129" t="str">
        <f>VLOOKUP(Y196,'[1]Niveles de Valoración'!C$21:D$25,2,0)</f>
        <v>La actividad que conlleva el riesgo se ejecuta como máximos 2 veces por año</v>
      </c>
      <c r="X196" s="132">
        <f t="shared" si="109"/>
        <v>1</v>
      </c>
      <c r="Y196" s="133" t="s">
        <v>84</v>
      </c>
      <c r="Z196" s="134">
        <f t="shared" si="110"/>
        <v>1</v>
      </c>
      <c r="AA196" s="135" t="s">
        <v>68</v>
      </c>
      <c r="AB196" s="134">
        <f t="shared" si="111"/>
        <v>1</v>
      </c>
      <c r="AC196" s="135" t="str">
        <f t="shared" si="112"/>
        <v>BAJO</v>
      </c>
      <c r="AD196" s="136" t="str">
        <f t="shared" si="113"/>
        <v>SI</v>
      </c>
      <c r="AE196" s="136" t="str">
        <f>VLOOKUP(AC196,'[1]Niveles de Valoración'!B$29:C$32,2,0)</f>
        <v>Asumir el riesgo</v>
      </c>
      <c r="AF196" s="5" t="str">
        <f>VLOOKUP(AH196,'Matriz de Controles'!B$3:F$116,5,0)</f>
        <v>PR</v>
      </c>
      <c r="AG196" s="5">
        <f t="shared" si="114"/>
        <v>25</v>
      </c>
      <c r="AH196" s="131" t="s">
        <v>372</v>
      </c>
      <c r="AI196" s="131" t="str">
        <f>VLOOKUP(AH196,'Matriz de Controles'!$B$3:O302,3,)</f>
        <v>Control: La seguridad de la información se debe tratar en la gestión de proyectos, independientemente del tipo de proyecto.</v>
      </c>
      <c r="AJ196" s="143" t="str">
        <f>VLOOKUP(AH196,'Matriz de Controles'!$B$3:P302,4,)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196" s="131" t="s">
        <v>61</v>
      </c>
      <c r="AL196" s="136" t="s">
        <v>422</v>
      </c>
      <c r="AM196" s="136"/>
      <c r="AN196" s="136" t="s">
        <v>63</v>
      </c>
      <c r="AO196" s="136"/>
      <c r="AP196" s="5" t="s">
        <v>64</v>
      </c>
      <c r="AQ196" s="5">
        <f t="shared" si="115"/>
        <v>15</v>
      </c>
      <c r="AR196" s="5" t="s">
        <v>65</v>
      </c>
      <c r="AS196" s="5">
        <f t="shared" si="116"/>
        <v>5</v>
      </c>
      <c r="AT196" s="5" t="s">
        <v>65</v>
      </c>
      <c r="AU196" s="5">
        <f t="shared" si="117"/>
        <v>30</v>
      </c>
      <c r="AV196" s="5" t="s">
        <v>65</v>
      </c>
      <c r="AW196" s="5">
        <f t="shared" si="118"/>
        <v>15</v>
      </c>
      <c r="AX196" s="139">
        <f t="shared" si="119"/>
        <v>90</v>
      </c>
      <c r="AY196" s="5">
        <f t="shared" si="120"/>
        <v>2</v>
      </c>
      <c r="AZ196" s="5">
        <f t="shared" si="121"/>
        <v>0</v>
      </c>
      <c r="BA196" s="5" t="str">
        <v>Lider
Tecnico</v>
      </c>
      <c r="BB196" s="144">
        <f t="shared" si="122"/>
        <v>1</v>
      </c>
      <c r="BC196" s="133" t="str">
        <f t="shared" si="123"/>
        <v>RARO</v>
      </c>
      <c r="BD196" s="144">
        <f t="shared" si="124"/>
        <v>1</v>
      </c>
      <c r="BE196" s="133" t="str">
        <f t="shared" si="125"/>
        <v>INSIGNIFICANTE</v>
      </c>
      <c r="BF196" s="144">
        <f t="shared" si="126"/>
        <v>1</v>
      </c>
      <c r="BG196" s="136" t="str">
        <f t="shared" si="127"/>
        <v>BAJA</v>
      </c>
      <c r="BH196" s="136" t="str">
        <f t="shared" si="128"/>
        <v>SI</v>
      </c>
    </row>
    <row r="197" spans="2:60" ht="140.25" x14ac:dyDescent="0.2">
      <c r="B197" s="163">
        <v>188</v>
      </c>
      <c r="C197" s="126" t="s">
        <v>423</v>
      </c>
      <c r="D197" s="127" t="s">
        <v>72</v>
      </c>
      <c r="E197" s="137" t="str">
        <v>prácticamente todos los activos dependen de su configuración y
ésta de la diligencia del administrador: privilegios de acceso, flujos de actividades, registro de actividad, encaminamiento, etc.</v>
      </c>
      <c r="F197" s="137" t="str">
        <v>* Abuso de privilegios
* Falta de definición de procedimientos de control de cambio.</v>
      </c>
      <c r="G197" s="138" t="str">
        <v>Humano (deliberado)</v>
      </c>
      <c r="H197" s="217"/>
      <c r="I197" s="218"/>
      <c r="J197" s="164" t="s">
        <v>419</v>
      </c>
      <c r="K197" s="131" t="str">
        <v>BAJA</v>
      </c>
      <c r="L197" s="187"/>
      <c r="M197" s="129" t="str">
        <v>Gestión institucional</v>
      </c>
      <c r="N197" s="129" t="str">
        <v>Talento Humano</v>
      </c>
      <c r="O197" s="129" t="str">
        <v>Reservada</v>
      </c>
      <c r="P197" s="129" t="str">
        <v>Publico, Personal</v>
      </c>
      <c r="Q197" s="129">
        <v>2</v>
      </c>
      <c r="R197" s="129">
        <v>1</v>
      </c>
      <c r="S197" s="129">
        <v>1</v>
      </c>
      <c r="T197" s="129" t="str">
        <v>[I] integridad
[C] confidencialidad [D] disponibilidad</v>
      </c>
      <c r="U197" s="129" t="s">
        <v>57</v>
      </c>
      <c r="V197" s="129" t="s">
        <v>57</v>
      </c>
      <c r="W197" s="129" t="str">
        <f>VLOOKUP(Y197,'[1]Niveles de Valoración'!C$21:D$25,2,0)</f>
        <v>La actividad que conlleva el riesgo se ejecuta como máximos 2 veces por año</v>
      </c>
      <c r="X197" s="132">
        <f t="shared" si="109"/>
        <v>1</v>
      </c>
      <c r="Y197" s="133" t="s">
        <v>84</v>
      </c>
      <c r="Z197" s="134">
        <f t="shared" si="110"/>
        <v>3</v>
      </c>
      <c r="AA197" s="135" t="s">
        <v>59</v>
      </c>
      <c r="AB197" s="134">
        <f t="shared" si="111"/>
        <v>3</v>
      </c>
      <c r="AC197" s="135" t="str">
        <f t="shared" si="112"/>
        <v>BAJO</v>
      </c>
      <c r="AD197" s="136" t="str">
        <f t="shared" si="113"/>
        <v>SI</v>
      </c>
      <c r="AE197" s="136" t="str">
        <f>VLOOKUP(AC197,'[1]Niveles de Valoración'!B$29:C$32,2,0)</f>
        <v>Asumir el riesgo</v>
      </c>
      <c r="AF197" s="5" t="str">
        <f>VLOOKUP(AH197,'Matriz de Controles'!B$3:F$116,5,0)</f>
        <v>PR</v>
      </c>
      <c r="AG197" s="5">
        <f t="shared" si="114"/>
        <v>25</v>
      </c>
      <c r="AH197" s="131" t="s">
        <v>375</v>
      </c>
      <c r="AI197" s="131" t="str">
        <f>VLOOKUP(AH197,'Matriz de Controles'!$B$3:O303,3,)</f>
        <v>Control: Las instalaciones de procesamientos de información se deben implementar con redundancia suficiente para cumplir los requisitos de disponibilidad.</v>
      </c>
      <c r="AJ197" s="143" t="str">
        <f>VLOOKUP(AH197,'Matriz de Controles'!$B$3:P303,4,)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197" s="131" t="s">
        <v>61</v>
      </c>
      <c r="AL197" s="136" t="s">
        <v>424</v>
      </c>
      <c r="AM197" s="136"/>
      <c r="AN197" s="136" t="s">
        <v>63</v>
      </c>
      <c r="AO197" s="136"/>
      <c r="AP197" s="5" t="s">
        <v>64</v>
      </c>
      <c r="AQ197" s="5">
        <f t="shared" si="115"/>
        <v>15</v>
      </c>
      <c r="AR197" s="5" t="s">
        <v>65</v>
      </c>
      <c r="AS197" s="5">
        <f t="shared" si="116"/>
        <v>5</v>
      </c>
      <c r="AT197" s="5" t="s">
        <v>65</v>
      </c>
      <c r="AU197" s="5">
        <f t="shared" si="117"/>
        <v>30</v>
      </c>
      <c r="AV197" s="5" t="s">
        <v>65</v>
      </c>
      <c r="AW197" s="5">
        <f t="shared" si="118"/>
        <v>15</v>
      </c>
      <c r="AX197" s="139">
        <f t="shared" si="119"/>
        <v>90</v>
      </c>
      <c r="AY197" s="5">
        <f t="shared" si="120"/>
        <v>2</v>
      </c>
      <c r="AZ197" s="5">
        <f t="shared" si="121"/>
        <v>0</v>
      </c>
      <c r="BA197" s="5" t="str">
        <v>Lider
Tecnico</v>
      </c>
      <c r="BB197" s="144">
        <f t="shared" si="122"/>
        <v>1</v>
      </c>
      <c r="BC197" s="133" t="str">
        <f t="shared" si="123"/>
        <v>RARO</v>
      </c>
      <c r="BD197" s="144">
        <f t="shared" si="124"/>
        <v>3</v>
      </c>
      <c r="BE197" s="133" t="str">
        <f t="shared" si="125"/>
        <v>MODERADO</v>
      </c>
      <c r="BF197" s="144">
        <f t="shared" si="126"/>
        <v>3</v>
      </c>
      <c r="BG197" s="136" t="str">
        <f t="shared" si="127"/>
        <v>BAJA</v>
      </c>
      <c r="BH197" s="136" t="str">
        <f t="shared" si="128"/>
        <v>SI</v>
      </c>
    </row>
    <row r="198" spans="2:60" ht="114.75" x14ac:dyDescent="0.2">
      <c r="B198" s="163">
        <v>189</v>
      </c>
      <c r="C198" s="126" t="s">
        <v>425</v>
      </c>
      <c r="D198" s="127" t="s">
        <v>76</v>
      </c>
      <c r="E19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198" s="137" t="str">
        <v>* Usurpación de derecho
* Autenticación rota</v>
      </c>
      <c r="G198" s="138" t="str">
        <v>Humano (deliberado)</v>
      </c>
      <c r="H198" s="217"/>
      <c r="I198" s="218"/>
      <c r="J198" s="164" t="s">
        <v>419</v>
      </c>
      <c r="K198" s="131" t="str">
        <v>BAJA</v>
      </c>
      <c r="L198" s="187"/>
      <c r="M198" s="129" t="str">
        <v>Gestión institucional</v>
      </c>
      <c r="N198" s="129" t="str">
        <v>Talento Humano</v>
      </c>
      <c r="O198" s="129" t="str">
        <v>Reservada</v>
      </c>
      <c r="P198" s="129" t="str">
        <v>Publico, Personal</v>
      </c>
      <c r="Q198" s="129">
        <v>2</v>
      </c>
      <c r="R198" s="129">
        <v>1</v>
      </c>
      <c r="S198" s="129">
        <v>1</v>
      </c>
      <c r="T198" s="129" t="str">
        <v>[C] confidencialidad
[I] integridad</v>
      </c>
      <c r="U198" s="129" t="s">
        <v>57</v>
      </c>
      <c r="V198" s="129" t="s">
        <v>57</v>
      </c>
      <c r="W198" s="129" t="str">
        <f>VLOOKUP(Y198,'[1]Niveles de Valoración'!C$21:D$25,2,0)</f>
        <v>La actividad que conlleva el riesgo se ejecuta como máximos 2 veces por año</v>
      </c>
      <c r="X198" s="132">
        <f t="shared" si="109"/>
        <v>1</v>
      </c>
      <c r="Y198" s="133" t="s">
        <v>84</v>
      </c>
      <c r="Z198" s="134">
        <f t="shared" si="110"/>
        <v>2</v>
      </c>
      <c r="AA198" s="135" t="s">
        <v>73</v>
      </c>
      <c r="AB198" s="134">
        <f t="shared" si="111"/>
        <v>2</v>
      </c>
      <c r="AC198" s="135" t="str">
        <f t="shared" si="112"/>
        <v>BAJO</v>
      </c>
      <c r="AD198" s="136" t="str">
        <f t="shared" si="113"/>
        <v>SI</v>
      </c>
      <c r="AE198" s="136" t="str">
        <f>VLOOKUP(AC198,'[1]Niveles de Valoración'!B$29:C$32,2,0)</f>
        <v>Asumir el riesgo</v>
      </c>
      <c r="AF198" s="5" t="str">
        <f>VLOOKUP(AH198,'Matriz de Controles'!B$3:F$116,5,0)</f>
        <v>PR</v>
      </c>
      <c r="AG198" s="5">
        <f t="shared" si="114"/>
        <v>25</v>
      </c>
      <c r="AH198" s="131" t="s">
        <v>378</v>
      </c>
      <c r="AI198" s="131" t="str">
        <f>VLOOKUP(AH198,'Matriz de Controles'!$B$3:O304,3,)</f>
        <v>Control: Las verificaciones de los antecedentes de todos los candidatos a un empleo se deben llevar a cabo de acuerdo con las leyes, reglamentaciones y ética pertinentes y deben ser proporcionales a los requisitos de negocio, a la clasificación de la información a que se va a tener acceso y a los riesgos percibidos.</v>
      </c>
      <c r="AJ198" s="143" t="str">
        <f>VLOOKUP(AH198,'Matriz de Controles'!$B$3:P304,4,)</f>
        <v>Defina procedimientos que establezca el cumplimiento
en la consulta de antecedentes disciplinarios para el personal contratado.</v>
      </c>
      <c r="AK198" s="131" t="s">
        <v>61</v>
      </c>
      <c r="AL198" s="136" t="s">
        <v>426</v>
      </c>
      <c r="AM198" s="136"/>
      <c r="AN198" s="136" t="s">
        <v>63</v>
      </c>
      <c r="AO198" s="136"/>
      <c r="AP198" s="5" t="s">
        <v>64</v>
      </c>
      <c r="AQ198" s="5">
        <f t="shared" si="115"/>
        <v>15</v>
      </c>
      <c r="AR198" s="5" t="s">
        <v>65</v>
      </c>
      <c r="AS198" s="5">
        <f t="shared" si="116"/>
        <v>5</v>
      </c>
      <c r="AT198" s="5" t="s">
        <v>65</v>
      </c>
      <c r="AU198" s="5">
        <f t="shared" si="117"/>
        <v>30</v>
      </c>
      <c r="AV198" s="5" t="s">
        <v>65</v>
      </c>
      <c r="AW198" s="5">
        <f t="shared" si="118"/>
        <v>15</v>
      </c>
      <c r="AX198" s="139">
        <f t="shared" si="119"/>
        <v>90</v>
      </c>
      <c r="AY198" s="5">
        <f t="shared" si="120"/>
        <v>2</v>
      </c>
      <c r="AZ198" s="5">
        <f t="shared" si="121"/>
        <v>0</v>
      </c>
      <c r="BA198" s="5" t="str">
        <v>Lider
Tecnico</v>
      </c>
      <c r="BB198" s="144">
        <f t="shared" si="122"/>
        <v>1</v>
      </c>
      <c r="BC198" s="133" t="str">
        <f t="shared" si="123"/>
        <v>RARO</v>
      </c>
      <c r="BD198" s="144">
        <f t="shared" si="124"/>
        <v>2</v>
      </c>
      <c r="BE198" s="133" t="str">
        <f t="shared" si="125"/>
        <v>MENOR</v>
      </c>
      <c r="BF198" s="144">
        <f t="shared" si="126"/>
        <v>2</v>
      </c>
      <c r="BG198" s="136" t="str">
        <f t="shared" si="127"/>
        <v>BAJA</v>
      </c>
      <c r="BH198" s="136" t="str">
        <f t="shared" si="128"/>
        <v>SI</v>
      </c>
    </row>
    <row r="199" spans="2:60" ht="63.75" customHeight="1" x14ac:dyDescent="0.2">
      <c r="B199" s="163">
        <v>190</v>
      </c>
      <c r="C199" s="126" t="s">
        <v>427</v>
      </c>
      <c r="D199" s="127" t="s">
        <v>247</v>
      </c>
      <c r="E199" s="137" t="str">
        <v>cuando no está claro quién tiene que hacer exactamente qué y
cuándo, incluyendo tomar medidas sobre los activos o informar a la jerarquía de gestión. Acciones descoordinadas, errores por omisión, incumplimientos contractuales, etc.</v>
      </c>
      <c r="F199" s="137" t="str">
        <v>* Falta de definición de roles y
responsabilidades
* Procesos inadecuados de contratación
* Incumplimientos contractuales</v>
      </c>
      <c r="G199" s="138" t="str">
        <v>Humano (accidental)</v>
      </c>
      <c r="H199" s="217"/>
      <c r="I199" s="218"/>
      <c r="J199" s="164" t="s">
        <v>419</v>
      </c>
      <c r="K199" s="131" t="str">
        <v>BAJA</v>
      </c>
      <c r="L199" s="187"/>
      <c r="M199" s="129" t="str">
        <v>Gestión institucional</v>
      </c>
      <c r="N199" s="129" t="str">
        <v>Talento Humano</v>
      </c>
      <c r="O199" s="129" t="str">
        <v>Reservada</v>
      </c>
      <c r="P199" s="129" t="str">
        <v>Publico, Personal</v>
      </c>
      <c r="Q199" s="129">
        <v>2</v>
      </c>
      <c r="R199" s="129">
        <v>1</v>
      </c>
      <c r="S199" s="129">
        <v>1</v>
      </c>
      <c r="T199" s="129" t="str">
        <v>[D] disponibilidad</v>
      </c>
      <c r="U199" s="129" t="s">
        <v>57</v>
      </c>
      <c r="V199" s="129" t="s">
        <v>57</v>
      </c>
      <c r="W199" s="129" t="str">
        <f>VLOOKUP(Y199,'[1]Niveles de Valoración'!C$21:D$25,2,0)</f>
        <v>La actividad que conlleva el riesgo se ejecuta como máximos 2 veces por año</v>
      </c>
      <c r="X199" s="132">
        <f t="shared" si="109"/>
        <v>1</v>
      </c>
      <c r="Y199" s="133" t="s">
        <v>84</v>
      </c>
      <c r="Z199" s="134">
        <f t="shared" si="110"/>
        <v>2</v>
      </c>
      <c r="AA199" s="135" t="s">
        <v>73</v>
      </c>
      <c r="AB199" s="134">
        <f t="shared" si="111"/>
        <v>2</v>
      </c>
      <c r="AC199" s="135" t="str">
        <f t="shared" si="112"/>
        <v>BAJO</v>
      </c>
      <c r="AD199" s="136" t="str">
        <f t="shared" si="113"/>
        <v>SI</v>
      </c>
      <c r="AE199" s="136" t="str">
        <f>VLOOKUP(AC199,'[1]Niveles de Valoración'!B$29:C$32,2,0)</f>
        <v>Asumir el riesgo</v>
      </c>
      <c r="AF199" s="5" t="str">
        <f>VLOOKUP(AH199,'Matriz de Controles'!B$3:F$116,5,0)</f>
        <v>PR</v>
      </c>
      <c r="AG199" s="5">
        <f t="shared" si="114"/>
        <v>25</v>
      </c>
      <c r="AH199" s="131" t="s">
        <v>166</v>
      </c>
      <c r="AI199" s="131" t="str">
        <f>VLOOKUP(AH199,'Matriz de Controles'!$B$3:O305,3,)</f>
        <v>Control: Los procedimientos de operación se deben documentar y poner a disposición de todos los usuarios que los necesitan.</v>
      </c>
      <c r="AJ199" s="143" t="str">
        <f>VLOOKUP(AH199,'Matriz de Controles'!$B$3:P305,4,)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199" s="131" t="s">
        <v>61</v>
      </c>
      <c r="AL199" s="136" t="s">
        <v>428</v>
      </c>
      <c r="AM199" s="136"/>
      <c r="AN199" s="136" t="s">
        <v>63</v>
      </c>
      <c r="AO199" s="136"/>
      <c r="AP199" s="5" t="s">
        <v>64</v>
      </c>
      <c r="AQ199" s="5">
        <f t="shared" si="115"/>
        <v>15</v>
      </c>
      <c r="AR199" s="5" t="s">
        <v>65</v>
      </c>
      <c r="AS199" s="5">
        <f t="shared" si="116"/>
        <v>5</v>
      </c>
      <c r="AT199" s="5" t="s">
        <v>65</v>
      </c>
      <c r="AU199" s="5">
        <f t="shared" si="117"/>
        <v>30</v>
      </c>
      <c r="AV199" s="5" t="s">
        <v>65</v>
      </c>
      <c r="AW199" s="5">
        <f t="shared" si="118"/>
        <v>15</v>
      </c>
      <c r="AX199" s="139">
        <f t="shared" si="119"/>
        <v>90</v>
      </c>
      <c r="AY199" s="5">
        <f t="shared" si="120"/>
        <v>2</v>
      </c>
      <c r="AZ199" s="5">
        <f t="shared" si="121"/>
        <v>0</v>
      </c>
      <c r="BA199" s="5" t="str">
        <v>Lider
Tecnico</v>
      </c>
      <c r="BB199" s="144">
        <f t="shared" si="122"/>
        <v>1</v>
      </c>
      <c r="BC199" s="133" t="str">
        <f t="shared" si="123"/>
        <v>RARO</v>
      </c>
      <c r="BD199" s="144">
        <f t="shared" si="124"/>
        <v>2</v>
      </c>
      <c r="BE199" s="133" t="str">
        <f t="shared" si="125"/>
        <v>MENOR</v>
      </c>
      <c r="BF199" s="144">
        <f t="shared" si="126"/>
        <v>2</v>
      </c>
      <c r="BG199" s="136" t="str">
        <f t="shared" si="127"/>
        <v>BAJA</v>
      </c>
      <c r="BH199" s="136" t="str">
        <f t="shared" si="128"/>
        <v>SI</v>
      </c>
    </row>
    <row r="200" spans="2:60" ht="89.25" x14ac:dyDescent="0.2">
      <c r="B200" s="163">
        <v>191</v>
      </c>
      <c r="C200" s="126" t="s">
        <v>429</v>
      </c>
      <c r="D200" s="127" t="s">
        <v>53</v>
      </c>
      <c r="E200" s="137" t="str">
        <v>equivocaciones de las personas cuando usan los servicios,
datos, etc.</v>
      </c>
      <c r="F200" s="137" t="str">
        <v>* Error de uso</v>
      </c>
      <c r="G200" s="138" t="str">
        <v>Humano (accidental)</v>
      </c>
      <c r="H200" s="217" t="s">
        <v>430</v>
      </c>
      <c r="I200" s="218"/>
      <c r="J200" s="164" t="s">
        <v>431</v>
      </c>
      <c r="K200" s="131" t="str">
        <v>BAJA</v>
      </c>
      <c r="L200" s="187" t="s">
        <v>56</v>
      </c>
      <c r="M200" s="129" t="str">
        <v>Gestión institucional</v>
      </c>
      <c r="N200" s="129" t="str">
        <v>Talento Humano</v>
      </c>
      <c r="O200" s="129" t="str">
        <v>Reservada</v>
      </c>
      <c r="P200" s="129" t="str">
        <v>Publico, Personal</v>
      </c>
      <c r="Q200" s="129">
        <v>1</v>
      </c>
      <c r="R200" s="129">
        <v>1</v>
      </c>
      <c r="S200" s="129">
        <v>1</v>
      </c>
      <c r="T200" s="129" t="str">
        <v>[I] integridad
[C] confidencialidad [D] disponibilidad</v>
      </c>
      <c r="U200" s="129" t="s">
        <v>57</v>
      </c>
      <c r="V200" s="129" t="s">
        <v>57</v>
      </c>
      <c r="W200" s="129" t="str">
        <f>VLOOKUP(Y200,'[1]Niveles de Valoración'!C$21:D$25,2,0)</f>
        <v>La actividad que conlleva el riesgo se ejecuta como máximos 2 veces por año</v>
      </c>
      <c r="X200" s="132">
        <f t="shared" si="109"/>
        <v>1</v>
      </c>
      <c r="Y200" s="133" t="s">
        <v>84</v>
      </c>
      <c r="Z200" s="134">
        <f t="shared" si="110"/>
        <v>2</v>
      </c>
      <c r="AA200" s="135" t="s">
        <v>73</v>
      </c>
      <c r="AB200" s="134">
        <f t="shared" si="111"/>
        <v>2</v>
      </c>
      <c r="AC200" s="135" t="str">
        <f t="shared" si="112"/>
        <v>BAJO</v>
      </c>
      <c r="AD200" s="136" t="str">
        <f t="shared" si="113"/>
        <v>SI</v>
      </c>
      <c r="AE200" s="136" t="str">
        <f>VLOOKUP(AC200,'[1]Niveles de Valoración'!B$29:C$32,2,0)</f>
        <v>Asumir el riesgo</v>
      </c>
      <c r="AF200" s="5" t="str">
        <f>VLOOKUP(AH200,'Matriz de Controles'!B$3:F$116,5,0)</f>
        <v>PR</v>
      </c>
      <c r="AG200" s="5">
        <f t="shared" si="114"/>
        <v>25</v>
      </c>
      <c r="AH200" s="131" t="s">
        <v>166</v>
      </c>
      <c r="AI200" s="131" t="str">
        <f>VLOOKUP(AH200,'Matriz de Controles'!$B$3:O306,3,)</f>
        <v>Control: Los procedimientos de operación se deben documentar y poner a disposición de todos los usuarios que los necesitan.</v>
      </c>
      <c r="AJ200" s="143" t="str">
        <f>VLOOKUP(AH200,'Matriz de Controles'!$B$3:P306,4,)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00" s="131" t="s">
        <v>61</v>
      </c>
      <c r="AL200" s="136" t="s">
        <v>432</v>
      </c>
      <c r="AM200" s="136"/>
      <c r="AN200" s="136" t="s">
        <v>63</v>
      </c>
      <c r="AO200" s="136"/>
      <c r="AP200" s="5" t="s">
        <v>64</v>
      </c>
      <c r="AQ200" s="5">
        <f t="shared" si="115"/>
        <v>15</v>
      </c>
      <c r="AR200" s="5" t="s">
        <v>65</v>
      </c>
      <c r="AS200" s="5">
        <f t="shared" si="116"/>
        <v>5</v>
      </c>
      <c r="AT200" s="5" t="s">
        <v>65</v>
      </c>
      <c r="AU200" s="5">
        <f t="shared" si="117"/>
        <v>30</v>
      </c>
      <c r="AV200" s="5" t="s">
        <v>65</v>
      </c>
      <c r="AW200" s="5">
        <f t="shared" si="118"/>
        <v>15</v>
      </c>
      <c r="AX200" s="139">
        <f t="shared" si="119"/>
        <v>90</v>
      </c>
      <c r="AY200" s="5">
        <f t="shared" si="120"/>
        <v>2</v>
      </c>
      <c r="AZ200" s="5">
        <f t="shared" si="121"/>
        <v>0</v>
      </c>
      <c r="BA200" s="5" t="str">
        <v>Lider
Tecnico</v>
      </c>
      <c r="BB200" s="144">
        <f t="shared" si="122"/>
        <v>1</v>
      </c>
      <c r="BC200" s="133" t="str">
        <f t="shared" si="123"/>
        <v>RARO</v>
      </c>
      <c r="BD200" s="144">
        <f t="shared" si="124"/>
        <v>2</v>
      </c>
      <c r="BE200" s="133" t="str">
        <f t="shared" si="125"/>
        <v>MENOR</v>
      </c>
      <c r="BF200" s="144">
        <f t="shared" si="126"/>
        <v>2</v>
      </c>
      <c r="BG200" s="136" t="str">
        <f t="shared" si="127"/>
        <v>BAJA</v>
      </c>
      <c r="BH200" s="136" t="str">
        <f t="shared" si="128"/>
        <v>SI</v>
      </c>
    </row>
    <row r="201" spans="2:60" ht="63.75" x14ac:dyDescent="0.2">
      <c r="B201" s="163">
        <v>192</v>
      </c>
      <c r="C201" s="126" t="s">
        <v>433</v>
      </c>
      <c r="D201" s="127" t="s">
        <v>67</v>
      </c>
      <c r="E201" s="137" t="str">
        <v>Manipulación de los registros
de actividad (log)</v>
      </c>
      <c r="F201" s="137" t="str">
        <v>* Control inadecuado o falta de
supervisión sobre los registros de
actividades (Registro y supervisión insuficientes)</v>
      </c>
      <c r="G201" s="138" t="str">
        <v>Humano (deliberado)</v>
      </c>
      <c r="H201" s="217"/>
      <c r="I201" s="218"/>
      <c r="J201" s="164" t="s">
        <v>431</v>
      </c>
      <c r="K201" s="131" t="str">
        <v>BAJA</v>
      </c>
      <c r="L201" s="187"/>
      <c r="M201" s="129" t="str">
        <v>Gestión institucional</v>
      </c>
      <c r="N201" s="129" t="str">
        <v>Talento Humano</v>
      </c>
      <c r="O201" s="129" t="str">
        <v>Reservada</v>
      </c>
      <c r="P201" s="129" t="str">
        <v>Publico, Personal</v>
      </c>
      <c r="Q201" s="129">
        <v>1</v>
      </c>
      <c r="R201" s="129">
        <v>1</v>
      </c>
      <c r="S201" s="129">
        <v>1</v>
      </c>
      <c r="T201" s="129" t="str">
        <v>[I] integridad</v>
      </c>
      <c r="U201" s="129" t="s">
        <v>57</v>
      </c>
      <c r="V201" s="129" t="s">
        <v>57</v>
      </c>
      <c r="W201" s="129" t="str">
        <f>VLOOKUP(Y201,'[1]Niveles de Valoración'!C$21:D$25,2,0)</f>
        <v>La actividad que conlleva el riesgo se ejecuta como máximos 2 veces por año</v>
      </c>
      <c r="X201" s="132">
        <f t="shared" si="109"/>
        <v>1</v>
      </c>
      <c r="Y201" s="133" t="s">
        <v>84</v>
      </c>
      <c r="Z201" s="134">
        <f t="shared" si="110"/>
        <v>1</v>
      </c>
      <c r="AA201" s="135" t="s">
        <v>68</v>
      </c>
      <c r="AB201" s="134">
        <f t="shared" si="111"/>
        <v>1</v>
      </c>
      <c r="AC201" s="135" t="str">
        <f t="shared" si="112"/>
        <v>BAJO</v>
      </c>
      <c r="AD201" s="136" t="str">
        <f t="shared" si="113"/>
        <v>SI</v>
      </c>
      <c r="AE201" s="136" t="str">
        <f>VLOOKUP(AC201,'[1]Niveles de Valoración'!B$29:C$32,2,0)</f>
        <v>Asumir el riesgo</v>
      </c>
      <c r="AF201" s="5" t="str">
        <f>VLOOKUP(AH201,'Matriz de Controles'!B$3:F$116,5,0)</f>
        <v>PR</v>
      </c>
      <c r="AG201" s="5">
        <f t="shared" si="114"/>
        <v>25</v>
      </c>
      <c r="AH201" s="131" t="s">
        <v>80</v>
      </c>
      <c r="AI201" s="131" t="str">
        <f>VLOOKUP(AH201,'Matriz de Controles'!$B$3:O307,3,)</f>
        <v>Control: Se deben definir y asignar todas las responsabilidades de la seguridad de la información.</v>
      </c>
      <c r="AJ201" s="143" t="str">
        <f>VLOOKUP(AH201,'Matriz de Controles'!$B$3:P307,4,)</f>
        <v>Los roles y responsabilidades deben estar claramente definidos
y deben hacer parte de cada contrato de los funcionarios activos en la SED.</v>
      </c>
      <c r="AK201" s="131" t="s">
        <v>61</v>
      </c>
      <c r="AL201" s="136" t="s">
        <v>434</v>
      </c>
      <c r="AM201" s="136"/>
      <c r="AN201" s="136" t="s">
        <v>63</v>
      </c>
      <c r="AO201" s="136"/>
      <c r="AP201" s="5" t="s">
        <v>64</v>
      </c>
      <c r="AQ201" s="5">
        <f t="shared" si="115"/>
        <v>15</v>
      </c>
      <c r="AR201" s="5" t="s">
        <v>65</v>
      </c>
      <c r="AS201" s="5">
        <f t="shared" si="116"/>
        <v>5</v>
      </c>
      <c r="AT201" s="5" t="s">
        <v>65</v>
      </c>
      <c r="AU201" s="5">
        <f t="shared" si="117"/>
        <v>30</v>
      </c>
      <c r="AV201" s="5" t="s">
        <v>65</v>
      </c>
      <c r="AW201" s="5">
        <f t="shared" si="118"/>
        <v>15</v>
      </c>
      <c r="AX201" s="139">
        <f t="shared" si="119"/>
        <v>90</v>
      </c>
      <c r="AY201" s="5">
        <f t="shared" si="120"/>
        <v>2</v>
      </c>
      <c r="AZ201" s="5">
        <f t="shared" si="121"/>
        <v>0</v>
      </c>
      <c r="BA201" s="5" t="str">
        <v>Lider
Tecnico</v>
      </c>
      <c r="BB201" s="144">
        <f t="shared" si="122"/>
        <v>1</v>
      </c>
      <c r="BC201" s="133" t="str">
        <f t="shared" si="123"/>
        <v>RARO</v>
      </c>
      <c r="BD201" s="144">
        <f t="shared" si="124"/>
        <v>1</v>
      </c>
      <c r="BE201" s="133" t="str">
        <f t="shared" si="125"/>
        <v>INSIGNIFICANTE</v>
      </c>
      <c r="BF201" s="144">
        <f t="shared" si="126"/>
        <v>1</v>
      </c>
      <c r="BG201" s="136" t="str">
        <f t="shared" si="127"/>
        <v>BAJA</v>
      </c>
      <c r="BH201" s="136" t="str">
        <f t="shared" si="128"/>
        <v>SI</v>
      </c>
    </row>
    <row r="202" spans="2:60" ht="140.25" x14ac:dyDescent="0.2">
      <c r="B202" s="163">
        <v>193</v>
      </c>
      <c r="C202" s="126" t="s">
        <v>435</v>
      </c>
      <c r="D202" s="127" t="s">
        <v>72</v>
      </c>
      <c r="E202" s="137" t="str">
        <v>prácticamente todos los activos dependen de su configuración y
ésta de la diligencia del administrador: privilegios de acceso, flujos de actividades, registro de actividad, encaminamiento, etc.</v>
      </c>
      <c r="F202" s="137" t="str">
        <v>* Abuso de privilegios
* Falta de definición de procedimientos de control de cambio.</v>
      </c>
      <c r="G202" s="138" t="str">
        <v>Humano (deliberado)</v>
      </c>
      <c r="H202" s="217"/>
      <c r="I202" s="218"/>
      <c r="J202" s="164" t="s">
        <v>431</v>
      </c>
      <c r="K202" s="131" t="str">
        <v>BAJA</v>
      </c>
      <c r="L202" s="187"/>
      <c r="M202" s="129" t="str">
        <v>Gestión institucional</v>
      </c>
      <c r="N202" s="129" t="str">
        <v>Talento Humano</v>
      </c>
      <c r="O202" s="129" t="str">
        <v>Reservada</v>
      </c>
      <c r="P202" s="129" t="str">
        <v>Publico, Personal</v>
      </c>
      <c r="Q202" s="129">
        <v>1</v>
      </c>
      <c r="R202" s="129">
        <v>1</v>
      </c>
      <c r="S202" s="129">
        <v>1</v>
      </c>
      <c r="T202" s="129" t="str">
        <v>[I] integridad
[C] confidencialidad [D] disponibilidad</v>
      </c>
      <c r="U202" s="129" t="s">
        <v>57</v>
      </c>
      <c r="V202" s="129" t="s">
        <v>57</v>
      </c>
      <c r="W202" s="129" t="str">
        <f>VLOOKUP(Y202,'[1]Niveles de Valoración'!C$21:D$25,2,0)</f>
        <v>La actividad que conlleva el riesgo se ejecuta como máximos 2 veces por año</v>
      </c>
      <c r="X202" s="132">
        <f t="shared" si="109"/>
        <v>1</v>
      </c>
      <c r="Y202" s="133" t="s">
        <v>84</v>
      </c>
      <c r="Z202" s="134">
        <f t="shared" si="110"/>
        <v>3</v>
      </c>
      <c r="AA202" s="135" t="s">
        <v>59</v>
      </c>
      <c r="AB202" s="134">
        <f t="shared" si="111"/>
        <v>3</v>
      </c>
      <c r="AC202" s="135" t="str">
        <f t="shared" si="112"/>
        <v>BAJO</v>
      </c>
      <c r="AD202" s="136" t="str">
        <f t="shared" si="113"/>
        <v>SI</v>
      </c>
      <c r="AE202" s="136" t="str">
        <f>VLOOKUP(AC202,'[1]Niveles de Valoración'!B$29:C$32,2,0)</f>
        <v>Asumir el riesgo</v>
      </c>
      <c r="AF202" s="5" t="str">
        <f>VLOOKUP(AH202,'Matriz de Controles'!B$3:F$116,5,0)</f>
        <v>PR</v>
      </c>
      <c r="AG202" s="5">
        <f t="shared" si="114"/>
        <v>25</v>
      </c>
      <c r="AH202" s="131" t="s">
        <v>375</v>
      </c>
      <c r="AI202" s="131" t="str">
        <f>VLOOKUP(AH202,'Matriz de Controles'!$B$3:O308,3,)</f>
        <v>Control: Las instalaciones de procesamientos de información se deben implementar con redundancia suficiente para cumplir los requisitos de disponibilidad.</v>
      </c>
      <c r="AJ202" s="143" t="str">
        <f>VLOOKUP(AH202,'Matriz de Controles'!$B$3:P308,4,)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202" s="131" t="s">
        <v>61</v>
      </c>
      <c r="AL202" s="136" t="s">
        <v>436</v>
      </c>
      <c r="AM202" s="136"/>
      <c r="AN202" s="136" t="s">
        <v>63</v>
      </c>
      <c r="AO202" s="136"/>
      <c r="AP202" s="5" t="s">
        <v>64</v>
      </c>
      <c r="AQ202" s="5">
        <f t="shared" si="115"/>
        <v>15</v>
      </c>
      <c r="AR202" s="5" t="s">
        <v>65</v>
      </c>
      <c r="AS202" s="5">
        <f t="shared" si="116"/>
        <v>5</v>
      </c>
      <c r="AT202" s="5" t="s">
        <v>65</v>
      </c>
      <c r="AU202" s="5">
        <f t="shared" si="117"/>
        <v>30</v>
      </c>
      <c r="AV202" s="5" t="s">
        <v>65</v>
      </c>
      <c r="AW202" s="5">
        <f t="shared" si="118"/>
        <v>15</v>
      </c>
      <c r="AX202" s="139">
        <f t="shared" si="119"/>
        <v>90</v>
      </c>
      <c r="AY202" s="5">
        <f t="shared" si="120"/>
        <v>2</v>
      </c>
      <c r="AZ202" s="5">
        <f t="shared" si="121"/>
        <v>0</v>
      </c>
      <c r="BA202" s="5" t="str">
        <v>Lider
Tecnico</v>
      </c>
      <c r="BB202" s="144">
        <f t="shared" si="122"/>
        <v>1</v>
      </c>
      <c r="BC202" s="133" t="str">
        <f t="shared" si="123"/>
        <v>RARO</v>
      </c>
      <c r="BD202" s="144">
        <f t="shared" si="124"/>
        <v>3</v>
      </c>
      <c r="BE202" s="133" t="str">
        <f t="shared" si="125"/>
        <v>MODERADO</v>
      </c>
      <c r="BF202" s="144">
        <f t="shared" si="126"/>
        <v>3</v>
      </c>
      <c r="BG202" s="136" t="str">
        <f t="shared" si="127"/>
        <v>BAJA</v>
      </c>
      <c r="BH202" s="136" t="str">
        <f t="shared" si="128"/>
        <v>SI</v>
      </c>
    </row>
    <row r="203" spans="2:60" ht="229.5" x14ac:dyDescent="0.2">
      <c r="B203" s="163">
        <v>194</v>
      </c>
      <c r="C203" s="126" t="s">
        <v>437</v>
      </c>
      <c r="D203" s="127" t="s">
        <v>76</v>
      </c>
      <c r="E20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03" s="137" t="str">
        <v>* Usurpación de derecho
* Autenticación rota</v>
      </c>
      <c r="G203" s="138" t="str">
        <v>Humano (deliberado)</v>
      </c>
      <c r="H203" s="217"/>
      <c r="I203" s="218"/>
      <c r="J203" s="164" t="s">
        <v>431</v>
      </c>
      <c r="K203" s="131" t="str">
        <v>BAJA</v>
      </c>
      <c r="L203" s="187"/>
      <c r="M203" s="129" t="str">
        <v>Gestión institucional</v>
      </c>
      <c r="N203" s="129" t="str">
        <v>Talento Humano</v>
      </c>
      <c r="O203" s="129" t="str">
        <v>Reservada</v>
      </c>
      <c r="P203" s="129" t="str">
        <v>Publico, Personal</v>
      </c>
      <c r="Q203" s="129">
        <v>1</v>
      </c>
      <c r="R203" s="129">
        <v>1</v>
      </c>
      <c r="S203" s="129">
        <v>1</v>
      </c>
      <c r="T203" s="129" t="str">
        <v>[C] confidencialidad
[I] integridad</v>
      </c>
      <c r="U203" s="129" t="s">
        <v>57</v>
      </c>
      <c r="V203" s="129" t="s">
        <v>57</v>
      </c>
      <c r="W203" s="129" t="str">
        <f>VLOOKUP(Y203,'[1]Niveles de Valoración'!C$21:D$25,2,0)</f>
        <v>La actividad que conlleva el riesgo se ejecuta como máximos 2 veces por año</v>
      </c>
      <c r="X203" s="132">
        <f t="shared" si="109"/>
        <v>1</v>
      </c>
      <c r="Y203" s="133" t="s">
        <v>84</v>
      </c>
      <c r="Z203" s="134">
        <f t="shared" si="110"/>
        <v>2</v>
      </c>
      <c r="AA203" s="135" t="s">
        <v>73</v>
      </c>
      <c r="AB203" s="134">
        <f t="shared" si="111"/>
        <v>2</v>
      </c>
      <c r="AC203" s="135" t="str">
        <f t="shared" si="112"/>
        <v>BAJO</v>
      </c>
      <c r="AD203" s="136" t="str">
        <f t="shared" si="113"/>
        <v>SI</v>
      </c>
      <c r="AE203" s="136" t="str">
        <f>VLOOKUP(AC203,'[1]Niveles de Valoración'!B$29:C$32,2,0)</f>
        <v>Asumir el riesgo</v>
      </c>
      <c r="AF203" s="5" t="str">
        <f>VLOOKUP(AH203,'Matriz de Controles'!B$3:F$116,5,0)</f>
        <v>PR</v>
      </c>
      <c r="AG203" s="5">
        <f t="shared" si="114"/>
        <v>25</v>
      </c>
      <c r="AH203" s="131" t="s">
        <v>438</v>
      </c>
      <c r="AI203" s="131" t="str">
        <f>VLOOKUP(AH203,'Matriz de Controles'!$B$3:O309,3,)</f>
        <v>Control: Se  deben identificar,   revisar regularmente   y documentar los  requisitos  para  los  acuerdos   de   confidencialidad     o   no  divulgación    que   reflejen   las necesidades  de la  organización  para la  protección  de la  información.</v>
      </c>
      <c r="AJ203" s="143" t="str">
        <f>VLOOKUP(AH203,'Matriz de Controles'!$B$3:P309,4,)</f>
        <v>Los acuerdos de confidencialidad o de no divulgación teniendo en cuenta:
* definición de la información que se va a proteger
* duración esperada de un acuerdo
* las acciones requeridas cuando termina el acuerdo
* responsabilidades y acciones de los firmantes para evitar la divulgación no autorizada de información
* la propiedad de la información, los secretos comerciales y la propiedad intelectual
* uso permitido de información confidencial y los derechos del firmante para usar la información
* derecho a actividades de auditoría y de seguimiento que involucran información confidencial
* proceso de notificación y reporte de divulgación no autorizada o fuga de información confidencial
* los plazos para que la información sea devuelta o destruida al cesar el acuerdo
* las acciones que se espera tomar en caso de violación del acuerdo</v>
      </c>
      <c r="AK203" s="131" t="s">
        <v>61</v>
      </c>
      <c r="AL203" s="136" t="s">
        <v>439</v>
      </c>
      <c r="AM203" s="136"/>
      <c r="AN203" s="136" t="s">
        <v>63</v>
      </c>
      <c r="AO203" s="136"/>
      <c r="AP203" s="5" t="s">
        <v>64</v>
      </c>
      <c r="AQ203" s="5">
        <f t="shared" si="115"/>
        <v>15</v>
      </c>
      <c r="AR203" s="5" t="s">
        <v>65</v>
      </c>
      <c r="AS203" s="5">
        <f t="shared" si="116"/>
        <v>5</v>
      </c>
      <c r="AT203" s="5" t="s">
        <v>65</v>
      </c>
      <c r="AU203" s="5">
        <f t="shared" si="117"/>
        <v>30</v>
      </c>
      <c r="AV203" s="5" t="s">
        <v>65</v>
      </c>
      <c r="AW203" s="5">
        <f t="shared" si="118"/>
        <v>15</v>
      </c>
      <c r="AX203" s="139">
        <f t="shared" si="119"/>
        <v>90</v>
      </c>
      <c r="AY203" s="5">
        <f t="shared" si="120"/>
        <v>2</v>
      </c>
      <c r="AZ203" s="5">
        <f t="shared" si="121"/>
        <v>0</v>
      </c>
      <c r="BA203" s="5" t="str">
        <v>Lider
Tecnico</v>
      </c>
      <c r="BB203" s="144">
        <f t="shared" si="122"/>
        <v>1</v>
      </c>
      <c r="BC203" s="133" t="str">
        <f t="shared" si="123"/>
        <v>RARO</v>
      </c>
      <c r="BD203" s="144">
        <f t="shared" si="124"/>
        <v>2</v>
      </c>
      <c r="BE203" s="133" t="str">
        <f t="shared" si="125"/>
        <v>MENOR</v>
      </c>
      <c r="BF203" s="144">
        <f t="shared" si="126"/>
        <v>2</v>
      </c>
      <c r="BG203" s="136" t="str">
        <f t="shared" si="127"/>
        <v>BAJA</v>
      </c>
      <c r="BH203" s="136" t="str">
        <f t="shared" si="128"/>
        <v>SI</v>
      </c>
    </row>
    <row r="204" spans="2:60" ht="51" customHeight="1" x14ac:dyDescent="0.2">
      <c r="B204" s="163">
        <v>195</v>
      </c>
      <c r="C204" s="126" t="s">
        <v>440</v>
      </c>
      <c r="D204" s="127" t="s">
        <v>247</v>
      </c>
      <c r="E204" s="137" t="str">
        <v>cuando no está claro quién tiene que hacer exactamente qué y
cuándo, incluyendo tomar medidas sobre los activos o informar a la jerarquía de gestión. Acciones descoordinadas, errores por omisión, incumplimientos contractuales, etc.</v>
      </c>
      <c r="F204" s="137" t="str">
        <v>* Falta de definición de roles y
responsabilidades
* Procesos inadecuados de contratación
* Incumplimientos contractuales</v>
      </c>
      <c r="G204" s="138" t="str">
        <v>Humano (accidental)</v>
      </c>
      <c r="H204" s="217"/>
      <c r="I204" s="218"/>
      <c r="J204" s="164" t="s">
        <v>431</v>
      </c>
      <c r="K204" s="131" t="str">
        <v>BAJA</v>
      </c>
      <c r="L204" s="187"/>
      <c r="M204" s="129" t="str">
        <v>Gestión institucional</v>
      </c>
      <c r="N204" s="129" t="str">
        <v>Talento Humano</v>
      </c>
      <c r="O204" s="129" t="str">
        <v>Reservada</v>
      </c>
      <c r="P204" s="129" t="str">
        <v>Publico, Personal</v>
      </c>
      <c r="Q204" s="129">
        <v>1</v>
      </c>
      <c r="R204" s="129">
        <v>1</v>
      </c>
      <c r="S204" s="129">
        <v>1</v>
      </c>
      <c r="T204" s="129" t="str">
        <v>[D] disponibilidad</v>
      </c>
      <c r="U204" s="129" t="s">
        <v>57</v>
      </c>
      <c r="V204" s="129" t="s">
        <v>57</v>
      </c>
      <c r="W204" s="129" t="str">
        <f>VLOOKUP(Y204,'[1]Niveles de Valoración'!C$21:D$25,2,0)</f>
        <v>La actividad que conlleva el riesgo se ejecuta como máximos 2 veces por año</v>
      </c>
      <c r="X204" s="132">
        <f t="shared" si="109"/>
        <v>1</v>
      </c>
      <c r="Y204" s="133" t="s">
        <v>84</v>
      </c>
      <c r="Z204" s="134">
        <f t="shared" si="110"/>
        <v>2</v>
      </c>
      <c r="AA204" s="135" t="s">
        <v>73</v>
      </c>
      <c r="AB204" s="134">
        <f t="shared" si="111"/>
        <v>2</v>
      </c>
      <c r="AC204" s="135" t="str">
        <f t="shared" si="112"/>
        <v>BAJO</v>
      </c>
      <c r="AD204" s="136" t="str">
        <f t="shared" si="113"/>
        <v>SI</v>
      </c>
      <c r="AE204" s="136" t="str">
        <f>VLOOKUP(AC204,'[1]Niveles de Valoración'!B$29:C$32,2,0)</f>
        <v>Asumir el riesgo</v>
      </c>
      <c r="AF204" s="5" t="str">
        <f>VLOOKUP(AH204,'Matriz de Controles'!B$3:F$116,5,0)</f>
        <v>PR</v>
      </c>
      <c r="AG204" s="5">
        <f t="shared" si="114"/>
        <v>25</v>
      </c>
      <c r="AH204" s="131" t="s">
        <v>166</v>
      </c>
      <c r="AI204" s="131" t="str">
        <f>VLOOKUP(AH204,'Matriz de Controles'!$B$3:O310,3,)</f>
        <v>Control: Los procedimientos de operación se deben documentar y poner a disposición de todos los usuarios que los necesitan.</v>
      </c>
      <c r="AJ204" s="143" t="str">
        <f>VLOOKUP(AH204,'Matriz de Controles'!$B$3:P310,4,)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04" s="131" t="s">
        <v>61</v>
      </c>
      <c r="AL204" s="136" t="s">
        <v>441</v>
      </c>
      <c r="AM204" s="136"/>
      <c r="AN204" s="136" t="s">
        <v>63</v>
      </c>
      <c r="AO204" s="136"/>
      <c r="AP204" s="5" t="s">
        <v>64</v>
      </c>
      <c r="AQ204" s="5">
        <f t="shared" si="115"/>
        <v>15</v>
      </c>
      <c r="AR204" s="5" t="s">
        <v>65</v>
      </c>
      <c r="AS204" s="5">
        <f t="shared" si="116"/>
        <v>5</v>
      </c>
      <c r="AT204" s="5" t="s">
        <v>65</v>
      </c>
      <c r="AU204" s="5">
        <f t="shared" si="117"/>
        <v>30</v>
      </c>
      <c r="AV204" s="5" t="s">
        <v>65</v>
      </c>
      <c r="AW204" s="5">
        <f t="shared" si="118"/>
        <v>15</v>
      </c>
      <c r="AX204" s="139">
        <f t="shared" si="119"/>
        <v>90</v>
      </c>
      <c r="AY204" s="5">
        <f t="shared" si="120"/>
        <v>2</v>
      </c>
      <c r="AZ204" s="5">
        <f t="shared" si="121"/>
        <v>0</v>
      </c>
      <c r="BA204" s="5" t="str">
        <v>Lider
Tecnico</v>
      </c>
      <c r="BB204" s="144">
        <f t="shared" si="122"/>
        <v>1</v>
      </c>
      <c r="BC204" s="133" t="str">
        <f t="shared" si="123"/>
        <v>RARO</v>
      </c>
      <c r="BD204" s="144">
        <f t="shared" si="124"/>
        <v>2</v>
      </c>
      <c r="BE204" s="133" t="str">
        <f t="shared" si="125"/>
        <v>MENOR</v>
      </c>
      <c r="BF204" s="144">
        <f t="shared" si="126"/>
        <v>2</v>
      </c>
      <c r="BG204" s="136" t="str">
        <f t="shared" si="127"/>
        <v>BAJA</v>
      </c>
      <c r="BH204" s="136" t="str">
        <f t="shared" si="128"/>
        <v>SI</v>
      </c>
    </row>
    <row r="205" spans="2:60" ht="89.25" x14ac:dyDescent="0.2">
      <c r="B205" s="163">
        <v>196</v>
      </c>
      <c r="C205" s="126" t="s">
        <v>442</v>
      </c>
      <c r="D205" s="127" t="s">
        <v>53</v>
      </c>
      <c r="E205" s="137" t="str">
        <v>equivocaciones de las personas cuando usan los servicios,
datos, etc.</v>
      </c>
      <c r="F205" s="137" t="str">
        <v>* Error de uso</v>
      </c>
      <c r="G205" s="138" t="str">
        <v>Humano (accidental)</v>
      </c>
      <c r="H205" s="217" t="s">
        <v>443</v>
      </c>
      <c r="I205" s="218"/>
      <c r="J205" s="165" t="s">
        <v>444</v>
      </c>
      <c r="K205" s="131" t="str">
        <v>BAJA</v>
      </c>
      <c r="L205" s="187" t="s">
        <v>56</v>
      </c>
      <c r="M205" s="129" t="str">
        <v>Gestión institucional</v>
      </c>
      <c r="N205" s="129" t="str">
        <v>Talento Humano</v>
      </c>
      <c r="O205" s="129" t="str">
        <v>Reservada</v>
      </c>
      <c r="P205" s="129" t="str">
        <v>Publico, Personal</v>
      </c>
      <c r="Q205" s="129">
        <v>1</v>
      </c>
      <c r="R205" s="129">
        <v>2</v>
      </c>
      <c r="S205" s="129">
        <v>2</v>
      </c>
      <c r="T205" s="129" t="str">
        <v>[I] integridad
[C] confidencialidad [D] disponibilidad</v>
      </c>
      <c r="U205" s="129" t="s">
        <v>57</v>
      </c>
      <c r="V205" s="129" t="s">
        <v>57</v>
      </c>
      <c r="W205" s="129" t="str">
        <f>VLOOKUP(Y205,'[1]Niveles de Valoración'!C$21:D$25,2,0)</f>
        <v>La actividad que conlleva el riesgo se ejecuta como máximos 2 veces por año</v>
      </c>
      <c r="X205" s="132">
        <f t="shared" si="109"/>
        <v>1</v>
      </c>
      <c r="Y205" s="133" t="s">
        <v>84</v>
      </c>
      <c r="Z205" s="134">
        <f t="shared" si="110"/>
        <v>2</v>
      </c>
      <c r="AA205" s="135" t="s">
        <v>73</v>
      </c>
      <c r="AB205" s="134">
        <f t="shared" si="111"/>
        <v>2</v>
      </c>
      <c r="AC205" s="135" t="str">
        <f t="shared" si="112"/>
        <v>BAJO</v>
      </c>
      <c r="AD205" s="136" t="str">
        <f t="shared" si="113"/>
        <v>SI</v>
      </c>
      <c r="AE205" s="136" t="str">
        <f>VLOOKUP(AC205,'[1]Niveles de Valoración'!B$29:C$32,2,0)</f>
        <v>Asumir el riesgo</v>
      </c>
      <c r="AF205" s="5" t="str">
        <f>VLOOKUP(AH205,'Matriz de Controles'!B$3:F$116,5,0)</f>
        <v>PR</v>
      </c>
      <c r="AG205" s="5">
        <f t="shared" si="114"/>
        <v>25</v>
      </c>
      <c r="AH205" s="131" t="s">
        <v>166</v>
      </c>
      <c r="AI205" s="131" t="str">
        <f>VLOOKUP(AH205,'Matriz de Controles'!$B$3:O311,3,)</f>
        <v>Control: Los procedimientos de operación se deben documentar y poner a disposición de todos los usuarios que los necesitan.</v>
      </c>
      <c r="AJ205" s="143" t="str">
        <f>VLOOKUP(AH205,'Matriz de Controles'!$B$3:P311,4,)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05" s="131" t="s">
        <v>61</v>
      </c>
      <c r="AL205" s="136" t="s">
        <v>445</v>
      </c>
      <c r="AM205" s="136"/>
      <c r="AN205" s="136" t="s">
        <v>63</v>
      </c>
      <c r="AO205" s="136"/>
      <c r="AP205" s="5" t="s">
        <v>64</v>
      </c>
      <c r="AQ205" s="5">
        <f t="shared" si="115"/>
        <v>15</v>
      </c>
      <c r="AR205" s="5" t="s">
        <v>65</v>
      </c>
      <c r="AS205" s="5">
        <f t="shared" si="116"/>
        <v>5</v>
      </c>
      <c r="AT205" s="5" t="s">
        <v>65</v>
      </c>
      <c r="AU205" s="5">
        <f t="shared" si="117"/>
        <v>30</v>
      </c>
      <c r="AV205" s="5" t="s">
        <v>65</v>
      </c>
      <c r="AW205" s="5">
        <f t="shared" si="118"/>
        <v>15</v>
      </c>
      <c r="AX205" s="139">
        <f t="shared" si="119"/>
        <v>90</v>
      </c>
      <c r="AY205" s="5">
        <f t="shared" si="120"/>
        <v>2</v>
      </c>
      <c r="AZ205" s="5">
        <f t="shared" si="121"/>
        <v>0</v>
      </c>
      <c r="BA205" s="5" t="str">
        <v>Lider
Tecnico</v>
      </c>
      <c r="BB205" s="144">
        <f t="shared" si="122"/>
        <v>1</v>
      </c>
      <c r="BC205" s="133" t="str">
        <f t="shared" si="123"/>
        <v>RARO</v>
      </c>
      <c r="BD205" s="144">
        <f t="shared" si="124"/>
        <v>2</v>
      </c>
      <c r="BE205" s="133" t="str">
        <f t="shared" si="125"/>
        <v>MENOR</v>
      </c>
      <c r="BF205" s="144">
        <f t="shared" si="126"/>
        <v>2</v>
      </c>
      <c r="BG205" s="136" t="str">
        <f t="shared" si="127"/>
        <v>BAJA</v>
      </c>
      <c r="BH205" s="136" t="str">
        <f t="shared" si="128"/>
        <v>SI</v>
      </c>
    </row>
    <row r="206" spans="2:60" ht="63.75" x14ac:dyDescent="0.2">
      <c r="B206" s="163">
        <v>197</v>
      </c>
      <c r="C206" s="126" t="s">
        <v>446</v>
      </c>
      <c r="D206" s="127" t="s">
        <v>67</v>
      </c>
      <c r="E206" s="137" t="str">
        <v>Manipulación de los registros
de actividad (log)</v>
      </c>
      <c r="F206" s="137" t="str">
        <v>* Control inadecuado o falta de
supervisión sobre los registros de
actividades (Registro y supervisión insuficientes)</v>
      </c>
      <c r="G206" s="138" t="str">
        <v>Humano (deliberado)</v>
      </c>
      <c r="H206" s="217"/>
      <c r="I206" s="218"/>
      <c r="J206" s="165" t="s">
        <v>444</v>
      </c>
      <c r="K206" s="131" t="str">
        <v>BAJA</v>
      </c>
      <c r="L206" s="187"/>
      <c r="M206" s="129" t="str">
        <v>Gestión institucional</v>
      </c>
      <c r="N206" s="129" t="str">
        <v>Talento Humano</v>
      </c>
      <c r="O206" s="129" t="str">
        <v>Reservada</v>
      </c>
      <c r="P206" s="129" t="str">
        <v>Publico, Personal</v>
      </c>
      <c r="Q206" s="129">
        <v>1</v>
      </c>
      <c r="R206" s="129">
        <v>2</v>
      </c>
      <c r="S206" s="129">
        <v>2</v>
      </c>
      <c r="T206" s="129" t="str">
        <v>[I] integridad</v>
      </c>
      <c r="U206" s="129" t="s">
        <v>57</v>
      </c>
      <c r="V206" s="129" t="s">
        <v>57</v>
      </c>
      <c r="W206" s="129" t="str">
        <f>VLOOKUP(Y206,'[1]Niveles de Valoración'!C$21:D$25,2,0)</f>
        <v>La actividad que conlleva el riesgo se ejecuta como máximos 2 veces por año</v>
      </c>
      <c r="X206" s="132">
        <f t="shared" si="109"/>
        <v>1</v>
      </c>
      <c r="Y206" s="133" t="s">
        <v>84</v>
      </c>
      <c r="Z206" s="134">
        <f t="shared" si="110"/>
        <v>1</v>
      </c>
      <c r="AA206" s="135" t="s">
        <v>68</v>
      </c>
      <c r="AB206" s="134">
        <f t="shared" si="111"/>
        <v>1</v>
      </c>
      <c r="AC206" s="135" t="str">
        <f t="shared" si="112"/>
        <v>BAJO</v>
      </c>
      <c r="AD206" s="136" t="str">
        <f t="shared" si="113"/>
        <v>SI</v>
      </c>
      <c r="AE206" s="136" t="str">
        <f>VLOOKUP(AC206,'[1]Niveles de Valoración'!B$29:C$32,2,0)</f>
        <v>Asumir el riesgo</v>
      </c>
      <c r="AF206" s="5" t="str">
        <f>VLOOKUP(AH206,'Matriz de Controles'!B$3:F$116,5,0)</f>
        <v>PR</v>
      </c>
      <c r="AG206" s="5">
        <f t="shared" si="114"/>
        <v>25</v>
      </c>
      <c r="AH206" s="131" t="s">
        <v>80</v>
      </c>
      <c r="AI206" s="131" t="str">
        <f>VLOOKUP(AH206,'Matriz de Controles'!$B$3:O312,3,)</f>
        <v>Control: Se deben definir y asignar todas las responsabilidades de la seguridad de la información.</v>
      </c>
      <c r="AJ206" s="143" t="str">
        <f>VLOOKUP(AH206,'Matriz de Controles'!$B$3:P312,4,)</f>
        <v>Los roles y responsabilidades deben estar claramente definidos
y deben hacer parte de cada contrato de los funcionarios activos en la SED.</v>
      </c>
      <c r="AK206" s="131" t="s">
        <v>61</v>
      </c>
      <c r="AL206" s="136" t="s">
        <v>447</v>
      </c>
      <c r="AM206" s="136"/>
      <c r="AN206" s="136" t="s">
        <v>63</v>
      </c>
      <c r="AO206" s="136"/>
      <c r="AP206" s="5" t="s">
        <v>64</v>
      </c>
      <c r="AQ206" s="5">
        <f t="shared" si="115"/>
        <v>15</v>
      </c>
      <c r="AR206" s="5" t="s">
        <v>65</v>
      </c>
      <c r="AS206" s="5">
        <f t="shared" si="116"/>
        <v>5</v>
      </c>
      <c r="AT206" s="5" t="s">
        <v>65</v>
      </c>
      <c r="AU206" s="5">
        <f t="shared" si="117"/>
        <v>30</v>
      </c>
      <c r="AV206" s="5" t="s">
        <v>65</v>
      </c>
      <c r="AW206" s="5">
        <f t="shared" si="118"/>
        <v>15</v>
      </c>
      <c r="AX206" s="139">
        <f t="shared" si="119"/>
        <v>90</v>
      </c>
      <c r="AY206" s="5">
        <f t="shared" si="120"/>
        <v>2</v>
      </c>
      <c r="AZ206" s="5">
        <f t="shared" si="121"/>
        <v>0</v>
      </c>
      <c r="BA206" s="5" t="str">
        <v>Lider
Tecnico</v>
      </c>
      <c r="BB206" s="144">
        <f t="shared" si="122"/>
        <v>1</v>
      </c>
      <c r="BC206" s="133" t="str">
        <f t="shared" si="123"/>
        <v>RARO</v>
      </c>
      <c r="BD206" s="144">
        <f t="shared" si="124"/>
        <v>1</v>
      </c>
      <c r="BE206" s="133" t="str">
        <f t="shared" si="125"/>
        <v>INSIGNIFICANTE</v>
      </c>
      <c r="BF206" s="144">
        <f t="shared" si="126"/>
        <v>1</v>
      </c>
      <c r="BG206" s="136" t="str">
        <f t="shared" si="127"/>
        <v>BAJA</v>
      </c>
      <c r="BH206" s="136" t="str">
        <f t="shared" si="128"/>
        <v>SI</v>
      </c>
    </row>
    <row r="207" spans="2:60" ht="140.25" x14ac:dyDescent="0.2">
      <c r="B207" s="163">
        <v>198</v>
      </c>
      <c r="C207" s="126" t="s">
        <v>448</v>
      </c>
      <c r="D207" s="127" t="s">
        <v>72</v>
      </c>
      <c r="E207" s="137" t="str">
        <v>prácticamente todos los activos dependen de su configuración y
ésta de la diligencia del administrador: privilegios de acceso, flujos de actividades, registro de actividad, encaminamiento, etc.</v>
      </c>
      <c r="F207" s="137" t="str">
        <v>* Abuso de privilegios
* Falta de definición de procedimientos de control de cambio.</v>
      </c>
      <c r="G207" s="138" t="str">
        <v>Humano (deliberado)</v>
      </c>
      <c r="H207" s="217"/>
      <c r="I207" s="218"/>
      <c r="J207" s="165" t="s">
        <v>444</v>
      </c>
      <c r="K207" s="131" t="str">
        <v>BAJA</v>
      </c>
      <c r="L207" s="187"/>
      <c r="M207" s="129" t="str">
        <v>Gestión institucional</v>
      </c>
      <c r="N207" s="129" t="str">
        <v>Talento Humano</v>
      </c>
      <c r="O207" s="129" t="str">
        <v>Reservada</v>
      </c>
      <c r="P207" s="129" t="str">
        <v>Publico, Personal</v>
      </c>
      <c r="Q207" s="129">
        <v>1</v>
      </c>
      <c r="R207" s="129">
        <v>2</v>
      </c>
      <c r="S207" s="129">
        <v>2</v>
      </c>
      <c r="T207" s="129" t="str">
        <v>[I] integridad
[C] confidencialidad [D] disponibilidad</v>
      </c>
      <c r="U207" s="129" t="s">
        <v>57</v>
      </c>
      <c r="V207" s="129" t="s">
        <v>57</v>
      </c>
      <c r="W207" s="129" t="str">
        <f>VLOOKUP(Y207,'[1]Niveles de Valoración'!C$21:D$25,2,0)</f>
        <v>La actividad que conlleva el riesgo se ejecuta como máximos 2 veces por año</v>
      </c>
      <c r="X207" s="132">
        <f t="shared" si="109"/>
        <v>1</v>
      </c>
      <c r="Y207" s="133" t="s">
        <v>84</v>
      </c>
      <c r="Z207" s="134">
        <f t="shared" si="110"/>
        <v>3</v>
      </c>
      <c r="AA207" s="135" t="s">
        <v>59</v>
      </c>
      <c r="AB207" s="134">
        <f t="shared" si="111"/>
        <v>3</v>
      </c>
      <c r="AC207" s="135" t="str">
        <f t="shared" si="112"/>
        <v>BAJO</v>
      </c>
      <c r="AD207" s="136" t="str">
        <f t="shared" si="113"/>
        <v>SI</v>
      </c>
      <c r="AE207" s="136" t="str">
        <f>VLOOKUP(AC207,'[1]Niveles de Valoración'!B$29:C$32,2,0)</f>
        <v>Asumir el riesgo</v>
      </c>
      <c r="AF207" s="5" t="str">
        <f>VLOOKUP(AH207,'Matriz de Controles'!B$3:F$116,5,0)</f>
        <v>PR</v>
      </c>
      <c r="AG207" s="5">
        <f t="shared" si="114"/>
        <v>25</v>
      </c>
      <c r="AH207" s="131" t="s">
        <v>375</v>
      </c>
      <c r="AI207" s="131" t="str">
        <f>VLOOKUP(AH207,'Matriz de Controles'!$B$3:O313,3,)</f>
        <v>Control: Las instalaciones de procesamientos de información se deben implementar con redundancia suficiente para cumplir los requisitos de disponibilidad.</v>
      </c>
      <c r="AJ207" s="143" t="str">
        <f>VLOOKUP(AH207,'Matriz de Controles'!$B$3:P313,4,)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207" s="131" t="s">
        <v>61</v>
      </c>
      <c r="AL207" s="136" t="s">
        <v>449</v>
      </c>
      <c r="AM207" s="136"/>
      <c r="AN207" s="136" t="s">
        <v>63</v>
      </c>
      <c r="AO207" s="136"/>
      <c r="AP207" s="5" t="s">
        <v>64</v>
      </c>
      <c r="AQ207" s="5">
        <f t="shared" si="115"/>
        <v>15</v>
      </c>
      <c r="AR207" s="5" t="s">
        <v>65</v>
      </c>
      <c r="AS207" s="5">
        <f t="shared" si="116"/>
        <v>5</v>
      </c>
      <c r="AT207" s="5" t="s">
        <v>65</v>
      </c>
      <c r="AU207" s="5">
        <f t="shared" si="117"/>
        <v>30</v>
      </c>
      <c r="AV207" s="5" t="s">
        <v>65</v>
      </c>
      <c r="AW207" s="5">
        <f t="shared" si="118"/>
        <v>15</v>
      </c>
      <c r="AX207" s="139">
        <f t="shared" si="119"/>
        <v>90</v>
      </c>
      <c r="AY207" s="5">
        <f t="shared" si="120"/>
        <v>2</v>
      </c>
      <c r="AZ207" s="5">
        <f t="shared" si="121"/>
        <v>0</v>
      </c>
      <c r="BA207" s="5" t="str">
        <v>Lider
Tecnico</v>
      </c>
      <c r="BB207" s="144">
        <f t="shared" si="122"/>
        <v>1</v>
      </c>
      <c r="BC207" s="133" t="str">
        <f t="shared" si="123"/>
        <v>RARO</v>
      </c>
      <c r="BD207" s="144">
        <f t="shared" si="124"/>
        <v>3</v>
      </c>
      <c r="BE207" s="133" t="str">
        <f t="shared" si="125"/>
        <v>MODERADO</v>
      </c>
      <c r="BF207" s="144">
        <f t="shared" si="126"/>
        <v>3</v>
      </c>
      <c r="BG207" s="136" t="str">
        <f t="shared" si="127"/>
        <v>BAJA</v>
      </c>
      <c r="BH207" s="136" t="str">
        <f t="shared" si="128"/>
        <v>SI</v>
      </c>
    </row>
    <row r="208" spans="2:60" ht="229.5" x14ac:dyDescent="0.2">
      <c r="B208" s="163">
        <v>199</v>
      </c>
      <c r="C208" s="126" t="s">
        <v>450</v>
      </c>
      <c r="D208" s="127" t="s">
        <v>76</v>
      </c>
      <c r="E20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08" s="137" t="str">
        <v>* Usurpación de derecho
* Autenticación rota</v>
      </c>
      <c r="G208" s="138" t="str">
        <v>Humano (deliberado)</v>
      </c>
      <c r="H208" s="217"/>
      <c r="I208" s="218"/>
      <c r="J208" s="165" t="s">
        <v>444</v>
      </c>
      <c r="K208" s="131" t="str">
        <v>BAJA</v>
      </c>
      <c r="L208" s="187"/>
      <c r="M208" s="129" t="str">
        <v>Gestión institucional</v>
      </c>
      <c r="N208" s="129" t="str">
        <v>Talento Humano</v>
      </c>
      <c r="O208" s="129" t="str">
        <v>Reservada</v>
      </c>
      <c r="P208" s="129" t="str">
        <v>Publico, Personal</v>
      </c>
      <c r="Q208" s="129">
        <v>1</v>
      </c>
      <c r="R208" s="129">
        <v>2</v>
      </c>
      <c r="S208" s="129">
        <v>2</v>
      </c>
      <c r="T208" s="129" t="str">
        <v>[C] confidencialidad
[I] integridad</v>
      </c>
      <c r="U208" s="129" t="s">
        <v>57</v>
      </c>
      <c r="V208" s="129" t="s">
        <v>57</v>
      </c>
      <c r="W208" s="129" t="str">
        <f>VLOOKUP(Y208,'[1]Niveles de Valoración'!C$21:D$25,2,0)</f>
        <v>La actividad que conlleva el riesgo se ejecuta como máximos 2 veces por año</v>
      </c>
      <c r="X208" s="132">
        <f t="shared" si="109"/>
        <v>1</v>
      </c>
      <c r="Y208" s="133" t="s">
        <v>84</v>
      </c>
      <c r="Z208" s="134">
        <f t="shared" si="110"/>
        <v>2</v>
      </c>
      <c r="AA208" s="135" t="s">
        <v>73</v>
      </c>
      <c r="AB208" s="134">
        <f t="shared" si="111"/>
        <v>2</v>
      </c>
      <c r="AC208" s="135" t="str">
        <f t="shared" si="112"/>
        <v>BAJO</v>
      </c>
      <c r="AD208" s="136" t="str">
        <f t="shared" si="113"/>
        <v>SI</v>
      </c>
      <c r="AE208" s="136" t="str">
        <f>VLOOKUP(AC208,'[1]Niveles de Valoración'!B$29:C$32,2,0)</f>
        <v>Asumir el riesgo</v>
      </c>
      <c r="AF208" s="5" t="str">
        <f>VLOOKUP(AH208,'Matriz de Controles'!B$3:F$116,5,0)</f>
        <v>PR</v>
      </c>
      <c r="AG208" s="5">
        <f t="shared" si="114"/>
        <v>25</v>
      </c>
      <c r="AH208" s="131" t="s">
        <v>438</v>
      </c>
      <c r="AI208" s="131" t="str">
        <f>VLOOKUP(AH208,'Matriz de Controles'!$B$3:O314,3,)</f>
        <v>Control: Se  deben identificar,   revisar regularmente   y documentar los  requisitos  para  los  acuerdos   de   confidencialidad     o   no  divulgación    que   reflejen   las necesidades  de la  organización  para la  protección  de la  información.</v>
      </c>
      <c r="AJ208" s="143" t="str">
        <f>VLOOKUP(AH208,'Matriz de Controles'!$B$3:P314,4,)</f>
        <v>Los acuerdos de confidencialidad o de no divulgación teniendo en cuenta:
* definición de la información que se va a proteger
* duración esperada de un acuerdo
* las acciones requeridas cuando termina el acuerdo
* responsabilidades y acciones de los firmantes para evitar la divulgación no autorizada de información
* la propiedad de la información, los secretos comerciales y la propiedad intelectual
* uso permitido de información confidencial y los derechos del firmante para usar la información
* derecho a actividades de auditoría y de seguimiento que involucran información confidencial
* proceso de notificación y reporte de divulgación no autorizada o fuga de información confidencial
* los plazos para que la información sea devuelta o destruida al cesar el acuerdo
* las acciones que se espera tomar en caso de violación del acuerdo</v>
      </c>
      <c r="AK208" s="131" t="s">
        <v>61</v>
      </c>
      <c r="AL208" s="136" t="s">
        <v>451</v>
      </c>
      <c r="AM208" s="136"/>
      <c r="AN208" s="136" t="s">
        <v>63</v>
      </c>
      <c r="AO208" s="136"/>
      <c r="AP208" s="5" t="s">
        <v>64</v>
      </c>
      <c r="AQ208" s="5">
        <f t="shared" si="115"/>
        <v>15</v>
      </c>
      <c r="AR208" s="5" t="s">
        <v>65</v>
      </c>
      <c r="AS208" s="5">
        <f t="shared" si="116"/>
        <v>5</v>
      </c>
      <c r="AT208" s="5" t="s">
        <v>65</v>
      </c>
      <c r="AU208" s="5">
        <f t="shared" si="117"/>
        <v>30</v>
      </c>
      <c r="AV208" s="5" t="s">
        <v>65</v>
      </c>
      <c r="AW208" s="5">
        <f t="shared" si="118"/>
        <v>15</v>
      </c>
      <c r="AX208" s="139">
        <f t="shared" si="119"/>
        <v>90</v>
      </c>
      <c r="AY208" s="5">
        <f t="shared" si="120"/>
        <v>2</v>
      </c>
      <c r="AZ208" s="5">
        <f t="shared" si="121"/>
        <v>0</v>
      </c>
      <c r="BA208" s="5" t="str">
        <v>Lider
Tecnico</v>
      </c>
      <c r="BB208" s="144">
        <f t="shared" si="122"/>
        <v>1</v>
      </c>
      <c r="BC208" s="133" t="str">
        <f t="shared" si="123"/>
        <v>RARO</v>
      </c>
      <c r="BD208" s="144">
        <f t="shared" si="124"/>
        <v>2</v>
      </c>
      <c r="BE208" s="133" t="str">
        <f t="shared" si="125"/>
        <v>MENOR</v>
      </c>
      <c r="BF208" s="144">
        <f t="shared" si="126"/>
        <v>2</v>
      </c>
      <c r="BG208" s="136" t="str">
        <f t="shared" si="127"/>
        <v>BAJA</v>
      </c>
      <c r="BH208" s="136" t="str">
        <f t="shared" si="128"/>
        <v>SI</v>
      </c>
    </row>
    <row r="209" spans="2:60" ht="63.75" customHeight="1" x14ac:dyDescent="0.2">
      <c r="B209" s="163">
        <v>200</v>
      </c>
      <c r="C209" s="126" t="s">
        <v>452</v>
      </c>
      <c r="D209" s="127" t="s">
        <v>247</v>
      </c>
      <c r="E209" s="137" t="str">
        <v>cuando no está claro quién tiene que hacer exactamente qué y
cuándo, incluyendo tomar medidas sobre los activos o informar a la jerarquía de gestión. Acciones descoordinadas, errores por omisión, incumplimientos contractuales, etc.</v>
      </c>
      <c r="F209" s="137" t="str">
        <v>* Falta de definición de roles y
responsabilidades
* Procesos inadecuados de contratación
* Incumplimientos contractuales</v>
      </c>
      <c r="G209" s="138" t="str">
        <v>Humano (accidental)</v>
      </c>
      <c r="H209" s="217"/>
      <c r="I209" s="218"/>
      <c r="J209" s="165" t="s">
        <v>444</v>
      </c>
      <c r="K209" s="131" t="str">
        <v>BAJA</v>
      </c>
      <c r="L209" s="187"/>
      <c r="M209" s="129" t="str">
        <v>Gestión institucional</v>
      </c>
      <c r="N209" s="129" t="str">
        <v>Talento Humano</v>
      </c>
      <c r="O209" s="129" t="str">
        <v>Reservada</v>
      </c>
      <c r="P209" s="129" t="str">
        <v>Publico, Personal</v>
      </c>
      <c r="Q209" s="129">
        <v>1</v>
      </c>
      <c r="R209" s="129">
        <v>2</v>
      </c>
      <c r="S209" s="129">
        <v>2</v>
      </c>
      <c r="T209" s="129" t="str">
        <v>[D] disponibilidad</v>
      </c>
      <c r="U209" s="129" t="s">
        <v>57</v>
      </c>
      <c r="V209" s="129" t="s">
        <v>57</v>
      </c>
      <c r="W209" s="129" t="str">
        <f>VLOOKUP(Y209,'[1]Niveles de Valoración'!C$21:D$25,2,0)</f>
        <v>La actividad que conlleva el riesgo se ejecuta como máximos 2 veces por año</v>
      </c>
      <c r="X209" s="132">
        <f t="shared" si="109"/>
        <v>1</v>
      </c>
      <c r="Y209" s="133" t="s">
        <v>84</v>
      </c>
      <c r="Z209" s="134">
        <f t="shared" si="110"/>
        <v>2</v>
      </c>
      <c r="AA209" s="135" t="s">
        <v>73</v>
      </c>
      <c r="AB209" s="134">
        <f t="shared" si="111"/>
        <v>2</v>
      </c>
      <c r="AC209" s="135" t="str">
        <f t="shared" si="112"/>
        <v>BAJO</v>
      </c>
      <c r="AD209" s="136" t="str">
        <f t="shared" si="113"/>
        <v>SI</v>
      </c>
      <c r="AE209" s="136" t="str">
        <f>VLOOKUP(AC209,'[1]Niveles de Valoración'!B$29:C$32,2,0)</f>
        <v>Asumir el riesgo</v>
      </c>
      <c r="AF209" s="5" t="str">
        <f>VLOOKUP(AH209,'Matriz de Controles'!B$3:F$116,5,0)</f>
        <v>PR</v>
      </c>
      <c r="AG209" s="5">
        <f t="shared" si="114"/>
        <v>25</v>
      </c>
      <c r="AH209" s="131" t="s">
        <v>166</v>
      </c>
      <c r="AI209" s="131" t="str">
        <f>VLOOKUP(AH209,'Matriz de Controles'!$B$3:O315,3,)</f>
        <v>Control: Los procedimientos de operación se deben documentar y poner a disposición de todos los usuarios que los necesitan.</v>
      </c>
      <c r="AJ209" s="143" t="str">
        <f>VLOOKUP(AH209,'Matriz de Controles'!$B$3:P315,4,)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09" s="131" t="s">
        <v>61</v>
      </c>
      <c r="AL209" s="136" t="s">
        <v>453</v>
      </c>
      <c r="AM209" s="136"/>
      <c r="AN209" s="136" t="s">
        <v>63</v>
      </c>
      <c r="AO209" s="136"/>
      <c r="AP209" s="5" t="s">
        <v>64</v>
      </c>
      <c r="AQ209" s="5">
        <f t="shared" si="115"/>
        <v>15</v>
      </c>
      <c r="AR209" s="5" t="s">
        <v>65</v>
      </c>
      <c r="AS209" s="5">
        <f t="shared" si="116"/>
        <v>5</v>
      </c>
      <c r="AT209" s="5" t="s">
        <v>65</v>
      </c>
      <c r="AU209" s="5">
        <f t="shared" si="117"/>
        <v>30</v>
      </c>
      <c r="AV209" s="5" t="s">
        <v>65</v>
      </c>
      <c r="AW209" s="5">
        <f t="shared" si="118"/>
        <v>15</v>
      </c>
      <c r="AX209" s="139">
        <f t="shared" si="119"/>
        <v>90</v>
      </c>
      <c r="AY209" s="5">
        <f t="shared" si="120"/>
        <v>2</v>
      </c>
      <c r="AZ209" s="5">
        <f t="shared" si="121"/>
        <v>0</v>
      </c>
      <c r="BA209" s="5" t="str">
        <v>Lider
Tecnico</v>
      </c>
      <c r="BB209" s="144">
        <f t="shared" si="122"/>
        <v>1</v>
      </c>
      <c r="BC209" s="133" t="str">
        <f t="shared" si="123"/>
        <v>RARO</v>
      </c>
      <c r="BD209" s="144">
        <f t="shared" si="124"/>
        <v>2</v>
      </c>
      <c r="BE209" s="133" t="str">
        <f t="shared" si="125"/>
        <v>MENOR</v>
      </c>
      <c r="BF209" s="144">
        <f t="shared" si="126"/>
        <v>2</v>
      </c>
      <c r="BG209" s="136" t="str">
        <f t="shared" si="127"/>
        <v>BAJA</v>
      </c>
      <c r="BH209" s="136" t="str">
        <f t="shared" si="128"/>
        <v>SI</v>
      </c>
    </row>
    <row r="210" spans="2:60" ht="89.25" x14ac:dyDescent="0.2">
      <c r="B210" s="163">
        <v>201</v>
      </c>
      <c r="C210" s="126" t="s">
        <v>454</v>
      </c>
      <c r="D210" s="127" t="s">
        <v>53</v>
      </c>
      <c r="E210" s="137" t="str">
        <v>equivocaciones de las personas cuando usan los servicios,
datos, etc.</v>
      </c>
      <c r="F210" s="137" t="str">
        <v>* Error de uso</v>
      </c>
      <c r="G210" s="138" t="str">
        <v>Humano (accidental)</v>
      </c>
      <c r="H210" s="217" t="s">
        <v>455</v>
      </c>
      <c r="I210" s="218"/>
      <c r="J210" s="164" t="s">
        <v>456</v>
      </c>
      <c r="K210" s="131" t="str">
        <v>BAJA</v>
      </c>
      <c r="L210" s="187" t="s">
        <v>56</v>
      </c>
      <c r="M210" s="129" t="str">
        <v>Gestión institucional</v>
      </c>
      <c r="N210" s="129" t="str">
        <v>Talento Humano</v>
      </c>
      <c r="O210" s="129" t="str">
        <v>Reservada</v>
      </c>
      <c r="P210" s="129" t="str">
        <v>Publico, Personal</v>
      </c>
      <c r="Q210" s="129">
        <v>2</v>
      </c>
      <c r="R210" s="129">
        <v>2</v>
      </c>
      <c r="S210" s="129">
        <v>1</v>
      </c>
      <c r="T210" s="129" t="str">
        <v>[I] integridad
[C] confidencialidad [D] disponibilidad</v>
      </c>
      <c r="U210" s="129" t="s">
        <v>57</v>
      </c>
      <c r="V210" s="129" t="s">
        <v>57</v>
      </c>
      <c r="W210" s="129" t="str">
        <f>VLOOKUP(Y210,'[1]Niveles de Valoración'!C$21:D$25,2,0)</f>
        <v>La actividad que conlleva el riesgo se ejecuta como máximos 2 veces por año</v>
      </c>
      <c r="X210" s="132">
        <f t="shared" si="109"/>
        <v>1</v>
      </c>
      <c r="Y210" s="133" t="s">
        <v>84</v>
      </c>
      <c r="Z210" s="134">
        <f t="shared" si="110"/>
        <v>2</v>
      </c>
      <c r="AA210" s="135" t="s">
        <v>73</v>
      </c>
      <c r="AB210" s="134">
        <f t="shared" si="111"/>
        <v>2</v>
      </c>
      <c r="AC210" s="135" t="str">
        <f t="shared" si="112"/>
        <v>BAJO</v>
      </c>
      <c r="AD210" s="136" t="str">
        <f t="shared" si="113"/>
        <v>SI</v>
      </c>
      <c r="AE210" s="136" t="str">
        <f>VLOOKUP(AC210,'[1]Niveles de Valoración'!B$29:C$32,2,0)</f>
        <v>Asumir el riesgo</v>
      </c>
      <c r="AF210" s="5" t="str">
        <f>VLOOKUP(AH210,'Matriz de Controles'!B$3:F$116,5,0)</f>
        <v>PR</v>
      </c>
      <c r="AG210" s="5">
        <f t="shared" si="114"/>
        <v>25</v>
      </c>
      <c r="AH210" s="131" t="s">
        <v>166</v>
      </c>
      <c r="AI210" s="131" t="str">
        <f>VLOOKUP(AH210,'Matriz de Controles'!$B$3:O316,3,)</f>
        <v>Control: Los procedimientos de operación se deben documentar y poner a disposición de todos los usuarios que los necesitan.</v>
      </c>
      <c r="AJ210" s="143" t="str">
        <f>VLOOKUP(AH210,'Matriz de Controles'!$B$3:P316,4,)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10" s="131" t="s">
        <v>61</v>
      </c>
      <c r="AL210" s="136" t="s">
        <v>457</v>
      </c>
      <c r="AM210" s="136"/>
      <c r="AN210" s="136" t="s">
        <v>63</v>
      </c>
      <c r="AO210" s="136"/>
      <c r="AP210" s="5" t="s">
        <v>64</v>
      </c>
      <c r="AQ210" s="5">
        <f t="shared" si="115"/>
        <v>15</v>
      </c>
      <c r="AR210" s="5" t="s">
        <v>65</v>
      </c>
      <c r="AS210" s="5">
        <f t="shared" si="116"/>
        <v>5</v>
      </c>
      <c r="AT210" s="5" t="s">
        <v>65</v>
      </c>
      <c r="AU210" s="5">
        <f t="shared" si="117"/>
        <v>30</v>
      </c>
      <c r="AV210" s="5" t="s">
        <v>65</v>
      </c>
      <c r="AW210" s="5">
        <f t="shared" si="118"/>
        <v>15</v>
      </c>
      <c r="AX210" s="139">
        <f t="shared" si="119"/>
        <v>90</v>
      </c>
      <c r="AY210" s="5">
        <f t="shared" si="120"/>
        <v>2</v>
      </c>
      <c r="AZ210" s="5">
        <f t="shared" si="121"/>
        <v>0</v>
      </c>
      <c r="BA210" s="5" t="str">
        <v>Lider
Tecnico</v>
      </c>
      <c r="BB210" s="144">
        <f t="shared" si="122"/>
        <v>1</v>
      </c>
      <c r="BC210" s="133" t="str">
        <f t="shared" si="123"/>
        <v>RARO</v>
      </c>
      <c r="BD210" s="144">
        <f t="shared" si="124"/>
        <v>2</v>
      </c>
      <c r="BE210" s="133" t="str">
        <f t="shared" si="125"/>
        <v>MENOR</v>
      </c>
      <c r="BF210" s="144">
        <f t="shared" si="126"/>
        <v>2</v>
      </c>
      <c r="BG210" s="136" t="str">
        <f t="shared" si="127"/>
        <v>BAJA</v>
      </c>
      <c r="BH210" s="136" t="str">
        <f t="shared" si="128"/>
        <v>SI</v>
      </c>
    </row>
    <row r="211" spans="2:60" ht="63.75" x14ac:dyDescent="0.2">
      <c r="B211" s="163">
        <v>202</v>
      </c>
      <c r="C211" s="126" t="s">
        <v>458</v>
      </c>
      <c r="D211" s="127" t="s">
        <v>67</v>
      </c>
      <c r="E211" s="137" t="str">
        <v>Manipulación de los registros
de actividad (log)</v>
      </c>
      <c r="F211" s="137" t="str">
        <v>* Control inadecuado o falta de
supervisión sobre los registros de
actividades (Registro y supervisión insuficientes)</v>
      </c>
      <c r="G211" s="138" t="str">
        <v>Humano (deliberado)</v>
      </c>
      <c r="H211" s="217"/>
      <c r="I211" s="218"/>
      <c r="J211" s="164" t="s">
        <v>456</v>
      </c>
      <c r="K211" s="131" t="str">
        <v>BAJA</v>
      </c>
      <c r="L211" s="187"/>
      <c r="M211" s="129" t="str">
        <v>Gestión institucional</v>
      </c>
      <c r="N211" s="129" t="str">
        <v>Talento Humano</v>
      </c>
      <c r="O211" s="129" t="str">
        <v>Reservada</v>
      </c>
      <c r="P211" s="129" t="str">
        <v>Publico, Personal</v>
      </c>
      <c r="Q211" s="129">
        <v>2</v>
      </c>
      <c r="R211" s="129">
        <v>2</v>
      </c>
      <c r="S211" s="129">
        <v>1</v>
      </c>
      <c r="T211" s="129" t="str">
        <v>[I] integridad</v>
      </c>
      <c r="U211" s="129" t="s">
        <v>57</v>
      </c>
      <c r="V211" s="129" t="s">
        <v>57</v>
      </c>
      <c r="W211" s="129" t="str">
        <f>VLOOKUP(Y211,'[1]Niveles de Valoración'!C$21:D$25,2,0)</f>
        <v>La actividad que conlleva el riesgo se ejecuta como máximos 2 veces por año</v>
      </c>
      <c r="X211" s="132">
        <f t="shared" si="109"/>
        <v>1</v>
      </c>
      <c r="Y211" s="133" t="s">
        <v>84</v>
      </c>
      <c r="Z211" s="134">
        <f t="shared" si="110"/>
        <v>1</v>
      </c>
      <c r="AA211" s="135" t="s">
        <v>68</v>
      </c>
      <c r="AB211" s="134">
        <f t="shared" si="111"/>
        <v>1</v>
      </c>
      <c r="AC211" s="135" t="str">
        <f t="shared" si="112"/>
        <v>BAJO</v>
      </c>
      <c r="AD211" s="136" t="str">
        <f t="shared" si="113"/>
        <v>SI</v>
      </c>
      <c r="AE211" s="136" t="str">
        <f>VLOOKUP(AC211,'[1]Niveles de Valoración'!B$29:C$32,2,0)</f>
        <v>Asumir el riesgo</v>
      </c>
      <c r="AF211" s="5" t="str">
        <f>VLOOKUP(AH211,'Matriz de Controles'!B$3:F$116,5,0)</f>
        <v>PR</v>
      </c>
      <c r="AG211" s="5">
        <f t="shared" si="114"/>
        <v>25</v>
      </c>
      <c r="AH211" s="131" t="s">
        <v>80</v>
      </c>
      <c r="AI211" s="131" t="str">
        <f>VLOOKUP(AH211,'Matriz de Controles'!$B$3:O317,3,)</f>
        <v>Control: Se deben definir y asignar todas las responsabilidades de la seguridad de la información.</v>
      </c>
      <c r="AJ211" s="143" t="str">
        <f>VLOOKUP(AH211,'Matriz de Controles'!$B$3:P317,4,)</f>
        <v>Los roles y responsabilidades deben estar claramente definidos
y deben hacer parte de cada contrato de los funcionarios activos en la SED.</v>
      </c>
      <c r="AK211" s="131" t="s">
        <v>61</v>
      </c>
      <c r="AL211" s="136" t="s">
        <v>459</v>
      </c>
      <c r="AM211" s="136"/>
      <c r="AN211" s="136" t="s">
        <v>63</v>
      </c>
      <c r="AO211" s="136"/>
      <c r="AP211" s="5" t="s">
        <v>64</v>
      </c>
      <c r="AQ211" s="5">
        <f t="shared" si="115"/>
        <v>15</v>
      </c>
      <c r="AR211" s="5" t="s">
        <v>65</v>
      </c>
      <c r="AS211" s="5">
        <f t="shared" si="116"/>
        <v>5</v>
      </c>
      <c r="AT211" s="5" t="s">
        <v>65</v>
      </c>
      <c r="AU211" s="5">
        <f t="shared" si="117"/>
        <v>30</v>
      </c>
      <c r="AV211" s="5" t="s">
        <v>65</v>
      </c>
      <c r="AW211" s="5">
        <f t="shared" si="118"/>
        <v>15</v>
      </c>
      <c r="AX211" s="139">
        <f t="shared" si="119"/>
        <v>90</v>
      </c>
      <c r="AY211" s="5">
        <f t="shared" si="120"/>
        <v>2</v>
      </c>
      <c r="AZ211" s="5">
        <f t="shared" si="121"/>
        <v>0</v>
      </c>
      <c r="BA211" s="5" t="str">
        <v>Lider
Tecnico</v>
      </c>
      <c r="BB211" s="144">
        <f t="shared" si="122"/>
        <v>1</v>
      </c>
      <c r="BC211" s="133" t="str">
        <f t="shared" si="123"/>
        <v>RARO</v>
      </c>
      <c r="BD211" s="144">
        <f t="shared" si="124"/>
        <v>1</v>
      </c>
      <c r="BE211" s="133" t="str">
        <f t="shared" si="125"/>
        <v>INSIGNIFICANTE</v>
      </c>
      <c r="BF211" s="144">
        <f t="shared" si="126"/>
        <v>1</v>
      </c>
      <c r="BG211" s="136" t="str">
        <f t="shared" si="127"/>
        <v>BAJA</v>
      </c>
      <c r="BH211" s="136" t="str">
        <f t="shared" si="128"/>
        <v>SI</v>
      </c>
    </row>
    <row r="212" spans="2:60" ht="140.25" x14ac:dyDescent="0.2">
      <c r="B212" s="163">
        <v>203</v>
      </c>
      <c r="C212" s="126" t="s">
        <v>460</v>
      </c>
      <c r="D212" s="127" t="s">
        <v>72</v>
      </c>
      <c r="E212" s="137" t="str">
        <v>prácticamente todos los activos dependen de su configuración y
ésta de la diligencia del administrador: privilegios de acceso, flujos de actividades, registro de actividad, encaminamiento, etc.</v>
      </c>
      <c r="F212" s="137" t="str">
        <v>* Abuso de privilegios
* Falta de definición de procedimientos de control de cambio.</v>
      </c>
      <c r="G212" s="138" t="str">
        <v>Humano (deliberado)</v>
      </c>
      <c r="H212" s="217"/>
      <c r="I212" s="218"/>
      <c r="J212" s="164" t="s">
        <v>456</v>
      </c>
      <c r="K212" s="131" t="str">
        <v>BAJA</v>
      </c>
      <c r="L212" s="187"/>
      <c r="M212" s="129" t="str">
        <v>Gestión institucional</v>
      </c>
      <c r="N212" s="129" t="str">
        <v>Talento Humano</v>
      </c>
      <c r="O212" s="129" t="str">
        <v>Reservada</v>
      </c>
      <c r="P212" s="129" t="str">
        <v>Publico, Personal</v>
      </c>
      <c r="Q212" s="129">
        <v>2</v>
      </c>
      <c r="R212" s="129">
        <v>2</v>
      </c>
      <c r="S212" s="129">
        <v>1</v>
      </c>
      <c r="T212" s="129" t="str">
        <v>[I] integridad
[C] confidencialidad [D] disponibilidad</v>
      </c>
      <c r="U212" s="129" t="s">
        <v>57</v>
      </c>
      <c r="V212" s="129" t="s">
        <v>57</v>
      </c>
      <c r="W212" s="129" t="str">
        <f>VLOOKUP(Y212,'[1]Niveles de Valoración'!C$21:D$25,2,0)</f>
        <v>La actividad que conlleva el riesgo se ejecuta como máximos 2 veces por año</v>
      </c>
      <c r="X212" s="132">
        <f t="shared" si="109"/>
        <v>1</v>
      </c>
      <c r="Y212" s="133" t="s">
        <v>84</v>
      </c>
      <c r="Z212" s="134">
        <f t="shared" si="110"/>
        <v>3</v>
      </c>
      <c r="AA212" s="135" t="s">
        <v>59</v>
      </c>
      <c r="AB212" s="134">
        <f t="shared" si="111"/>
        <v>3</v>
      </c>
      <c r="AC212" s="135" t="str">
        <f t="shared" si="112"/>
        <v>BAJO</v>
      </c>
      <c r="AD212" s="136" t="str">
        <f t="shared" si="113"/>
        <v>SI</v>
      </c>
      <c r="AE212" s="136" t="str">
        <f>VLOOKUP(AC212,'[1]Niveles de Valoración'!B$29:C$32,2,0)</f>
        <v>Asumir el riesgo</v>
      </c>
      <c r="AF212" s="5" t="str">
        <f>VLOOKUP(AH212,'Matriz de Controles'!B$3:F$116,5,0)</f>
        <v>PR</v>
      </c>
      <c r="AG212" s="5">
        <f t="shared" si="114"/>
        <v>25</v>
      </c>
      <c r="AH212" s="131" t="s">
        <v>375</v>
      </c>
      <c r="AI212" s="131" t="str">
        <f>VLOOKUP(AH212,'Matriz de Controles'!$B$3:O318,3,)</f>
        <v>Control: Las instalaciones de procesamientos de información se deben implementar con redundancia suficiente para cumplir los requisitos de disponibilidad.</v>
      </c>
      <c r="AJ212" s="143" t="str">
        <f>VLOOKUP(AH212,'Matriz de Controles'!$B$3:P318,4,)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212" s="131" t="s">
        <v>61</v>
      </c>
      <c r="AL212" s="136" t="s">
        <v>461</v>
      </c>
      <c r="AM212" s="136"/>
      <c r="AN212" s="136" t="s">
        <v>63</v>
      </c>
      <c r="AO212" s="136"/>
      <c r="AP212" s="5" t="s">
        <v>64</v>
      </c>
      <c r="AQ212" s="5">
        <f t="shared" si="115"/>
        <v>15</v>
      </c>
      <c r="AR212" s="5" t="s">
        <v>65</v>
      </c>
      <c r="AS212" s="5">
        <f t="shared" si="116"/>
        <v>5</v>
      </c>
      <c r="AT212" s="5" t="s">
        <v>65</v>
      </c>
      <c r="AU212" s="5">
        <f t="shared" si="117"/>
        <v>30</v>
      </c>
      <c r="AV212" s="5" t="s">
        <v>65</v>
      </c>
      <c r="AW212" s="5">
        <f t="shared" si="118"/>
        <v>15</v>
      </c>
      <c r="AX212" s="139">
        <f t="shared" si="119"/>
        <v>90</v>
      </c>
      <c r="AY212" s="5">
        <f t="shared" si="120"/>
        <v>2</v>
      </c>
      <c r="AZ212" s="5">
        <f t="shared" si="121"/>
        <v>0</v>
      </c>
      <c r="BA212" s="5" t="str">
        <v>Lider
Tecnico</v>
      </c>
      <c r="BB212" s="144">
        <f t="shared" si="122"/>
        <v>1</v>
      </c>
      <c r="BC212" s="133" t="str">
        <f t="shared" si="123"/>
        <v>RARO</v>
      </c>
      <c r="BD212" s="144">
        <f t="shared" si="124"/>
        <v>3</v>
      </c>
      <c r="BE212" s="133" t="str">
        <f t="shared" si="125"/>
        <v>MODERADO</v>
      </c>
      <c r="BF212" s="144">
        <f t="shared" si="126"/>
        <v>3</v>
      </c>
      <c r="BG212" s="136" t="str">
        <f t="shared" si="127"/>
        <v>BAJA</v>
      </c>
      <c r="BH212" s="136" t="str">
        <f t="shared" si="128"/>
        <v>SI</v>
      </c>
    </row>
    <row r="213" spans="2:60" ht="229.5" x14ac:dyDescent="0.2">
      <c r="B213" s="163">
        <v>204</v>
      </c>
      <c r="C213" s="126" t="s">
        <v>462</v>
      </c>
      <c r="D213" s="127" t="s">
        <v>76</v>
      </c>
      <c r="E21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13" s="137" t="str">
        <v>* Usurpación de derecho
* Autenticación rota</v>
      </c>
      <c r="G213" s="138" t="str">
        <v>Humano (deliberado)</v>
      </c>
      <c r="H213" s="217"/>
      <c r="I213" s="218"/>
      <c r="J213" s="164" t="s">
        <v>456</v>
      </c>
      <c r="K213" s="131" t="str">
        <v>BAJA</v>
      </c>
      <c r="L213" s="187"/>
      <c r="M213" s="129" t="str">
        <v>Gestión institucional</v>
      </c>
      <c r="N213" s="129" t="str">
        <v>Talento Humano</v>
      </c>
      <c r="O213" s="129" t="str">
        <v>Reservada</v>
      </c>
      <c r="P213" s="129" t="str">
        <v>Publico, Personal</v>
      </c>
      <c r="Q213" s="129">
        <v>2</v>
      </c>
      <c r="R213" s="129">
        <v>2</v>
      </c>
      <c r="S213" s="129">
        <v>1</v>
      </c>
      <c r="T213" s="129" t="str">
        <v>[C] confidencialidad
[I] integridad</v>
      </c>
      <c r="U213" s="129" t="s">
        <v>57</v>
      </c>
      <c r="V213" s="129" t="s">
        <v>57</v>
      </c>
      <c r="W213" s="129" t="str">
        <f>VLOOKUP(Y213,'[1]Niveles de Valoración'!C$21:D$25,2,0)</f>
        <v>La actividad que conlleva el riesgo se ejecuta como máximos 2 veces por año</v>
      </c>
      <c r="X213" s="132">
        <f t="shared" si="109"/>
        <v>1</v>
      </c>
      <c r="Y213" s="133" t="s">
        <v>84</v>
      </c>
      <c r="Z213" s="134">
        <f t="shared" si="110"/>
        <v>2</v>
      </c>
      <c r="AA213" s="135" t="s">
        <v>73</v>
      </c>
      <c r="AB213" s="134">
        <f t="shared" si="111"/>
        <v>2</v>
      </c>
      <c r="AC213" s="135" t="str">
        <f t="shared" si="112"/>
        <v>BAJO</v>
      </c>
      <c r="AD213" s="136" t="str">
        <f t="shared" si="113"/>
        <v>SI</v>
      </c>
      <c r="AE213" s="136" t="str">
        <f>VLOOKUP(AC213,'[1]Niveles de Valoración'!B$29:C$32,2,0)</f>
        <v>Asumir el riesgo</v>
      </c>
      <c r="AF213" s="5" t="str">
        <f>VLOOKUP(AH213,'Matriz de Controles'!B$3:F$116,5,0)</f>
        <v>PR</v>
      </c>
      <c r="AG213" s="5">
        <f t="shared" si="114"/>
        <v>25</v>
      </c>
      <c r="AH213" s="131" t="s">
        <v>438</v>
      </c>
      <c r="AI213" s="131" t="str">
        <f>VLOOKUP(AH213,'Matriz de Controles'!$B$3:O319,3,)</f>
        <v>Control: Se  deben identificar,   revisar regularmente   y documentar los  requisitos  para  los  acuerdos   de   confidencialidad     o   no  divulgación    que   reflejen   las necesidades  de la  organización  para la  protección  de la  información.</v>
      </c>
      <c r="AJ213" s="143" t="str">
        <f>VLOOKUP(AH213,'Matriz de Controles'!$B$3:P319,4,)</f>
        <v>Los acuerdos de confidencialidad o de no divulgación teniendo en cuenta:
* definición de la información que se va a proteger
* duración esperada de un acuerdo
* las acciones requeridas cuando termina el acuerdo
* responsabilidades y acciones de los firmantes para evitar la divulgación no autorizada de información
* la propiedad de la información, los secretos comerciales y la propiedad intelectual
* uso permitido de información confidencial y los derechos del firmante para usar la información
* derecho a actividades de auditoría y de seguimiento que involucran información confidencial
* proceso de notificación y reporte de divulgación no autorizada o fuga de información confidencial
* los plazos para que la información sea devuelta o destruida al cesar el acuerdo
* las acciones que se espera tomar en caso de violación del acuerdo</v>
      </c>
      <c r="AK213" s="131" t="s">
        <v>61</v>
      </c>
      <c r="AL213" s="136" t="s">
        <v>463</v>
      </c>
      <c r="AM213" s="136"/>
      <c r="AN213" s="136" t="s">
        <v>63</v>
      </c>
      <c r="AO213" s="136"/>
      <c r="AP213" s="5" t="s">
        <v>64</v>
      </c>
      <c r="AQ213" s="5">
        <f t="shared" si="115"/>
        <v>15</v>
      </c>
      <c r="AR213" s="5" t="s">
        <v>65</v>
      </c>
      <c r="AS213" s="5">
        <f t="shared" si="116"/>
        <v>5</v>
      </c>
      <c r="AT213" s="5" t="s">
        <v>65</v>
      </c>
      <c r="AU213" s="5">
        <f t="shared" si="117"/>
        <v>30</v>
      </c>
      <c r="AV213" s="5" t="s">
        <v>65</v>
      </c>
      <c r="AW213" s="5">
        <f t="shared" si="118"/>
        <v>15</v>
      </c>
      <c r="AX213" s="139">
        <f t="shared" si="119"/>
        <v>90</v>
      </c>
      <c r="AY213" s="5">
        <f t="shared" si="120"/>
        <v>2</v>
      </c>
      <c r="AZ213" s="5">
        <f t="shared" si="121"/>
        <v>0</v>
      </c>
      <c r="BA213" s="5" t="str">
        <v>Lider
Tecnico</v>
      </c>
      <c r="BB213" s="144">
        <f t="shared" si="122"/>
        <v>1</v>
      </c>
      <c r="BC213" s="133" t="str">
        <f t="shared" si="123"/>
        <v>RARO</v>
      </c>
      <c r="BD213" s="144">
        <f t="shared" si="124"/>
        <v>2</v>
      </c>
      <c r="BE213" s="133" t="str">
        <f t="shared" si="125"/>
        <v>MENOR</v>
      </c>
      <c r="BF213" s="144">
        <f t="shared" si="126"/>
        <v>2</v>
      </c>
      <c r="BG213" s="136" t="str">
        <f t="shared" si="127"/>
        <v>BAJA</v>
      </c>
      <c r="BH213" s="136" t="str">
        <f t="shared" si="128"/>
        <v>SI</v>
      </c>
    </row>
    <row r="214" spans="2:60" ht="51" customHeight="1" x14ac:dyDescent="0.2">
      <c r="B214" s="163">
        <v>205</v>
      </c>
      <c r="C214" s="126" t="s">
        <v>464</v>
      </c>
      <c r="D214" s="127" t="s">
        <v>247</v>
      </c>
      <c r="E214" s="137" t="str">
        <v>cuando no está claro quién tiene que hacer exactamente qué y
cuándo, incluyendo tomar medidas sobre los activos o informar a la jerarquía de gestión. Acciones descoordinadas, errores por omisión, incumplimientos contractuales, etc.</v>
      </c>
      <c r="F214" s="137" t="str">
        <v>* Falta de definición de roles y
responsabilidades
* Procesos inadecuados de contratación
* Incumplimientos contractuales</v>
      </c>
      <c r="G214" s="138" t="str">
        <v>Humano (accidental)</v>
      </c>
      <c r="H214" s="217"/>
      <c r="I214" s="218"/>
      <c r="J214" s="164" t="s">
        <v>456</v>
      </c>
      <c r="K214" s="131" t="str">
        <v>BAJA</v>
      </c>
      <c r="L214" s="187"/>
      <c r="M214" s="129" t="str">
        <v>Gestión institucional</v>
      </c>
      <c r="N214" s="129" t="str">
        <v>Talento Humano</v>
      </c>
      <c r="O214" s="129" t="str">
        <v>Reservada</v>
      </c>
      <c r="P214" s="129" t="str">
        <v>Publico, Personal</v>
      </c>
      <c r="Q214" s="129">
        <v>2</v>
      </c>
      <c r="R214" s="129">
        <v>2</v>
      </c>
      <c r="S214" s="129">
        <v>1</v>
      </c>
      <c r="T214" s="129" t="str">
        <v>[D] disponibilidad</v>
      </c>
      <c r="U214" s="129" t="s">
        <v>57</v>
      </c>
      <c r="V214" s="129" t="s">
        <v>57</v>
      </c>
      <c r="W214" s="129" t="str">
        <f>VLOOKUP(Y214,'[1]Niveles de Valoración'!C$21:D$25,2,0)</f>
        <v>La actividad que conlleva el riesgo se ejecuta como máximos 2 veces por año</v>
      </c>
      <c r="X214" s="132">
        <f t="shared" si="109"/>
        <v>1</v>
      </c>
      <c r="Y214" s="133" t="s">
        <v>84</v>
      </c>
      <c r="Z214" s="134">
        <f t="shared" si="110"/>
        <v>2</v>
      </c>
      <c r="AA214" s="135" t="s">
        <v>73</v>
      </c>
      <c r="AB214" s="134">
        <f t="shared" si="111"/>
        <v>2</v>
      </c>
      <c r="AC214" s="135" t="str">
        <f t="shared" si="112"/>
        <v>BAJO</v>
      </c>
      <c r="AD214" s="136" t="str">
        <f t="shared" si="113"/>
        <v>SI</v>
      </c>
      <c r="AE214" s="136" t="str">
        <f>VLOOKUP(AC214,'[1]Niveles de Valoración'!B$29:C$32,2,0)</f>
        <v>Asumir el riesgo</v>
      </c>
      <c r="AF214" s="5" t="str">
        <f>VLOOKUP(AH214,'Matriz de Controles'!B$3:F$116,5,0)</f>
        <v>PR</v>
      </c>
      <c r="AG214" s="5">
        <f t="shared" si="114"/>
        <v>25</v>
      </c>
      <c r="AH214" s="131" t="s">
        <v>166</v>
      </c>
      <c r="AI214" s="131" t="str">
        <f>VLOOKUP(AH214,'Matriz de Controles'!$B$3:O320,3,)</f>
        <v>Control: Los procedimientos de operación se deben documentar y poner a disposición de todos los usuarios que los necesitan.</v>
      </c>
      <c r="AJ214" s="143" t="str">
        <f>VLOOKUP(AH214,'Matriz de Controles'!$B$3:P320,4,)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14" s="131" t="s">
        <v>61</v>
      </c>
      <c r="AL214" s="136" t="s">
        <v>465</v>
      </c>
      <c r="AM214" s="136"/>
      <c r="AN214" s="136" t="s">
        <v>63</v>
      </c>
      <c r="AO214" s="136"/>
      <c r="AP214" s="5" t="s">
        <v>64</v>
      </c>
      <c r="AQ214" s="5">
        <f t="shared" si="115"/>
        <v>15</v>
      </c>
      <c r="AR214" s="5" t="s">
        <v>65</v>
      </c>
      <c r="AS214" s="5">
        <f t="shared" si="116"/>
        <v>5</v>
      </c>
      <c r="AT214" s="5" t="s">
        <v>65</v>
      </c>
      <c r="AU214" s="5">
        <f t="shared" si="117"/>
        <v>30</v>
      </c>
      <c r="AV214" s="5" t="s">
        <v>65</v>
      </c>
      <c r="AW214" s="5">
        <f t="shared" si="118"/>
        <v>15</v>
      </c>
      <c r="AX214" s="139">
        <f t="shared" si="119"/>
        <v>90</v>
      </c>
      <c r="AY214" s="5">
        <f t="shared" si="120"/>
        <v>2</v>
      </c>
      <c r="AZ214" s="5">
        <f t="shared" si="121"/>
        <v>0</v>
      </c>
      <c r="BA214" s="5" t="str">
        <v>Lider
Tecnico</v>
      </c>
      <c r="BB214" s="144">
        <f t="shared" si="122"/>
        <v>1</v>
      </c>
      <c r="BC214" s="133" t="str">
        <f t="shared" si="123"/>
        <v>RARO</v>
      </c>
      <c r="BD214" s="144">
        <f t="shared" si="124"/>
        <v>2</v>
      </c>
      <c r="BE214" s="133" t="str">
        <f t="shared" si="125"/>
        <v>MENOR</v>
      </c>
      <c r="BF214" s="144">
        <f t="shared" si="126"/>
        <v>2</v>
      </c>
      <c r="BG214" s="136" t="str">
        <f t="shared" si="127"/>
        <v>BAJA</v>
      </c>
      <c r="BH214" s="136" t="str">
        <f t="shared" si="128"/>
        <v>SI</v>
      </c>
    </row>
    <row r="215" spans="2:60" ht="89.25" x14ac:dyDescent="0.2">
      <c r="B215" s="163">
        <v>206</v>
      </c>
      <c r="C215" s="126" t="s">
        <v>466</v>
      </c>
      <c r="D215" s="127" t="s">
        <v>53</v>
      </c>
      <c r="E215" s="137" t="str">
        <v>equivocaciones de las personas cuando usan los servicios,
datos, etc.</v>
      </c>
      <c r="F215" s="137" t="str">
        <v>* Error de uso</v>
      </c>
      <c r="G215" s="138" t="str">
        <v>Humano (accidental)</v>
      </c>
      <c r="H215" s="217" t="s">
        <v>467</v>
      </c>
      <c r="I215" s="218"/>
      <c r="J215" s="164" t="s">
        <v>468</v>
      </c>
      <c r="K215" s="131" t="str">
        <v>BAJA</v>
      </c>
      <c r="L215" s="187" t="s">
        <v>56</v>
      </c>
      <c r="M215" s="129" t="str">
        <v>Gestión institucional</v>
      </c>
      <c r="N215" s="129" t="str">
        <v>Talento Humano</v>
      </c>
      <c r="O215" s="129" t="str">
        <v>Publica</v>
      </c>
      <c r="P215" s="129" t="str">
        <v>Publico, Personal</v>
      </c>
      <c r="Q215" s="129">
        <v>1</v>
      </c>
      <c r="R215" s="129">
        <v>2</v>
      </c>
      <c r="S215" s="129">
        <v>1</v>
      </c>
      <c r="T215" s="129" t="str">
        <v>[I] integridad
[C] confidencialidad [D] disponibilidad</v>
      </c>
      <c r="U215" s="129" t="s">
        <v>57</v>
      </c>
      <c r="V215" s="129" t="s">
        <v>57</v>
      </c>
      <c r="W215" s="129" t="str">
        <f>VLOOKUP(Y215,'[1]Niveles de Valoración'!C$21:D$25,2,0)</f>
        <v>La actividad que conlleva el riesgo se ejecuta como máximos 2 veces por año</v>
      </c>
      <c r="X215" s="132">
        <f t="shared" si="109"/>
        <v>1</v>
      </c>
      <c r="Y215" s="133" t="s">
        <v>84</v>
      </c>
      <c r="Z215" s="134">
        <f t="shared" si="110"/>
        <v>2</v>
      </c>
      <c r="AA215" s="135" t="s">
        <v>73</v>
      </c>
      <c r="AB215" s="134">
        <f t="shared" si="111"/>
        <v>2</v>
      </c>
      <c r="AC215" s="135" t="str">
        <f t="shared" si="112"/>
        <v>BAJO</v>
      </c>
      <c r="AD215" s="136" t="str">
        <f t="shared" si="113"/>
        <v>SI</v>
      </c>
      <c r="AE215" s="136" t="str">
        <f>VLOOKUP(AC215,'[1]Niveles de Valoración'!B$29:C$32,2,0)</f>
        <v>Asumir el riesgo</v>
      </c>
      <c r="AF215" s="5" t="str">
        <f>VLOOKUP(AH215,'Matriz de Controles'!B$3:F$116,5,0)</f>
        <v>PR</v>
      </c>
      <c r="AG215" s="5">
        <f t="shared" si="114"/>
        <v>25</v>
      </c>
      <c r="AH215" s="131" t="s">
        <v>166</v>
      </c>
      <c r="AI215" s="131" t="str">
        <f>VLOOKUP(AH215,'Matriz de Controles'!$B$3:O321,3,)</f>
        <v>Control: Los procedimientos de operación se deben documentar y poner a disposición de todos los usuarios que los necesitan.</v>
      </c>
      <c r="AJ215" s="143" t="str">
        <f>VLOOKUP(AH215,'Matriz de Controles'!$B$3:P321,4,)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15" s="131" t="s">
        <v>61</v>
      </c>
      <c r="AL215" s="136" t="s">
        <v>469</v>
      </c>
      <c r="AM215" s="136"/>
      <c r="AN215" s="136" t="s">
        <v>63</v>
      </c>
      <c r="AO215" s="136"/>
      <c r="AP215" s="5" t="s">
        <v>64</v>
      </c>
      <c r="AQ215" s="5">
        <f t="shared" si="115"/>
        <v>15</v>
      </c>
      <c r="AR215" s="5" t="s">
        <v>65</v>
      </c>
      <c r="AS215" s="5">
        <f t="shared" si="116"/>
        <v>5</v>
      </c>
      <c r="AT215" s="5" t="s">
        <v>65</v>
      </c>
      <c r="AU215" s="5">
        <f t="shared" si="117"/>
        <v>30</v>
      </c>
      <c r="AV215" s="5" t="s">
        <v>65</v>
      </c>
      <c r="AW215" s="5">
        <f t="shared" si="118"/>
        <v>15</v>
      </c>
      <c r="AX215" s="139">
        <f t="shared" si="119"/>
        <v>90</v>
      </c>
      <c r="AY215" s="5">
        <f t="shared" si="120"/>
        <v>2</v>
      </c>
      <c r="AZ215" s="5">
        <f t="shared" si="121"/>
        <v>0</v>
      </c>
      <c r="BA215" s="5" t="str">
        <v>Lider
Tecnico</v>
      </c>
      <c r="BB215" s="144">
        <f t="shared" si="122"/>
        <v>1</v>
      </c>
      <c r="BC215" s="133" t="str">
        <f t="shared" si="123"/>
        <v>RARO</v>
      </c>
      <c r="BD215" s="144">
        <f t="shared" si="124"/>
        <v>2</v>
      </c>
      <c r="BE215" s="133" t="str">
        <f t="shared" si="125"/>
        <v>MENOR</v>
      </c>
      <c r="BF215" s="144">
        <f t="shared" si="126"/>
        <v>2</v>
      </c>
      <c r="BG215" s="136" t="str">
        <f t="shared" si="127"/>
        <v>BAJA</v>
      </c>
      <c r="BH215" s="136" t="str">
        <f t="shared" si="128"/>
        <v>SI</v>
      </c>
    </row>
    <row r="216" spans="2:60" ht="63.75" x14ac:dyDescent="0.2">
      <c r="B216" s="163">
        <v>207</v>
      </c>
      <c r="C216" s="126" t="s">
        <v>470</v>
      </c>
      <c r="D216" s="127" t="s">
        <v>67</v>
      </c>
      <c r="E216" s="137" t="str">
        <v>Manipulación de los registros
de actividad (log)</v>
      </c>
      <c r="F216" s="137" t="str">
        <v>* Control inadecuado o falta de
supervisión sobre los registros de
actividades (Registro y supervisión insuficientes)</v>
      </c>
      <c r="G216" s="138" t="str">
        <v>Humano (deliberado)</v>
      </c>
      <c r="H216" s="217"/>
      <c r="I216" s="218"/>
      <c r="J216" s="164" t="s">
        <v>468</v>
      </c>
      <c r="K216" s="131" t="str">
        <v>BAJA</v>
      </c>
      <c r="L216" s="187"/>
      <c r="M216" s="129" t="str">
        <v>Gestión institucional</v>
      </c>
      <c r="N216" s="129" t="str">
        <v>Talento Humano</v>
      </c>
      <c r="O216" s="129" t="str">
        <v>Publica</v>
      </c>
      <c r="P216" s="129" t="str">
        <v>Publico, Personal</v>
      </c>
      <c r="Q216" s="129">
        <v>1</v>
      </c>
      <c r="R216" s="129">
        <v>2</v>
      </c>
      <c r="S216" s="129">
        <v>1</v>
      </c>
      <c r="T216" s="129" t="str">
        <v>[I] integridad</v>
      </c>
      <c r="U216" s="129" t="s">
        <v>57</v>
      </c>
      <c r="V216" s="129" t="s">
        <v>57</v>
      </c>
      <c r="W216" s="129" t="str">
        <f>VLOOKUP(Y216,'[1]Niveles de Valoración'!C$21:D$25,2,0)</f>
        <v>La actividad que conlleva el riesgo se ejecuta como máximos 2 veces por año</v>
      </c>
      <c r="X216" s="132">
        <f t="shared" si="109"/>
        <v>1</v>
      </c>
      <c r="Y216" s="133" t="s">
        <v>84</v>
      </c>
      <c r="Z216" s="134">
        <f t="shared" si="110"/>
        <v>1</v>
      </c>
      <c r="AA216" s="135" t="s">
        <v>68</v>
      </c>
      <c r="AB216" s="134">
        <f t="shared" si="111"/>
        <v>1</v>
      </c>
      <c r="AC216" s="135" t="str">
        <f t="shared" si="112"/>
        <v>BAJO</v>
      </c>
      <c r="AD216" s="136" t="str">
        <f t="shared" si="113"/>
        <v>SI</v>
      </c>
      <c r="AE216" s="136" t="str">
        <f>VLOOKUP(AC216,'[1]Niveles de Valoración'!B$29:C$32,2,0)</f>
        <v>Asumir el riesgo</v>
      </c>
      <c r="AF216" s="5" t="str">
        <f>VLOOKUP(AH216,'Matriz de Controles'!B$3:F$116,5,0)</f>
        <v>PR</v>
      </c>
      <c r="AG216" s="5">
        <f t="shared" si="114"/>
        <v>25</v>
      </c>
      <c r="AH216" s="131" t="s">
        <v>80</v>
      </c>
      <c r="AI216" s="131" t="str">
        <f>VLOOKUP(AH216,'Matriz de Controles'!$B$3:O322,3,)</f>
        <v>Control: Se deben definir y asignar todas las responsabilidades de la seguridad de la información.</v>
      </c>
      <c r="AJ216" s="143" t="str">
        <f>VLOOKUP(AH216,'Matriz de Controles'!$B$3:P322,4,)</f>
        <v>Los roles y responsabilidades deben estar claramente definidos
y deben hacer parte de cada contrato de los funcionarios activos en la SED.</v>
      </c>
      <c r="AK216" s="131" t="s">
        <v>61</v>
      </c>
      <c r="AL216" s="136" t="s">
        <v>471</v>
      </c>
      <c r="AM216" s="136"/>
      <c r="AN216" s="136" t="s">
        <v>63</v>
      </c>
      <c r="AO216" s="136"/>
      <c r="AP216" s="5" t="s">
        <v>64</v>
      </c>
      <c r="AQ216" s="5">
        <f t="shared" si="115"/>
        <v>15</v>
      </c>
      <c r="AR216" s="5" t="s">
        <v>65</v>
      </c>
      <c r="AS216" s="5">
        <f t="shared" si="116"/>
        <v>5</v>
      </c>
      <c r="AT216" s="5" t="s">
        <v>65</v>
      </c>
      <c r="AU216" s="5">
        <f t="shared" si="117"/>
        <v>30</v>
      </c>
      <c r="AV216" s="5" t="s">
        <v>65</v>
      </c>
      <c r="AW216" s="5">
        <f t="shared" si="118"/>
        <v>15</v>
      </c>
      <c r="AX216" s="139">
        <f t="shared" si="119"/>
        <v>90</v>
      </c>
      <c r="AY216" s="5">
        <f t="shared" si="120"/>
        <v>2</v>
      </c>
      <c r="AZ216" s="5">
        <f t="shared" si="121"/>
        <v>0</v>
      </c>
      <c r="BA216" s="5" t="str">
        <v>Lider
Tecnico</v>
      </c>
      <c r="BB216" s="144">
        <f t="shared" si="122"/>
        <v>1</v>
      </c>
      <c r="BC216" s="133" t="str">
        <f t="shared" si="123"/>
        <v>RARO</v>
      </c>
      <c r="BD216" s="144">
        <f t="shared" si="124"/>
        <v>1</v>
      </c>
      <c r="BE216" s="133" t="str">
        <f t="shared" si="125"/>
        <v>INSIGNIFICANTE</v>
      </c>
      <c r="BF216" s="144">
        <f t="shared" si="126"/>
        <v>1</v>
      </c>
      <c r="BG216" s="136" t="str">
        <f t="shared" si="127"/>
        <v>BAJA</v>
      </c>
      <c r="BH216" s="136" t="str">
        <f t="shared" si="128"/>
        <v>SI</v>
      </c>
    </row>
    <row r="217" spans="2:60" ht="140.25" x14ac:dyDescent="0.2">
      <c r="B217" s="163">
        <v>208</v>
      </c>
      <c r="C217" s="126" t="s">
        <v>472</v>
      </c>
      <c r="D217" s="127" t="s">
        <v>72</v>
      </c>
      <c r="E217" s="137" t="str">
        <v>prácticamente todos los activos dependen de su configuración y
ésta de la diligencia del administrador: privilegios de acceso, flujos de actividades, registro de actividad, encaminamiento, etc.</v>
      </c>
      <c r="F217" s="137" t="str">
        <v>* Abuso de privilegios
* Falta de definición de procedimientos de control de cambio.</v>
      </c>
      <c r="G217" s="138" t="str">
        <v>Humano (deliberado)</v>
      </c>
      <c r="H217" s="217"/>
      <c r="I217" s="218"/>
      <c r="J217" s="164" t="s">
        <v>468</v>
      </c>
      <c r="K217" s="131" t="str">
        <v>BAJA</v>
      </c>
      <c r="L217" s="187"/>
      <c r="M217" s="129" t="str">
        <v>Gestión institucional</v>
      </c>
      <c r="N217" s="129" t="str">
        <v>Talento Humano</v>
      </c>
      <c r="O217" s="129" t="str">
        <v>Publica</v>
      </c>
      <c r="P217" s="129" t="str">
        <v>Publico, Personal</v>
      </c>
      <c r="Q217" s="129">
        <v>1</v>
      </c>
      <c r="R217" s="129">
        <v>2</v>
      </c>
      <c r="S217" s="129">
        <v>1</v>
      </c>
      <c r="T217" s="129" t="str">
        <v>[I] integridad
[C] confidencialidad [D] disponibilidad</v>
      </c>
      <c r="U217" s="129" t="s">
        <v>57</v>
      </c>
      <c r="V217" s="129" t="s">
        <v>57</v>
      </c>
      <c r="W217" s="129" t="str">
        <f>VLOOKUP(Y217,'[1]Niveles de Valoración'!C$21:D$25,2,0)</f>
        <v>La actividad que conlleva el riesgo se ejecuta como máximos 2 veces por año</v>
      </c>
      <c r="X217" s="132">
        <f t="shared" si="109"/>
        <v>1</v>
      </c>
      <c r="Y217" s="133" t="s">
        <v>84</v>
      </c>
      <c r="Z217" s="134">
        <f t="shared" si="110"/>
        <v>3</v>
      </c>
      <c r="AA217" s="135" t="s">
        <v>59</v>
      </c>
      <c r="AB217" s="134">
        <f t="shared" si="111"/>
        <v>3</v>
      </c>
      <c r="AC217" s="135" t="str">
        <f t="shared" si="112"/>
        <v>BAJO</v>
      </c>
      <c r="AD217" s="136" t="str">
        <f t="shared" si="113"/>
        <v>SI</v>
      </c>
      <c r="AE217" s="136" t="str">
        <f>VLOOKUP(AC217,'[1]Niveles de Valoración'!B$29:C$32,2,0)</f>
        <v>Asumir el riesgo</v>
      </c>
      <c r="AF217" s="5" t="str">
        <f>VLOOKUP(AH217,'Matriz de Controles'!B$3:F$116,5,0)</f>
        <v>PR</v>
      </c>
      <c r="AG217" s="5">
        <f t="shared" si="114"/>
        <v>25</v>
      </c>
      <c r="AH217" s="131" t="s">
        <v>375</v>
      </c>
      <c r="AI217" s="131" t="str">
        <f>VLOOKUP(AH217,'Matriz de Controles'!$B$3:O323,3,)</f>
        <v>Control: Las instalaciones de procesamientos de información se deben implementar con redundancia suficiente para cumplir los requisitos de disponibilidad.</v>
      </c>
      <c r="AJ217" s="143" t="str">
        <f>VLOOKUP(AH217,'Matriz de Controles'!$B$3:P323,4,)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217" s="131" t="s">
        <v>61</v>
      </c>
      <c r="AL217" s="136" t="s">
        <v>473</v>
      </c>
      <c r="AM217" s="136"/>
      <c r="AN217" s="136" t="s">
        <v>63</v>
      </c>
      <c r="AO217" s="136"/>
      <c r="AP217" s="5" t="s">
        <v>64</v>
      </c>
      <c r="AQ217" s="5">
        <f t="shared" si="115"/>
        <v>15</v>
      </c>
      <c r="AR217" s="5" t="s">
        <v>65</v>
      </c>
      <c r="AS217" s="5">
        <f t="shared" si="116"/>
        <v>5</v>
      </c>
      <c r="AT217" s="5" t="s">
        <v>65</v>
      </c>
      <c r="AU217" s="5">
        <f t="shared" si="117"/>
        <v>30</v>
      </c>
      <c r="AV217" s="5" t="s">
        <v>65</v>
      </c>
      <c r="AW217" s="5">
        <f t="shared" si="118"/>
        <v>15</v>
      </c>
      <c r="AX217" s="139">
        <f t="shared" si="119"/>
        <v>90</v>
      </c>
      <c r="AY217" s="5">
        <f t="shared" si="120"/>
        <v>2</v>
      </c>
      <c r="AZ217" s="5">
        <f t="shared" si="121"/>
        <v>0</v>
      </c>
      <c r="BA217" s="5" t="str">
        <v>Lider
Tecnico</v>
      </c>
      <c r="BB217" s="144">
        <f t="shared" si="122"/>
        <v>1</v>
      </c>
      <c r="BC217" s="133" t="str">
        <f t="shared" si="123"/>
        <v>RARO</v>
      </c>
      <c r="BD217" s="144">
        <f t="shared" si="124"/>
        <v>3</v>
      </c>
      <c r="BE217" s="133" t="str">
        <f t="shared" si="125"/>
        <v>MODERADO</v>
      </c>
      <c r="BF217" s="144">
        <f t="shared" si="126"/>
        <v>3</v>
      </c>
      <c r="BG217" s="136" t="str">
        <f t="shared" si="127"/>
        <v>BAJA</v>
      </c>
      <c r="BH217" s="136" t="str">
        <f t="shared" si="128"/>
        <v>SI</v>
      </c>
    </row>
    <row r="218" spans="2:60" ht="229.5" x14ac:dyDescent="0.2">
      <c r="B218" s="163">
        <v>209</v>
      </c>
      <c r="C218" s="126" t="s">
        <v>474</v>
      </c>
      <c r="D218" s="127" t="s">
        <v>76</v>
      </c>
      <c r="E21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18" s="137" t="str">
        <v>* Usurpación de derecho
* Autenticación rota</v>
      </c>
      <c r="G218" s="138" t="str">
        <v>Humano (deliberado)</v>
      </c>
      <c r="H218" s="217"/>
      <c r="I218" s="218"/>
      <c r="J218" s="164" t="s">
        <v>468</v>
      </c>
      <c r="K218" s="131" t="str">
        <v>BAJA</v>
      </c>
      <c r="L218" s="187"/>
      <c r="M218" s="129" t="str">
        <v>Gestión institucional</v>
      </c>
      <c r="N218" s="129" t="str">
        <v>Talento Humano</v>
      </c>
      <c r="O218" s="129" t="str">
        <v>Publica</v>
      </c>
      <c r="P218" s="129" t="str">
        <v>Publico, Personal</v>
      </c>
      <c r="Q218" s="129">
        <v>1</v>
      </c>
      <c r="R218" s="129">
        <v>2</v>
      </c>
      <c r="S218" s="129">
        <v>1</v>
      </c>
      <c r="T218" s="129" t="str">
        <v>[C] confidencialidad
[I] integridad</v>
      </c>
      <c r="U218" s="129" t="s">
        <v>57</v>
      </c>
      <c r="V218" s="129" t="s">
        <v>57</v>
      </c>
      <c r="W218" s="129" t="str">
        <f>VLOOKUP(Y218,'[1]Niveles de Valoración'!C$21:D$25,2,0)</f>
        <v>La actividad que conlleva el riesgo se ejecuta como máximos 2 veces por año</v>
      </c>
      <c r="X218" s="132">
        <f t="shared" si="109"/>
        <v>1</v>
      </c>
      <c r="Y218" s="133" t="s">
        <v>84</v>
      </c>
      <c r="Z218" s="134">
        <f t="shared" si="110"/>
        <v>2</v>
      </c>
      <c r="AA218" s="135" t="s">
        <v>73</v>
      </c>
      <c r="AB218" s="134">
        <f t="shared" si="111"/>
        <v>2</v>
      </c>
      <c r="AC218" s="135" t="str">
        <f t="shared" si="112"/>
        <v>BAJO</v>
      </c>
      <c r="AD218" s="136" t="str">
        <f t="shared" si="113"/>
        <v>SI</v>
      </c>
      <c r="AE218" s="136" t="str">
        <f>VLOOKUP(AC218,'[1]Niveles de Valoración'!B$29:C$32,2,0)</f>
        <v>Asumir el riesgo</v>
      </c>
      <c r="AF218" s="5" t="str">
        <f>VLOOKUP(AH218,'Matriz de Controles'!B$3:F$116,5,0)</f>
        <v>PR</v>
      </c>
      <c r="AG218" s="5">
        <f t="shared" si="114"/>
        <v>25</v>
      </c>
      <c r="AH218" s="131" t="s">
        <v>438</v>
      </c>
      <c r="AI218" s="131" t="str">
        <f>VLOOKUP(AH218,'Matriz de Controles'!$B$3:O324,3,)</f>
        <v>Control: Se  deben identificar,   revisar regularmente   y documentar los  requisitos  para  los  acuerdos   de   confidencialidad     o   no  divulgación    que   reflejen   las necesidades  de la  organización  para la  protección  de la  información.</v>
      </c>
      <c r="AJ218" s="143" t="str">
        <f>VLOOKUP(AH218,'Matriz de Controles'!$B$3:P324,4,)</f>
        <v>Los acuerdos de confidencialidad o de no divulgación teniendo en cuenta:
* definición de la información que se va a proteger
* duración esperada de un acuerdo
* las acciones requeridas cuando termina el acuerdo
* responsabilidades y acciones de los firmantes para evitar la divulgación no autorizada de información
* la propiedad de la información, los secretos comerciales y la propiedad intelectual
* uso permitido de información confidencial y los derechos del firmante para usar la información
* derecho a actividades de auditoría y de seguimiento que involucran información confidencial
* proceso de notificación y reporte de divulgación no autorizada o fuga de información confidencial
* los plazos para que la información sea devuelta o destruida al cesar el acuerdo
* las acciones que se espera tomar en caso de violación del acuerdo</v>
      </c>
      <c r="AK218" s="131" t="s">
        <v>61</v>
      </c>
      <c r="AL218" s="136" t="s">
        <v>475</v>
      </c>
      <c r="AM218" s="136"/>
      <c r="AN218" s="136" t="s">
        <v>63</v>
      </c>
      <c r="AO218" s="136"/>
      <c r="AP218" s="5" t="s">
        <v>64</v>
      </c>
      <c r="AQ218" s="5">
        <f t="shared" si="115"/>
        <v>15</v>
      </c>
      <c r="AR218" s="5" t="s">
        <v>65</v>
      </c>
      <c r="AS218" s="5">
        <f t="shared" si="116"/>
        <v>5</v>
      </c>
      <c r="AT218" s="5" t="s">
        <v>65</v>
      </c>
      <c r="AU218" s="5">
        <f t="shared" si="117"/>
        <v>30</v>
      </c>
      <c r="AV218" s="5" t="s">
        <v>65</v>
      </c>
      <c r="AW218" s="5">
        <f t="shared" si="118"/>
        <v>15</v>
      </c>
      <c r="AX218" s="139">
        <f t="shared" si="119"/>
        <v>90</v>
      </c>
      <c r="AY218" s="5">
        <f t="shared" si="120"/>
        <v>2</v>
      </c>
      <c r="AZ218" s="5">
        <f t="shared" si="121"/>
        <v>0</v>
      </c>
      <c r="BA218" s="5" t="str">
        <v>Lider
Tecnico</v>
      </c>
      <c r="BB218" s="144">
        <f t="shared" si="122"/>
        <v>1</v>
      </c>
      <c r="BC218" s="133" t="str">
        <f t="shared" si="123"/>
        <v>RARO</v>
      </c>
      <c r="BD218" s="144">
        <f t="shared" si="124"/>
        <v>2</v>
      </c>
      <c r="BE218" s="133" t="str">
        <f t="shared" si="125"/>
        <v>MENOR</v>
      </c>
      <c r="BF218" s="144">
        <f t="shared" si="126"/>
        <v>2</v>
      </c>
      <c r="BG218" s="136" t="str">
        <f t="shared" si="127"/>
        <v>BAJA</v>
      </c>
      <c r="BH218" s="136" t="str">
        <f t="shared" si="128"/>
        <v>SI</v>
      </c>
    </row>
    <row r="219" spans="2:60" ht="51" customHeight="1" x14ac:dyDescent="0.2">
      <c r="B219" s="163">
        <v>210</v>
      </c>
      <c r="C219" s="126" t="s">
        <v>476</v>
      </c>
      <c r="D219" s="127" t="s">
        <v>247</v>
      </c>
      <c r="E219" s="137" t="str">
        <v>cuando no está claro quién tiene que hacer exactamente qué y
cuándo, incluyendo tomar medidas sobre los activos o informar a la jerarquía de gestión. Acciones descoordinadas, errores por omisión, incumplimientos contractuales, etc.</v>
      </c>
      <c r="F219" s="137" t="str">
        <v>* Falta de definición de roles y
responsabilidades
* Procesos inadecuados de contratación
* Incumplimientos contractuales</v>
      </c>
      <c r="G219" s="138" t="str">
        <v>Humano (accidental)</v>
      </c>
      <c r="H219" s="217"/>
      <c r="I219" s="218"/>
      <c r="J219" s="164" t="s">
        <v>468</v>
      </c>
      <c r="K219" s="131" t="str">
        <v>BAJA</v>
      </c>
      <c r="L219" s="187"/>
      <c r="M219" s="129" t="str">
        <v>Gestión institucional</v>
      </c>
      <c r="N219" s="129" t="str">
        <v>Talento Humano</v>
      </c>
      <c r="O219" s="129" t="str">
        <v>Publica</v>
      </c>
      <c r="P219" s="129" t="str">
        <v>Publico, Personal</v>
      </c>
      <c r="Q219" s="129">
        <v>1</v>
      </c>
      <c r="R219" s="129">
        <v>2</v>
      </c>
      <c r="S219" s="129">
        <v>1</v>
      </c>
      <c r="T219" s="129" t="str">
        <v>[D] disponibilidad</v>
      </c>
      <c r="U219" s="129" t="s">
        <v>57</v>
      </c>
      <c r="V219" s="129" t="s">
        <v>57</v>
      </c>
      <c r="W219" s="129" t="str">
        <f>VLOOKUP(Y219,'[1]Niveles de Valoración'!C$21:D$25,2,0)</f>
        <v>La actividad que conlleva el riesgo se ejecuta como máximos 2 veces por año</v>
      </c>
      <c r="X219" s="132">
        <f t="shared" si="109"/>
        <v>1</v>
      </c>
      <c r="Y219" s="133" t="s">
        <v>84</v>
      </c>
      <c r="Z219" s="134">
        <f t="shared" si="110"/>
        <v>2</v>
      </c>
      <c r="AA219" s="135" t="s">
        <v>73</v>
      </c>
      <c r="AB219" s="134">
        <f t="shared" si="111"/>
        <v>2</v>
      </c>
      <c r="AC219" s="135" t="str">
        <f t="shared" si="112"/>
        <v>BAJO</v>
      </c>
      <c r="AD219" s="136" t="str">
        <f t="shared" si="113"/>
        <v>SI</v>
      </c>
      <c r="AE219" s="136" t="str">
        <f>VLOOKUP(AC219,'[1]Niveles de Valoración'!B$29:C$32,2,0)</f>
        <v>Asumir el riesgo</v>
      </c>
      <c r="AF219" s="5" t="str">
        <f>VLOOKUP(AH219,'Matriz de Controles'!B$3:F$116,5,0)</f>
        <v>PR</v>
      </c>
      <c r="AG219" s="5">
        <f t="shared" si="114"/>
        <v>25</v>
      </c>
      <c r="AH219" s="131" t="s">
        <v>166</v>
      </c>
      <c r="AI219" s="131" t="str">
        <f>VLOOKUP(AH219,'Matriz de Controles'!$B$3:O325,3,)</f>
        <v>Control: Los procedimientos de operación se deben documentar y poner a disposición de todos los usuarios que los necesitan.</v>
      </c>
      <c r="AJ219" s="143" t="str">
        <f>VLOOKUP(AH219,'Matriz de Controles'!$B$3:P325,4,)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19" s="131" t="s">
        <v>61</v>
      </c>
      <c r="AL219" s="136" t="s">
        <v>477</v>
      </c>
      <c r="AM219" s="136"/>
      <c r="AN219" s="136" t="s">
        <v>63</v>
      </c>
      <c r="AO219" s="136"/>
      <c r="AP219" s="5" t="s">
        <v>64</v>
      </c>
      <c r="AQ219" s="5">
        <f t="shared" si="115"/>
        <v>15</v>
      </c>
      <c r="AR219" s="5" t="s">
        <v>65</v>
      </c>
      <c r="AS219" s="5">
        <f t="shared" si="116"/>
        <v>5</v>
      </c>
      <c r="AT219" s="5" t="s">
        <v>65</v>
      </c>
      <c r="AU219" s="5">
        <f t="shared" si="117"/>
        <v>30</v>
      </c>
      <c r="AV219" s="5" t="s">
        <v>65</v>
      </c>
      <c r="AW219" s="5">
        <f t="shared" si="118"/>
        <v>15</v>
      </c>
      <c r="AX219" s="139">
        <f t="shared" si="119"/>
        <v>90</v>
      </c>
      <c r="AY219" s="5">
        <f t="shared" si="120"/>
        <v>2</v>
      </c>
      <c r="AZ219" s="5">
        <f t="shared" si="121"/>
        <v>0</v>
      </c>
      <c r="BA219" s="5" t="str">
        <v>Lider
Tecnico</v>
      </c>
      <c r="BB219" s="144">
        <f t="shared" si="122"/>
        <v>1</v>
      </c>
      <c r="BC219" s="133" t="str">
        <f t="shared" si="123"/>
        <v>RARO</v>
      </c>
      <c r="BD219" s="144">
        <f t="shared" si="124"/>
        <v>2</v>
      </c>
      <c r="BE219" s="133" t="str">
        <f t="shared" si="125"/>
        <v>MENOR</v>
      </c>
      <c r="BF219" s="144">
        <f t="shared" si="126"/>
        <v>2</v>
      </c>
      <c r="BG219" s="136" t="str">
        <f t="shared" si="127"/>
        <v>BAJA</v>
      </c>
      <c r="BH219" s="136" t="str">
        <f t="shared" si="128"/>
        <v>SI</v>
      </c>
    </row>
    <row r="220" spans="2:60" ht="89.25" x14ac:dyDescent="0.2">
      <c r="B220" s="163">
        <v>211</v>
      </c>
      <c r="C220" s="126" t="s">
        <v>478</v>
      </c>
      <c r="D220" s="127" t="s">
        <v>53</v>
      </c>
      <c r="E220" s="137" t="str">
        <v>equivocaciones de las personas cuando usan los servicios,
datos, etc.</v>
      </c>
      <c r="F220" s="137" t="str">
        <v>* Error de uso</v>
      </c>
      <c r="G220" s="138" t="str">
        <v>Humano (accidental)</v>
      </c>
      <c r="H220" s="217" t="s">
        <v>479</v>
      </c>
      <c r="I220" s="218"/>
      <c r="J220" s="165" t="s">
        <v>480</v>
      </c>
      <c r="K220" s="131" t="str">
        <v>BAJA</v>
      </c>
      <c r="L220" s="187" t="s">
        <v>56</v>
      </c>
      <c r="M220" s="129" t="str">
        <v>Gestión institucional</v>
      </c>
      <c r="N220" s="129" t="str">
        <v>Talento Humano</v>
      </c>
      <c r="O220" s="129" t="str">
        <v>Reservada</v>
      </c>
      <c r="P220" s="129" t="str">
        <v>Publico, Personal</v>
      </c>
      <c r="Q220" s="129">
        <v>2</v>
      </c>
      <c r="R220" s="129">
        <v>1</v>
      </c>
      <c r="S220" s="129">
        <v>2</v>
      </c>
      <c r="T220" s="129" t="str">
        <v>[I] integridad
[C] confidencialidad [D] disponibilidad</v>
      </c>
      <c r="U220" s="129" t="s">
        <v>57</v>
      </c>
      <c r="V220" s="129" t="s">
        <v>57</v>
      </c>
      <c r="W220" s="129" t="str">
        <f>VLOOKUP(Y220,'[1]Niveles de Valoración'!C$21:D$25,2,0)</f>
        <v>La actividad que conlleva el riesgo se ejecuta como máximos 2 veces por año</v>
      </c>
      <c r="X220" s="132">
        <f t="shared" si="109"/>
        <v>1</v>
      </c>
      <c r="Y220" s="133" t="s">
        <v>84</v>
      </c>
      <c r="Z220" s="134">
        <f t="shared" si="110"/>
        <v>2</v>
      </c>
      <c r="AA220" s="135" t="s">
        <v>73</v>
      </c>
      <c r="AB220" s="134">
        <f t="shared" si="111"/>
        <v>2</v>
      </c>
      <c r="AC220" s="135" t="str">
        <f t="shared" si="112"/>
        <v>BAJO</v>
      </c>
      <c r="AD220" s="136" t="str">
        <f t="shared" si="113"/>
        <v>SI</v>
      </c>
      <c r="AE220" s="136" t="str">
        <f>VLOOKUP(AC220,'[1]Niveles de Valoración'!B$29:C$32,2,0)</f>
        <v>Asumir el riesgo</v>
      </c>
      <c r="AF220" s="5" t="str">
        <f>VLOOKUP(AH220,'Matriz de Controles'!B$3:F$116,5,0)</f>
        <v>PR</v>
      </c>
      <c r="AG220" s="5">
        <f t="shared" si="114"/>
        <v>25</v>
      </c>
      <c r="AH220" s="131" t="s">
        <v>166</v>
      </c>
      <c r="AI220" s="131" t="str">
        <f>VLOOKUP(AH220,'Matriz de Controles'!$B$3:O326,3,)</f>
        <v>Control: Los procedimientos de operación se deben documentar y poner a disposición de todos los usuarios que los necesitan.</v>
      </c>
      <c r="AJ220" s="143" t="str">
        <f>VLOOKUP(AH220,'Matriz de Controles'!$B$3:P326,4,)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20" s="131" t="s">
        <v>61</v>
      </c>
      <c r="AL220" s="136" t="s">
        <v>481</v>
      </c>
      <c r="AM220" s="136"/>
      <c r="AN220" s="136" t="s">
        <v>63</v>
      </c>
      <c r="AO220" s="136"/>
      <c r="AP220" s="5" t="s">
        <v>64</v>
      </c>
      <c r="AQ220" s="5">
        <f t="shared" si="115"/>
        <v>15</v>
      </c>
      <c r="AR220" s="5" t="s">
        <v>65</v>
      </c>
      <c r="AS220" s="5">
        <f t="shared" si="116"/>
        <v>5</v>
      </c>
      <c r="AT220" s="5" t="s">
        <v>65</v>
      </c>
      <c r="AU220" s="5">
        <f t="shared" si="117"/>
        <v>30</v>
      </c>
      <c r="AV220" s="5" t="s">
        <v>65</v>
      </c>
      <c r="AW220" s="5">
        <f t="shared" si="118"/>
        <v>15</v>
      </c>
      <c r="AX220" s="139">
        <f t="shared" si="119"/>
        <v>90</v>
      </c>
      <c r="AY220" s="5">
        <f t="shared" si="120"/>
        <v>2</v>
      </c>
      <c r="AZ220" s="5">
        <f t="shared" si="121"/>
        <v>0</v>
      </c>
      <c r="BA220" s="5" t="str">
        <v>Lider
Tecnico</v>
      </c>
      <c r="BB220" s="144">
        <f t="shared" si="122"/>
        <v>1</v>
      </c>
      <c r="BC220" s="133" t="str">
        <f t="shared" si="123"/>
        <v>RARO</v>
      </c>
      <c r="BD220" s="144">
        <f t="shared" si="124"/>
        <v>2</v>
      </c>
      <c r="BE220" s="133" t="str">
        <f t="shared" si="125"/>
        <v>MENOR</v>
      </c>
      <c r="BF220" s="144">
        <f t="shared" si="126"/>
        <v>2</v>
      </c>
      <c r="BG220" s="136" t="str">
        <f t="shared" si="127"/>
        <v>BAJA</v>
      </c>
      <c r="BH220" s="136" t="str">
        <f t="shared" si="128"/>
        <v>SI</v>
      </c>
    </row>
    <row r="221" spans="2:60" ht="63.75" x14ac:dyDescent="0.2">
      <c r="B221" s="163">
        <v>212</v>
      </c>
      <c r="C221" s="126" t="s">
        <v>482</v>
      </c>
      <c r="D221" s="127" t="s">
        <v>67</v>
      </c>
      <c r="E221" s="137" t="str">
        <v>Manipulación de los registros
de actividad (log)</v>
      </c>
      <c r="F221" s="137" t="str">
        <v>* Control inadecuado o falta de
supervisión sobre los registros de
actividades (Registro y supervisión insuficientes)</v>
      </c>
      <c r="G221" s="138" t="str">
        <v>Humano (deliberado)</v>
      </c>
      <c r="H221" s="217"/>
      <c r="I221" s="218"/>
      <c r="J221" s="165" t="s">
        <v>480</v>
      </c>
      <c r="K221" s="131" t="str">
        <v>BAJA</v>
      </c>
      <c r="L221" s="187"/>
      <c r="M221" s="129" t="str">
        <v>Gestión institucional</v>
      </c>
      <c r="N221" s="129" t="str">
        <v>Talento Humano</v>
      </c>
      <c r="O221" s="129" t="str">
        <v>Reservada</v>
      </c>
      <c r="P221" s="129" t="str">
        <v>Publico, Personal</v>
      </c>
      <c r="Q221" s="129">
        <v>2</v>
      </c>
      <c r="R221" s="129">
        <v>1</v>
      </c>
      <c r="S221" s="129">
        <v>2</v>
      </c>
      <c r="T221" s="129" t="str">
        <v>[I] integridad</v>
      </c>
      <c r="U221" s="129" t="s">
        <v>57</v>
      </c>
      <c r="V221" s="129" t="s">
        <v>57</v>
      </c>
      <c r="W221" s="129" t="str">
        <f>VLOOKUP(Y221,'[1]Niveles de Valoración'!C$21:D$25,2,0)</f>
        <v>La actividad que conlleva el riesgo se ejecuta como máximos 2 veces por año</v>
      </c>
      <c r="X221" s="132">
        <f t="shared" si="109"/>
        <v>1</v>
      </c>
      <c r="Y221" s="133" t="s">
        <v>84</v>
      </c>
      <c r="Z221" s="134">
        <f t="shared" si="110"/>
        <v>1</v>
      </c>
      <c r="AA221" s="135" t="s">
        <v>68</v>
      </c>
      <c r="AB221" s="134">
        <f t="shared" si="111"/>
        <v>1</v>
      </c>
      <c r="AC221" s="135" t="str">
        <f t="shared" si="112"/>
        <v>BAJO</v>
      </c>
      <c r="AD221" s="136" t="str">
        <f t="shared" si="113"/>
        <v>SI</v>
      </c>
      <c r="AE221" s="136" t="str">
        <f>VLOOKUP(AC221,'[1]Niveles de Valoración'!B$29:C$32,2,0)</f>
        <v>Asumir el riesgo</v>
      </c>
      <c r="AF221" s="5" t="str">
        <f>VLOOKUP(AH221,'Matriz de Controles'!B$3:F$116,5,0)</f>
        <v>PR</v>
      </c>
      <c r="AG221" s="5">
        <f t="shared" si="114"/>
        <v>25</v>
      </c>
      <c r="AH221" s="131" t="s">
        <v>80</v>
      </c>
      <c r="AI221" s="131" t="str">
        <f>VLOOKUP(AH221,'Matriz de Controles'!$B$3:O327,3,)</f>
        <v>Control: Se deben definir y asignar todas las responsabilidades de la seguridad de la información.</v>
      </c>
      <c r="AJ221" s="143" t="str">
        <f>VLOOKUP(AH221,'Matriz de Controles'!$B$3:P327,4,)</f>
        <v>Los roles y responsabilidades deben estar claramente definidos
y deben hacer parte de cada contrato de los funcionarios activos en la SED.</v>
      </c>
      <c r="AK221" s="131" t="s">
        <v>61</v>
      </c>
      <c r="AL221" s="136" t="s">
        <v>483</v>
      </c>
      <c r="AM221" s="136"/>
      <c r="AN221" s="136" t="s">
        <v>63</v>
      </c>
      <c r="AO221" s="136"/>
      <c r="AP221" s="5" t="s">
        <v>64</v>
      </c>
      <c r="AQ221" s="5">
        <f t="shared" si="115"/>
        <v>15</v>
      </c>
      <c r="AR221" s="5" t="s">
        <v>65</v>
      </c>
      <c r="AS221" s="5">
        <f t="shared" si="116"/>
        <v>5</v>
      </c>
      <c r="AT221" s="5" t="s">
        <v>65</v>
      </c>
      <c r="AU221" s="5">
        <f t="shared" si="117"/>
        <v>30</v>
      </c>
      <c r="AV221" s="5" t="s">
        <v>65</v>
      </c>
      <c r="AW221" s="5">
        <f t="shared" si="118"/>
        <v>15</v>
      </c>
      <c r="AX221" s="139">
        <f t="shared" si="119"/>
        <v>90</v>
      </c>
      <c r="AY221" s="5">
        <f t="shared" si="120"/>
        <v>2</v>
      </c>
      <c r="AZ221" s="5">
        <f t="shared" si="121"/>
        <v>0</v>
      </c>
      <c r="BA221" s="5" t="str">
        <v>Lider
Tecnico</v>
      </c>
      <c r="BB221" s="144">
        <f t="shared" si="122"/>
        <v>1</v>
      </c>
      <c r="BC221" s="133" t="str">
        <f t="shared" si="123"/>
        <v>RARO</v>
      </c>
      <c r="BD221" s="144">
        <f t="shared" si="124"/>
        <v>1</v>
      </c>
      <c r="BE221" s="133" t="str">
        <f t="shared" si="125"/>
        <v>INSIGNIFICANTE</v>
      </c>
      <c r="BF221" s="144">
        <f t="shared" si="126"/>
        <v>1</v>
      </c>
      <c r="BG221" s="136" t="str">
        <f t="shared" si="127"/>
        <v>BAJA</v>
      </c>
      <c r="BH221" s="136" t="str">
        <f t="shared" si="128"/>
        <v>SI</v>
      </c>
    </row>
    <row r="222" spans="2:60" ht="140.25" x14ac:dyDescent="0.2">
      <c r="B222" s="163">
        <v>213</v>
      </c>
      <c r="C222" s="126" t="s">
        <v>484</v>
      </c>
      <c r="D222" s="127" t="s">
        <v>72</v>
      </c>
      <c r="E222" s="137" t="str">
        <v>prácticamente todos los activos dependen de su configuración y
ésta de la diligencia del administrador: privilegios de acceso, flujos de actividades, registro de actividad, encaminamiento, etc.</v>
      </c>
      <c r="F222" s="137" t="str">
        <v>* Abuso de privilegios
* Falta de definición de procedimientos de control de cambio.</v>
      </c>
      <c r="G222" s="138" t="str">
        <v>Humano (deliberado)</v>
      </c>
      <c r="H222" s="217"/>
      <c r="I222" s="218"/>
      <c r="J222" s="165" t="s">
        <v>480</v>
      </c>
      <c r="K222" s="131" t="str">
        <v>BAJA</v>
      </c>
      <c r="L222" s="187"/>
      <c r="M222" s="129" t="str">
        <v>Gestión institucional</v>
      </c>
      <c r="N222" s="129" t="str">
        <v>Talento Humano</v>
      </c>
      <c r="O222" s="129" t="str">
        <v>Reservada</v>
      </c>
      <c r="P222" s="129" t="str">
        <v>Publico, Personal</v>
      </c>
      <c r="Q222" s="129">
        <v>2</v>
      </c>
      <c r="R222" s="129">
        <v>1</v>
      </c>
      <c r="S222" s="129">
        <v>2</v>
      </c>
      <c r="T222" s="129" t="str">
        <v>[I] integridad
[C] confidencialidad [D] disponibilidad</v>
      </c>
      <c r="U222" s="129" t="s">
        <v>57</v>
      </c>
      <c r="V222" s="129" t="s">
        <v>57</v>
      </c>
      <c r="W222" s="129" t="str">
        <f>VLOOKUP(Y222,'[1]Niveles de Valoración'!C$21:D$25,2,0)</f>
        <v>La actividad que conlleva el riesgo se ejecuta como máximos 2 veces por año</v>
      </c>
      <c r="X222" s="132">
        <f t="shared" si="109"/>
        <v>1</v>
      </c>
      <c r="Y222" s="133" t="s">
        <v>84</v>
      </c>
      <c r="Z222" s="134">
        <f t="shared" si="110"/>
        <v>3</v>
      </c>
      <c r="AA222" s="135" t="s">
        <v>59</v>
      </c>
      <c r="AB222" s="134">
        <f t="shared" si="111"/>
        <v>3</v>
      </c>
      <c r="AC222" s="135" t="str">
        <f t="shared" si="112"/>
        <v>BAJO</v>
      </c>
      <c r="AD222" s="136" t="str">
        <f t="shared" si="113"/>
        <v>SI</v>
      </c>
      <c r="AE222" s="136" t="str">
        <f>VLOOKUP(AC222,'[1]Niveles de Valoración'!B$29:C$32,2,0)</f>
        <v>Asumir el riesgo</v>
      </c>
      <c r="AF222" s="5" t="str">
        <f>VLOOKUP(AH222,'Matriz de Controles'!B$3:F$116,5,0)</f>
        <v>PR</v>
      </c>
      <c r="AG222" s="5">
        <f t="shared" si="114"/>
        <v>25</v>
      </c>
      <c r="AH222" s="131" t="s">
        <v>375</v>
      </c>
      <c r="AI222" s="131" t="str">
        <f>VLOOKUP(AH222,'Matriz de Controles'!$B$3:O328,3,)</f>
        <v>Control: Las instalaciones de procesamientos de información se deben implementar con redundancia suficiente para cumplir los requisitos de disponibilidad.</v>
      </c>
      <c r="AJ222" s="143" t="str">
        <f>VLOOKUP(AH222,'Matriz de Controles'!$B$3:P328,4,)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222" s="131" t="s">
        <v>61</v>
      </c>
      <c r="AL222" s="136" t="s">
        <v>485</v>
      </c>
      <c r="AM222" s="136"/>
      <c r="AN222" s="136" t="s">
        <v>63</v>
      </c>
      <c r="AO222" s="136"/>
      <c r="AP222" s="5" t="s">
        <v>64</v>
      </c>
      <c r="AQ222" s="5">
        <f t="shared" si="115"/>
        <v>15</v>
      </c>
      <c r="AR222" s="5" t="s">
        <v>65</v>
      </c>
      <c r="AS222" s="5">
        <f t="shared" si="116"/>
        <v>5</v>
      </c>
      <c r="AT222" s="5" t="s">
        <v>65</v>
      </c>
      <c r="AU222" s="5">
        <f t="shared" si="117"/>
        <v>30</v>
      </c>
      <c r="AV222" s="5" t="s">
        <v>65</v>
      </c>
      <c r="AW222" s="5">
        <f t="shared" si="118"/>
        <v>15</v>
      </c>
      <c r="AX222" s="139">
        <f t="shared" si="119"/>
        <v>90</v>
      </c>
      <c r="AY222" s="5">
        <f t="shared" si="120"/>
        <v>2</v>
      </c>
      <c r="AZ222" s="5">
        <f t="shared" si="121"/>
        <v>0</v>
      </c>
      <c r="BA222" s="5" t="str">
        <v>Lider
Tecnico</v>
      </c>
      <c r="BB222" s="144">
        <f t="shared" si="122"/>
        <v>1</v>
      </c>
      <c r="BC222" s="133" t="str">
        <f t="shared" si="123"/>
        <v>RARO</v>
      </c>
      <c r="BD222" s="144">
        <f t="shared" si="124"/>
        <v>3</v>
      </c>
      <c r="BE222" s="133" t="str">
        <f t="shared" si="125"/>
        <v>MODERADO</v>
      </c>
      <c r="BF222" s="144">
        <f t="shared" si="126"/>
        <v>3</v>
      </c>
      <c r="BG222" s="136" t="str">
        <f t="shared" si="127"/>
        <v>BAJA</v>
      </c>
      <c r="BH222" s="136" t="str">
        <f t="shared" si="128"/>
        <v>SI</v>
      </c>
    </row>
    <row r="223" spans="2:60" ht="229.5" x14ac:dyDescent="0.2">
      <c r="B223" s="163">
        <v>214</v>
      </c>
      <c r="C223" s="126" t="s">
        <v>486</v>
      </c>
      <c r="D223" s="127" t="s">
        <v>76</v>
      </c>
      <c r="E22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23" s="137" t="str">
        <v>* Usurpación de derecho
* Autenticación rota</v>
      </c>
      <c r="G223" s="138" t="str">
        <v>Humano (deliberado)</v>
      </c>
      <c r="H223" s="217"/>
      <c r="I223" s="218"/>
      <c r="J223" s="165" t="s">
        <v>480</v>
      </c>
      <c r="K223" s="131" t="str">
        <v>BAJA</v>
      </c>
      <c r="L223" s="187"/>
      <c r="M223" s="129" t="str">
        <v>Gestión institucional</v>
      </c>
      <c r="N223" s="129" t="str">
        <v>Talento Humano</v>
      </c>
      <c r="O223" s="129" t="str">
        <v>Reservada</v>
      </c>
      <c r="P223" s="129" t="str">
        <v>Publico, Personal</v>
      </c>
      <c r="Q223" s="129">
        <v>2</v>
      </c>
      <c r="R223" s="129">
        <v>1</v>
      </c>
      <c r="S223" s="129">
        <v>2</v>
      </c>
      <c r="T223" s="129" t="str">
        <v>[C] confidencialidad
[I] integridad</v>
      </c>
      <c r="U223" s="129" t="s">
        <v>57</v>
      </c>
      <c r="V223" s="129" t="s">
        <v>57</v>
      </c>
      <c r="W223" s="129" t="str">
        <f>VLOOKUP(Y223,'[1]Niveles de Valoración'!C$21:D$25,2,0)</f>
        <v>La actividad que conlleva el riesgo se ejecuta como máximos 2 veces por año</v>
      </c>
      <c r="X223" s="132">
        <f t="shared" si="109"/>
        <v>1</v>
      </c>
      <c r="Y223" s="133" t="s">
        <v>84</v>
      </c>
      <c r="Z223" s="134">
        <f t="shared" si="110"/>
        <v>2</v>
      </c>
      <c r="AA223" s="135" t="s">
        <v>73</v>
      </c>
      <c r="AB223" s="134">
        <f t="shared" si="111"/>
        <v>2</v>
      </c>
      <c r="AC223" s="135" t="str">
        <f t="shared" si="112"/>
        <v>BAJO</v>
      </c>
      <c r="AD223" s="136" t="str">
        <f t="shared" si="113"/>
        <v>SI</v>
      </c>
      <c r="AE223" s="136" t="str">
        <f>VLOOKUP(AC223,'[1]Niveles de Valoración'!B$29:C$32,2,0)</f>
        <v>Asumir el riesgo</v>
      </c>
      <c r="AF223" s="5" t="str">
        <f>VLOOKUP(AH223,'Matriz de Controles'!B$3:F$116,5,0)</f>
        <v>PR</v>
      </c>
      <c r="AG223" s="5">
        <f t="shared" si="114"/>
        <v>25</v>
      </c>
      <c r="AH223" s="131" t="s">
        <v>438</v>
      </c>
      <c r="AI223" s="131" t="str">
        <f>VLOOKUP(AH223,'Matriz de Controles'!$B$3:O329,3,)</f>
        <v>Control: Se  deben identificar,   revisar regularmente   y documentar los  requisitos  para  los  acuerdos   de   confidencialidad     o   no  divulgación    que   reflejen   las necesidades  de la  organización  para la  protección  de la  información.</v>
      </c>
      <c r="AJ223" s="143" t="str">
        <f>VLOOKUP(AH223,'Matriz de Controles'!$B$3:P329,4,)</f>
        <v>Los acuerdos de confidencialidad o de no divulgación teniendo en cuenta:
* definición de la información que se va a proteger
* duración esperada de un acuerdo
* las acciones requeridas cuando termina el acuerdo
* responsabilidades y acciones de los firmantes para evitar la divulgación no autorizada de información
* la propiedad de la información, los secretos comerciales y la propiedad intelectual
* uso permitido de información confidencial y los derechos del firmante para usar la información
* derecho a actividades de auditoría y de seguimiento que involucran información confidencial
* proceso de notificación y reporte de divulgación no autorizada o fuga de información confidencial
* los plazos para que la información sea devuelta o destruida al cesar el acuerdo
* las acciones que se espera tomar en caso de violación del acuerdo</v>
      </c>
      <c r="AK223" s="131" t="s">
        <v>61</v>
      </c>
      <c r="AL223" s="136" t="s">
        <v>487</v>
      </c>
      <c r="AM223" s="136"/>
      <c r="AN223" s="136" t="s">
        <v>63</v>
      </c>
      <c r="AO223" s="136"/>
      <c r="AP223" s="5" t="s">
        <v>64</v>
      </c>
      <c r="AQ223" s="5">
        <f t="shared" si="115"/>
        <v>15</v>
      </c>
      <c r="AR223" s="5" t="s">
        <v>65</v>
      </c>
      <c r="AS223" s="5">
        <f t="shared" si="116"/>
        <v>5</v>
      </c>
      <c r="AT223" s="5" t="s">
        <v>65</v>
      </c>
      <c r="AU223" s="5">
        <f t="shared" si="117"/>
        <v>30</v>
      </c>
      <c r="AV223" s="5" t="s">
        <v>65</v>
      </c>
      <c r="AW223" s="5">
        <f t="shared" si="118"/>
        <v>15</v>
      </c>
      <c r="AX223" s="139">
        <f t="shared" si="119"/>
        <v>90</v>
      </c>
      <c r="AY223" s="5">
        <f t="shared" si="120"/>
        <v>2</v>
      </c>
      <c r="AZ223" s="5">
        <f t="shared" si="121"/>
        <v>0</v>
      </c>
      <c r="BA223" s="5" t="str">
        <v>Lider
Tecnico</v>
      </c>
      <c r="BB223" s="144">
        <f t="shared" si="122"/>
        <v>1</v>
      </c>
      <c r="BC223" s="133" t="str">
        <f t="shared" si="123"/>
        <v>RARO</v>
      </c>
      <c r="BD223" s="144">
        <f t="shared" si="124"/>
        <v>2</v>
      </c>
      <c r="BE223" s="133" t="str">
        <f t="shared" si="125"/>
        <v>MENOR</v>
      </c>
      <c r="BF223" s="144">
        <f t="shared" si="126"/>
        <v>2</v>
      </c>
      <c r="BG223" s="136" t="str">
        <f t="shared" si="127"/>
        <v>BAJA</v>
      </c>
      <c r="BH223" s="136" t="str">
        <f t="shared" si="128"/>
        <v>SI</v>
      </c>
    </row>
    <row r="224" spans="2:60" ht="63.75" customHeight="1" x14ac:dyDescent="0.2">
      <c r="B224" s="163">
        <v>215</v>
      </c>
      <c r="C224" s="126" t="s">
        <v>488</v>
      </c>
      <c r="D224" s="127" t="s">
        <v>247</v>
      </c>
      <c r="E224" s="137" t="str">
        <v>cuando no está claro quién tiene que hacer exactamente qué y
cuándo, incluyendo tomar medidas sobre los activos o informar a la jerarquía de gestión. Acciones descoordinadas, errores por omisión, incumplimientos contractuales, etc.</v>
      </c>
      <c r="F224" s="137" t="str">
        <v>* Falta de definición de roles y
responsabilidades
* Procesos inadecuados de contratación
* Incumplimientos contractuales</v>
      </c>
      <c r="G224" s="138" t="str">
        <v>Humano (accidental)</v>
      </c>
      <c r="H224" s="217"/>
      <c r="I224" s="218"/>
      <c r="J224" s="165" t="s">
        <v>480</v>
      </c>
      <c r="K224" s="131" t="str">
        <v>BAJA</v>
      </c>
      <c r="L224" s="187"/>
      <c r="M224" s="129" t="str">
        <v>Gestión institucional</v>
      </c>
      <c r="N224" s="129" t="str">
        <v>Talento Humano</v>
      </c>
      <c r="O224" s="129" t="str">
        <v>Reservada</v>
      </c>
      <c r="P224" s="129" t="str">
        <v>Publico, Personal</v>
      </c>
      <c r="Q224" s="129">
        <v>2</v>
      </c>
      <c r="R224" s="129">
        <v>1</v>
      </c>
      <c r="S224" s="129">
        <v>2</v>
      </c>
      <c r="T224" s="129" t="str">
        <v>[D] disponibilidad</v>
      </c>
      <c r="U224" s="129" t="s">
        <v>57</v>
      </c>
      <c r="V224" s="129" t="s">
        <v>57</v>
      </c>
      <c r="W224" s="129" t="str">
        <f>VLOOKUP(Y224,'[1]Niveles de Valoración'!C$21:D$25,2,0)</f>
        <v>La actividad que conlleva el riesgo se ejecuta como máximos 2 veces por año</v>
      </c>
      <c r="X224" s="132">
        <f t="shared" si="109"/>
        <v>1</v>
      </c>
      <c r="Y224" s="133" t="s">
        <v>84</v>
      </c>
      <c r="Z224" s="134">
        <f t="shared" si="110"/>
        <v>2</v>
      </c>
      <c r="AA224" s="135" t="s">
        <v>73</v>
      </c>
      <c r="AB224" s="134">
        <f t="shared" si="111"/>
        <v>2</v>
      </c>
      <c r="AC224" s="135" t="str">
        <f t="shared" si="112"/>
        <v>BAJO</v>
      </c>
      <c r="AD224" s="136" t="str">
        <f t="shared" si="113"/>
        <v>SI</v>
      </c>
      <c r="AE224" s="136" t="str">
        <f>VLOOKUP(AC224,'[1]Niveles de Valoración'!B$29:C$32,2,0)</f>
        <v>Asumir el riesgo</v>
      </c>
      <c r="AF224" s="5" t="str">
        <f>VLOOKUP(AH224,'Matriz de Controles'!B$3:F$116,5,0)</f>
        <v>PR</v>
      </c>
      <c r="AG224" s="5">
        <f t="shared" si="114"/>
        <v>25</v>
      </c>
      <c r="AH224" s="131" t="s">
        <v>166</v>
      </c>
      <c r="AI224" s="131" t="str">
        <f>VLOOKUP(AH224,'Matriz de Controles'!$B$3:O330,3,)</f>
        <v>Control: Los procedimientos de operación se deben documentar y poner a disposición de todos los usuarios que los necesitan.</v>
      </c>
      <c r="AJ224" s="143" t="str">
        <f>VLOOKUP(AH224,'Matriz de Controles'!$B$3:P330,4,)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24" s="131" t="s">
        <v>61</v>
      </c>
      <c r="AL224" s="136" t="s">
        <v>489</v>
      </c>
      <c r="AM224" s="136"/>
      <c r="AN224" s="136" t="s">
        <v>63</v>
      </c>
      <c r="AO224" s="136"/>
      <c r="AP224" s="5" t="s">
        <v>64</v>
      </c>
      <c r="AQ224" s="5">
        <f t="shared" si="115"/>
        <v>15</v>
      </c>
      <c r="AR224" s="5" t="s">
        <v>65</v>
      </c>
      <c r="AS224" s="5">
        <f t="shared" si="116"/>
        <v>5</v>
      </c>
      <c r="AT224" s="5" t="s">
        <v>65</v>
      </c>
      <c r="AU224" s="5">
        <f t="shared" si="117"/>
        <v>30</v>
      </c>
      <c r="AV224" s="5" t="s">
        <v>65</v>
      </c>
      <c r="AW224" s="5">
        <f t="shared" si="118"/>
        <v>15</v>
      </c>
      <c r="AX224" s="139">
        <f t="shared" si="119"/>
        <v>90</v>
      </c>
      <c r="AY224" s="5">
        <f t="shared" si="120"/>
        <v>2</v>
      </c>
      <c r="AZ224" s="5">
        <f t="shared" si="121"/>
        <v>0</v>
      </c>
      <c r="BA224" s="5" t="str">
        <v>Lider
Tecnico</v>
      </c>
      <c r="BB224" s="144">
        <f t="shared" si="122"/>
        <v>1</v>
      </c>
      <c r="BC224" s="133" t="str">
        <f t="shared" si="123"/>
        <v>RARO</v>
      </c>
      <c r="BD224" s="144">
        <f t="shared" si="124"/>
        <v>2</v>
      </c>
      <c r="BE224" s="133" t="str">
        <f t="shared" si="125"/>
        <v>MENOR</v>
      </c>
      <c r="BF224" s="144">
        <f t="shared" si="126"/>
        <v>2</v>
      </c>
      <c r="BG224" s="136" t="str">
        <f t="shared" si="127"/>
        <v>BAJA</v>
      </c>
      <c r="BH224" s="136" t="str">
        <f t="shared" si="128"/>
        <v>SI</v>
      </c>
    </row>
    <row r="225" spans="2:60" ht="63.75" x14ac:dyDescent="0.2">
      <c r="B225" s="163">
        <v>216</v>
      </c>
      <c r="C225" s="126" t="s">
        <v>490</v>
      </c>
      <c r="D225" s="127" t="s">
        <v>53</v>
      </c>
      <c r="E225" s="137" t="str">
        <v>equivocaciones de las personas cuando usan los servicios,
datos, etc.</v>
      </c>
      <c r="F225" s="137" t="str">
        <v>* Error de uso</v>
      </c>
      <c r="G225" s="138" t="str">
        <v>Humano (accidental)</v>
      </c>
      <c r="H225" s="217" t="s">
        <v>491</v>
      </c>
      <c r="I225" s="218"/>
      <c r="J225" s="164" t="s">
        <v>492</v>
      </c>
      <c r="K225" s="131" t="str">
        <v>BAJA</v>
      </c>
      <c r="L225" s="187" t="s">
        <v>56</v>
      </c>
      <c r="M225" s="129" t="str">
        <v>Gestión institucional</v>
      </c>
      <c r="N225" s="129" t="str">
        <v>Talento Humano</v>
      </c>
      <c r="O225" s="129" t="str">
        <v>Publica</v>
      </c>
      <c r="P225" s="129" t="str">
        <v>Publico, Personal</v>
      </c>
      <c r="Q225" s="129">
        <v>2</v>
      </c>
      <c r="R225" s="129">
        <v>3</v>
      </c>
      <c r="S225" s="129">
        <v>3</v>
      </c>
      <c r="T225" s="129" t="str">
        <v>[I] integridad
[C] confidencialidad [D] disponibilidad</v>
      </c>
      <c r="U225" s="129" t="s">
        <v>57</v>
      </c>
      <c r="V225" s="129" t="s">
        <v>57</v>
      </c>
      <c r="W225" s="129" t="str">
        <f>VLOOKUP(Y225,'[1]Niveles de Valoración'!C$21:D$25,2,0)</f>
        <v>La actividad que conlleva el riesgo se ejecuta como máximos 2 veces por año</v>
      </c>
      <c r="X225" s="132">
        <f t="shared" si="109"/>
        <v>1</v>
      </c>
      <c r="Y225" s="133" t="s">
        <v>84</v>
      </c>
      <c r="Z225" s="134">
        <f t="shared" si="110"/>
        <v>2</v>
      </c>
      <c r="AA225" s="135" t="s">
        <v>73</v>
      </c>
      <c r="AB225" s="134">
        <f t="shared" si="111"/>
        <v>2</v>
      </c>
      <c r="AC225" s="135" t="str">
        <f t="shared" si="112"/>
        <v>BAJO</v>
      </c>
      <c r="AD225" s="136" t="str">
        <f t="shared" si="113"/>
        <v>SI</v>
      </c>
      <c r="AE225" s="136" t="str">
        <f>VLOOKUP(AC225,'[1]Niveles de Valoración'!B$29:C$32,2,0)</f>
        <v>Asumir el riesgo</v>
      </c>
      <c r="AF225" s="5" t="str">
        <f>VLOOKUP(AH225,'Matriz de Controles'!B$3:F$116,5,0)</f>
        <v>PR</v>
      </c>
      <c r="AG225" s="5">
        <f t="shared" si="114"/>
        <v>25</v>
      </c>
      <c r="AH225" s="131" t="s">
        <v>80</v>
      </c>
      <c r="AI225" s="131" t="str">
        <f>VLOOKUP(AH225,'Matriz de Controles'!$B$3:O331,3,)</f>
        <v>Control: Se deben definir y asignar todas las responsabilidades de la seguridad de la información.</v>
      </c>
      <c r="AJ225" s="143" t="str">
        <f>VLOOKUP(AH225,'Matriz de Controles'!$B$3:P331,4,)</f>
        <v>Los roles y responsabilidades deben estar claramente definidos
y deben hacer parte de cada contrato de los funcionarios activos en la SED.</v>
      </c>
      <c r="AK225" s="131" t="s">
        <v>61</v>
      </c>
      <c r="AL225" s="136" t="s">
        <v>493</v>
      </c>
      <c r="AM225" s="136"/>
      <c r="AN225" s="136" t="s">
        <v>63</v>
      </c>
      <c r="AO225" s="136"/>
      <c r="AP225" s="5" t="s">
        <v>64</v>
      </c>
      <c r="AQ225" s="5">
        <f t="shared" si="115"/>
        <v>15</v>
      </c>
      <c r="AR225" s="5" t="s">
        <v>65</v>
      </c>
      <c r="AS225" s="5">
        <f t="shared" si="116"/>
        <v>5</v>
      </c>
      <c r="AT225" s="5" t="s">
        <v>65</v>
      </c>
      <c r="AU225" s="5">
        <f t="shared" si="117"/>
        <v>30</v>
      </c>
      <c r="AV225" s="5" t="s">
        <v>65</v>
      </c>
      <c r="AW225" s="5">
        <f t="shared" si="118"/>
        <v>15</v>
      </c>
      <c r="AX225" s="139">
        <f t="shared" si="119"/>
        <v>90</v>
      </c>
      <c r="AY225" s="5">
        <f t="shared" si="120"/>
        <v>2</v>
      </c>
      <c r="AZ225" s="5">
        <f t="shared" si="121"/>
        <v>0</v>
      </c>
      <c r="BA225" s="5" t="str">
        <v>Lider
Tecnico</v>
      </c>
      <c r="BB225" s="144">
        <f t="shared" si="122"/>
        <v>1</v>
      </c>
      <c r="BC225" s="133" t="str">
        <f t="shared" si="123"/>
        <v>RARO</v>
      </c>
      <c r="BD225" s="144">
        <f t="shared" si="124"/>
        <v>2</v>
      </c>
      <c r="BE225" s="133" t="str">
        <f t="shared" si="125"/>
        <v>MENOR</v>
      </c>
      <c r="BF225" s="144">
        <f t="shared" si="126"/>
        <v>2</v>
      </c>
      <c r="BG225" s="136" t="str">
        <f t="shared" si="127"/>
        <v>BAJA</v>
      </c>
      <c r="BH225" s="136" t="str">
        <f t="shared" si="128"/>
        <v>SI</v>
      </c>
    </row>
    <row r="226" spans="2:60" ht="76.5" x14ac:dyDescent="0.2">
      <c r="B226" s="163">
        <v>217</v>
      </c>
      <c r="C226" s="126" t="s">
        <v>494</v>
      </c>
      <c r="D226" s="127" t="s">
        <v>67</v>
      </c>
      <c r="E226" s="137" t="str">
        <v>Manipulación de los registros
de actividad (log)</v>
      </c>
      <c r="F226" s="137" t="str">
        <v>* Control inadecuado o falta de
supervisión sobre los registros de
actividades (Registro y supervisión insuficientes)</v>
      </c>
      <c r="G226" s="138" t="str">
        <v>Humano (deliberado)</v>
      </c>
      <c r="H226" s="217"/>
      <c r="I226" s="218"/>
      <c r="J226" s="164" t="s">
        <v>492</v>
      </c>
      <c r="K226" s="131" t="str">
        <v>BAJA</v>
      </c>
      <c r="L226" s="187"/>
      <c r="M226" s="129" t="str">
        <v>Gestión institucional</v>
      </c>
      <c r="N226" s="129" t="str">
        <v>Talento Humano</v>
      </c>
      <c r="O226" s="129" t="str">
        <v>Publica</v>
      </c>
      <c r="P226" s="129" t="str">
        <v>Publico, Personal</v>
      </c>
      <c r="Q226" s="129">
        <v>2</v>
      </c>
      <c r="R226" s="129">
        <v>3</v>
      </c>
      <c r="S226" s="129">
        <v>3</v>
      </c>
      <c r="T226" s="129" t="str">
        <v>[I] integridad</v>
      </c>
      <c r="U226" s="129" t="s">
        <v>57</v>
      </c>
      <c r="V226" s="129" t="s">
        <v>57</v>
      </c>
      <c r="W226" s="129" t="str">
        <f>VLOOKUP(Y226,'[1]Niveles de Valoración'!C$21:D$25,2,0)</f>
        <v>La actividad que conlleva el riesgo se ejecuta como máximos 2 veces por año</v>
      </c>
      <c r="X226" s="132">
        <f t="shared" si="109"/>
        <v>1</v>
      </c>
      <c r="Y226" s="133" t="s">
        <v>84</v>
      </c>
      <c r="Z226" s="134">
        <f t="shared" si="110"/>
        <v>1</v>
      </c>
      <c r="AA226" s="135" t="s">
        <v>68</v>
      </c>
      <c r="AB226" s="134">
        <f t="shared" si="111"/>
        <v>1</v>
      </c>
      <c r="AC226" s="135" t="str">
        <f t="shared" si="112"/>
        <v>BAJO</v>
      </c>
      <c r="AD226" s="136" t="str">
        <f t="shared" si="113"/>
        <v>SI</v>
      </c>
      <c r="AE226" s="136" t="str">
        <f>VLOOKUP(AC226,'[1]Niveles de Valoración'!B$29:C$32,2,0)</f>
        <v>Asumir el riesgo</v>
      </c>
      <c r="AF226" s="5" t="str">
        <f>VLOOKUP(AH226,'Matriz de Controles'!B$3:F$116,5,0)</f>
        <v>PR</v>
      </c>
      <c r="AG226" s="5">
        <f t="shared" si="114"/>
        <v>25</v>
      </c>
      <c r="AH226" s="131" t="s">
        <v>372</v>
      </c>
      <c r="AI226" s="131" t="str">
        <f>VLOOKUP(AH226,'Matriz de Controles'!$B$3:O332,3,)</f>
        <v>Control: La seguridad de la información se debe tratar en la gestión de proyectos, independientemente del tipo de proyecto.</v>
      </c>
      <c r="AJ226" s="143" t="str">
        <f>VLOOKUP(AH226,'Matriz de Controles'!$B$3:P332,4,)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226" s="131" t="s">
        <v>61</v>
      </c>
      <c r="AL226" s="136" t="s">
        <v>495</v>
      </c>
      <c r="AM226" s="136"/>
      <c r="AN226" s="136" t="s">
        <v>63</v>
      </c>
      <c r="AO226" s="136"/>
      <c r="AP226" s="5" t="s">
        <v>64</v>
      </c>
      <c r="AQ226" s="5">
        <f t="shared" si="115"/>
        <v>15</v>
      </c>
      <c r="AR226" s="5" t="s">
        <v>65</v>
      </c>
      <c r="AS226" s="5">
        <f t="shared" si="116"/>
        <v>5</v>
      </c>
      <c r="AT226" s="5" t="s">
        <v>65</v>
      </c>
      <c r="AU226" s="5">
        <f t="shared" si="117"/>
        <v>30</v>
      </c>
      <c r="AV226" s="5" t="s">
        <v>65</v>
      </c>
      <c r="AW226" s="5">
        <f t="shared" si="118"/>
        <v>15</v>
      </c>
      <c r="AX226" s="139">
        <f t="shared" si="119"/>
        <v>90</v>
      </c>
      <c r="AY226" s="5">
        <f t="shared" si="120"/>
        <v>2</v>
      </c>
      <c r="AZ226" s="5">
        <f t="shared" si="121"/>
        <v>0</v>
      </c>
      <c r="BA226" s="5" t="str">
        <v>Lider
Tecnico</v>
      </c>
      <c r="BB226" s="144">
        <f t="shared" si="122"/>
        <v>1</v>
      </c>
      <c r="BC226" s="133" t="str">
        <f t="shared" si="123"/>
        <v>RARO</v>
      </c>
      <c r="BD226" s="144">
        <f t="shared" si="124"/>
        <v>1</v>
      </c>
      <c r="BE226" s="133" t="str">
        <f t="shared" si="125"/>
        <v>INSIGNIFICANTE</v>
      </c>
      <c r="BF226" s="144">
        <f t="shared" si="126"/>
        <v>1</v>
      </c>
      <c r="BG226" s="136" t="str">
        <f t="shared" si="127"/>
        <v>BAJA</v>
      </c>
      <c r="BH226" s="136" t="str">
        <f t="shared" si="128"/>
        <v>SI</v>
      </c>
    </row>
    <row r="227" spans="2:60" ht="89.25" x14ac:dyDescent="0.2">
      <c r="B227" s="163">
        <v>218</v>
      </c>
      <c r="C227" s="126" t="s">
        <v>496</v>
      </c>
      <c r="D227" s="127" t="s">
        <v>72</v>
      </c>
      <c r="E227" s="137" t="str">
        <v>prácticamente todos los activos dependen de su configuración y
ésta de la diligencia del administrador: privilegios de acceso, flujos de actividades, registro de actividad, encaminamiento, etc.</v>
      </c>
      <c r="F227" s="137" t="str">
        <v>* Abuso de privilegios
* Falta de definición de procedimientos de control de cambio.</v>
      </c>
      <c r="G227" s="138" t="str">
        <v>Humano (deliberado)</v>
      </c>
      <c r="H227" s="217"/>
      <c r="I227" s="218"/>
      <c r="J227" s="164" t="s">
        <v>492</v>
      </c>
      <c r="K227" s="131" t="str">
        <v>BAJA</v>
      </c>
      <c r="L227" s="187"/>
      <c r="M227" s="129" t="str">
        <v>Gestión institucional</v>
      </c>
      <c r="N227" s="129" t="str">
        <v>Talento Humano</v>
      </c>
      <c r="O227" s="129" t="str">
        <v>Publica</v>
      </c>
      <c r="P227" s="129" t="str">
        <v>Publico, Personal</v>
      </c>
      <c r="Q227" s="129">
        <v>2</v>
      </c>
      <c r="R227" s="129">
        <v>3</v>
      </c>
      <c r="S227" s="129">
        <v>3</v>
      </c>
      <c r="T227" s="129" t="str">
        <v>[I] integridad
[C] confidencialidad [D] disponibilidad</v>
      </c>
      <c r="U227" s="129" t="s">
        <v>57</v>
      </c>
      <c r="V227" s="129" t="s">
        <v>57</v>
      </c>
      <c r="W227" s="129" t="str">
        <f>VLOOKUP(Y227,'[1]Niveles de Valoración'!C$21:D$25,2,0)</f>
        <v>La actividad que conlleva el riesgo se ejecuta como máximos 2 veces por año</v>
      </c>
      <c r="X227" s="132">
        <f t="shared" si="109"/>
        <v>1</v>
      </c>
      <c r="Y227" s="133" t="s">
        <v>84</v>
      </c>
      <c r="Z227" s="134">
        <f t="shared" si="110"/>
        <v>3</v>
      </c>
      <c r="AA227" s="135" t="s">
        <v>59</v>
      </c>
      <c r="AB227" s="134">
        <f t="shared" si="111"/>
        <v>3</v>
      </c>
      <c r="AC227" s="135" t="str">
        <f t="shared" si="112"/>
        <v>BAJO</v>
      </c>
      <c r="AD227" s="136" t="str">
        <f t="shared" si="113"/>
        <v>SI</v>
      </c>
      <c r="AE227" s="136" t="str">
        <f>VLOOKUP(AC227,'[1]Niveles de Valoración'!B$29:C$32,2,0)</f>
        <v>Asumir el riesgo</v>
      </c>
      <c r="AF227" s="5" t="str">
        <f>VLOOKUP(AH227,'Matriz de Controles'!B$3:F$116,5,0)</f>
        <v>PR</v>
      </c>
      <c r="AG227" s="5">
        <f t="shared" si="114"/>
        <v>25</v>
      </c>
      <c r="AH227" s="131" t="s">
        <v>166</v>
      </c>
      <c r="AI227" s="131" t="str">
        <f>VLOOKUP(AH227,'Matriz de Controles'!$B$3:O333,3,)</f>
        <v>Control: Los procedimientos de operación se deben documentar y poner a disposición de todos los usuarios que los necesitan.</v>
      </c>
      <c r="AJ227" s="143" t="str">
        <f>VLOOKUP(AH227,'Matriz de Controles'!$B$3:P333,4,)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27" s="131" t="s">
        <v>61</v>
      </c>
      <c r="AL227" s="136" t="s">
        <v>497</v>
      </c>
      <c r="AM227" s="136"/>
      <c r="AN227" s="136" t="s">
        <v>63</v>
      </c>
      <c r="AO227" s="136"/>
      <c r="AP227" s="5" t="s">
        <v>64</v>
      </c>
      <c r="AQ227" s="5">
        <f t="shared" si="115"/>
        <v>15</v>
      </c>
      <c r="AR227" s="5" t="s">
        <v>65</v>
      </c>
      <c r="AS227" s="5">
        <f t="shared" si="116"/>
        <v>5</v>
      </c>
      <c r="AT227" s="5" t="s">
        <v>65</v>
      </c>
      <c r="AU227" s="5">
        <f t="shared" si="117"/>
        <v>30</v>
      </c>
      <c r="AV227" s="5" t="s">
        <v>65</v>
      </c>
      <c r="AW227" s="5">
        <f t="shared" si="118"/>
        <v>15</v>
      </c>
      <c r="AX227" s="139">
        <f t="shared" si="119"/>
        <v>90</v>
      </c>
      <c r="AY227" s="5">
        <f t="shared" si="120"/>
        <v>2</v>
      </c>
      <c r="AZ227" s="5">
        <f t="shared" si="121"/>
        <v>0</v>
      </c>
      <c r="BA227" s="5" t="str">
        <v>Lider
Tecnico</v>
      </c>
      <c r="BB227" s="144">
        <f t="shared" si="122"/>
        <v>1</v>
      </c>
      <c r="BC227" s="133" t="str">
        <f t="shared" si="123"/>
        <v>RARO</v>
      </c>
      <c r="BD227" s="144">
        <f t="shared" si="124"/>
        <v>3</v>
      </c>
      <c r="BE227" s="133" t="str">
        <f t="shared" si="125"/>
        <v>MODERADO</v>
      </c>
      <c r="BF227" s="144">
        <f t="shared" si="126"/>
        <v>3</v>
      </c>
      <c r="BG227" s="136" t="str">
        <f t="shared" si="127"/>
        <v>BAJA</v>
      </c>
      <c r="BH227" s="136" t="str">
        <f t="shared" si="128"/>
        <v>SI</v>
      </c>
    </row>
    <row r="228" spans="2:60" ht="76.5" x14ac:dyDescent="0.2">
      <c r="B228" s="163">
        <v>219</v>
      </c>
      <c r="C228" s="126" t="s">
        <v>498</v>
      </c>
      <c r="D228" s="127" t="s">
        <v>76</v>
      </c>
      <c r="E22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28" s="137" t="str">
        <v>* Usurpación de derecho
* Autenticación rota</v>
      </c>
      <c r="G228" s="138" t="str">
        <v>Humano (deliberado)</v>
      </c>
      <c r="H228" s="217"/>
      <c r="I228" s="218"/>
      <c r="J228" s="164" t="s">
        <v>492</v>
      </c>
      <c r="K228" s="131" t="str">
        <v>BAJA</v>
      </c>
      <c r="L228" s="187"/>
      <c r="M228" s="129" t="str">
        <v>Gestión institucional</v>
      </c>
      <c r="N228" s="129" t="str">
        <v>Talento Humano</v>
      </c>
      <c r="O228" s="129" t="str">
        <v>Publica</v>
      </c>
      <c r="P228" s="129" t="str">
        <v>Publico, Personal</v>
      </c>
      <c r="Q228" s="129">
        <v>2</v>
      </c>
      <c r="R228" s="129">
        <v>3</v>
      </c>
      <c r="S228" s="129">
        <v>3</v>
      </c>
      <c r="T228" s="129" t="str">
        <v>[C] confidencialidad
[I] integridad</v>
      </c>
      <c r="U228" s="129" t="s">
        <v>57</v>
      </c>
      <c r="V228" s="129" t="s">
        <v>57</v>
      </c>
      <c r="W228" s="129" t="str">
        <f>VLOOKUP(Y228,'[1]Niveles de Valoración'!C$21:D$25,2,0)</f>
        <v>La actividad que conlleva el riesgo se ejecuta como máximos 2 veces por año</v>
      </c>
      <c r="X228" s="132">
        <f t="shared" si="109"/>
        <v>1</v>
      </c>
      <c r="Y228" s="133" t="s">
        <v>84</v>
      </c>
      <c r="Z228" s="134">
        <f t="shared" si="110"/>
        <v>2</v>
      </c>
      <c r="AA228" s="135" t="s">
        <v>73</v>
      </c>
      <c r="AB228" s="134">
        <f t="shared" si="111"/>
        <v>2</v>
      </c>
      <c r="AC228" s="135" t="str">
        <f t="shared" si="112"/>
        <v>BAJO</v>
      </c>
      <c r="AD228" s="136" t="str">
        <f t="shared" si="113"/>
        <v>SI</v>
      </c>
      <c r="AE228" s="136" t="str">
        <f>VLOOKUP(AC228,'[1]Niveles de Valoración'!B$29:C$32,2,0)</f>
        <v>Asumir el riesgo</v>
      </c>
      <c r="AF228" s="5" t="str">
        <f>VLOOKUP(AH228,'Matriz de Controles'!B$3:F$116,5,0)</f>
        <v>PR</v>
      </c>
      <c r="AG228" s="5">
        <f t="shared" si="114"/>
        <v>25</v>
      </c>
      <c r="AH228" s="131" t="s">
        <v>499</v>
      </c>
      <c r="AI228" s="131" t="str">
        <f>VLOOKUP(AH228,'Matriz de Controles'!$B$3:O334,3,)</f>
        <v>Control: Se deben identificar, documentar e implementar reglas para el uso aceptable de información y de activos asociados con información e instalaciones de procesamiento de información.</v>
      </c>
      <c r="AJ228" s="143" t="str">
        <f>VLOOKUP(AH228,'Matriz de Controles'!$B$3:P334,4,)</f>
        <v>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v>
      </c>
      <c r="AK228" s="131" t="s">
        <v>64</v>
      </c>
      <c r="AL228" s="136" t="s">
        <v>500</v>
      </c>
      <c r="AM228" s="136"/>
      <c r="AN228" s="136" t="s">
        <v>63</v>
      </c>
      <c r="AO228" s="136"/>
      <c r="AP228" s="5" t="s">
        <v>64</v>
      </c>
      <c r="AQ228" s="5">
        <f t="shared" si="115"/>
        <v>15</v>
      </c>
      <c r="AR228" s="5" t="s">
        <v>65</v>
      </c>
      <c r="AS228" s="5">
        <f t="shared" si="116"/>
        <v>5</v>
      </c>
      <c r="AT228" s="5" t="s">
        <v>65</v>
      </c>
      <c r="AU228" s="5">
        <f t="shared" si="117"/>
        <v>30</v>
      </c>
      <c r="AV228" s="5" t="s">
        <v>65</v>
      </c>
      <c r="AW228" s="5">
        <f t="shared" si="118"/>
        <v>15</v>
      </c>
      <c r="AX228" s="139">
        <f t="shared" si="119"/>
        <v>90</v>
      </c>
      <c r="AY228" s="5">
        <f t="shared" si="120"/>
        <v>2</v>
      </c>
      <c r="AZ228" s="5">
        <f t="shared" si="121"/>
        <v>0</v>
      </c>
      <c r="BA228" s="5" t="str">
        <v>Lider
Tecnico</v>
      </c>
      <c r="BB228" s="144">
        <f t="shared" si="122"/>
        <v>1</v>
      </c>
      <c r="BC228" s="133" t="str">
        <f t="shared" si="123"/>
        <v>RARO</v>
      </c>
      <c r="BD228" s="144">
        <f t="shared" si="124"/>
        <v>2</v>
      </c>
      <c r="BE228" s="133" t="str">
        <f t="shared" si="125"/>
        <v>MENOR</v>
      </c>
      <c r="BF228" s="144">
        <f t="shared" si="126"/>
        <v>2</v>
      </c>
      <c r="BG228" s="136" t="str">
        <f t="shared" si="127"/>
        <v>BAJA</v>
      </c>
      <c r="BH228" s="136" t="str">
        <f t="shared" si="128"/>
        <v>SI</v>
      </c>
    </row>
    <row r="229" spans="2:60" ht="51" customHeight="1" x14ac:dyDescent="0.2">
      <c r="B229" s="163">
        <v>220</v>
      </c>
      <c r="C229" s="126" t="s">
        <v>501</v>
      </c>
      <c r="D229" s="127" t="s">
        <v>247</v>
      </c>
      <c r="E229" s="137" t="str">
        <v>cuando no está claro quién tiene que hacer exactamente qué y
cuándo, incluyendo tomar medidas sobre los activos o informar a la jerarquía de gestión. Acciones descoordinadas, errores por omisión, incumplimientos contractuales, etc.</v>
      </c>
      <c r="F229" s="137" t="str">
        <v>* Falta de definición de roles y
responsabilidades
* Procesos inadecuados de contratación
* Incumplimientos contractuales</v>
      </c>
      <c r="G229" s="138" t="str">
        <v>Humano (accidental)</v>
      </c>
      <c r="H229" s="217"/>
      <c r="I229" s="218"/>
      <c r="J229" s="164" t="s">
        <v>492</v>
      </c>
      <c r="K229" s="131" t="str">
        <v>BAJA</v>
      </c>
      <c r="L229" s="187"/>
      <c r="M229" s="129" t="str">
        <v>Gestión institucional</v>
      </c>
      <c r="N229" s="129" t="str">
        <v>Talento Humano</v>
      </c>
      <c r="O229" s="129" t="str">
        <v>Publica</v>
      </c>
      <c r="P229" s="129" t="str">
        <v>Publico, Personal</v>
      </c>
      <c r="Q229" s="129">
        <v>2</v>
      </c>
      <c r="R229" s="129">
        <v>3</v>
      </c>
      <c r="S229" s="129">
        <v>3</v>
      </c>
      <c r="T229" s="129" t="str">
        <v>[D] disponibilidad</v>
      </c>
      <c r="U229" s="129" t="s">
        <v>57</v>
      </c>
      <c r="V229" s="129" t="s">
        <v>57</v>
      </c>
      <c r="W229" s="129" t="str">
        <f>VLOOKUP(Y229,'[1]Niveles de Valoración'!C$21:D$25,2,0)</f>
        <v>La actividad que conlleva el riesgo se ejecuta como máximos 2 veces por año</v>
      </c>
      <c r="X229" s="132">
        <f t="shared" si="109"/>
        <v>1</v>
      </c>
      <c r="Y229" s="133" t="s">
        <v>84</v>
      </c>
      <c r="Z229" s="134">
        <f t="shared" si="110"/>
        <v>2</v>
      </c>
      <c r="AA229" s="135" t="s">
        <v>73</v>
      </c>
      <c r="AB229" s="134">
        <f t="shared" si="111"/>
        <v>2</v>
      </c>
      <c r="AC229" s="135" t="str">
        <f t="shared" si="112"/>
        <v>BAJO</v>
      </c>
      <c r="AD229" s="136" t="str">
        <f t="shared" si="113"/>
        <v>SI</v>
      </c>
      <c r="AE229" s="136" t="str">
        <f>VLOOKUP(AC229,'[1]Niveles de Valoración'!B$29:C$32,2,0)</f>
        <v>Asumir el riesgo</v>
      </c>
      <c r="AF229" s="5" t="str">
        <f>VLOOKUP(AH229,'Matriz de Controles'!B$3:F$116,5,0)</f>
        <v>PR</v>
      </c>
      <c r="AG229" s="5">
        <f t="shared" si="114"/>
        <v>25</v>
      </c>
      <c r="AH229" s="131" t="s">
        <v>216</v>
      </c>
      <c r="AI229" s="131" t="str">
        <f>VLOOKUP(AH229,'Matriz de Controles'!$B$3:O335,3,)</f>
        <v>Control: Se debe exigir a los usuarios que cumplan las prácticas de la organización para el uso de información de autenticación secreta.</v>
      </c>
      <c r="AJ229" s="143" t="str">
        <f>VLOOKUP(AH229,'Matriz de Controles'!$B$3:P335,4,)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229" s="131" t="s">
        <v>64</v>
      </c>
      <c r="AL229" s="136" t="s">
        <v>502</v>
      </c>
      <c r="AM229" s="136"/>
      <c r="AN229" s="136" t="s">
        <v>63</v>
      </c>
      <c r="AO229" s="136"/>
      <c r="AP229" s="131" t="s">
        <v>64</v>
      </c>
      <c r="AQ229" s="5">
        <f t="shared" si="115"/>
        <v>15</v>
      </c>
      <c r="AR229" s="5" t="s">
        <v>65</v>
      </c>
      <c r="AS229" s="5">
        <f t="shared" si="116"/>
        <v>5</v>
      </c>
      <c r="AT229" s="5" t="s">
        <v>65</v>
      </c>
      <c r="AU229" s="5">
        <f t="shared" si="117"/>
        <v>30</v>
      </c>
      <c r="AV229" s="5" t="s">
        <v>65</v>
      </c>
      <c r="AW229" s="5">
        <f t="shared" si="118"/>
        <v>15</v>
      </c>
      <c r="AX229" s="139">
        <f t="shared" si="119"/>
        <v>90</v>
      </c>
      <c r="AY229" s="5">
        <f t="shared" si="120"/>
        <v>2</v>
      </c>
      <c r="AZ229" s="5">
        <f t="shared" si="121"/>
        <v>0</v>
      </c>
      <c r="BA229" s="5" t="str">
        <v>Lider
Tecnico</v>
      </c>
      <c r="BB229" s="144">
        <f t="shared" si="122"/>
        <v>1</v>
      </c>
      <c r="BC229" s="133" t="str">
        <f t="shared" si="123"/>
        <v>RARO</v>
      </c>
      <c r="BD229" s="144">
        <f t="shared" si="124"/>
        <v>2</v>
      </c>
      <c r="BE229" s="133" t="str">
        <f t="shared" si="125"/>
        <v>MENOR</v>
      </c>
      <c r="BF229" s="144">
        <f t="shared" si="126"/>
        <v>2</v>
      </c>
      <c r="BG229" s="136" t="str">
        <f t="shared" si="127"/>
        <v>BAJA</v>
      </c>
      <c r="BH229" s="136" t="str">
        <f t="shared" si="128"/>
        <v>SI</v>
      </c>
    </row>
    <row r="230" spans="2:60" ht="51" x14ac:dyDescent="0.2">
      <c r="B230" s="163">
        <v>221</v>
      </c>
      <c r="C230" s="126" t="s">
        <v>503</v>
      </c>
      <c r="D230" s="127" t="s">
        <v>53</v>
      </c>
      <c r="E230" s="137" t="str">
        <v>equivocaciones de las personas cuando usan los servicios,
datos, etc.</v>
      </c>
      <c r="F230" s="137" t="str">
        <v>* Error de uso</v>
      </c>
      <c r="G230" s="138" t="str">
        <v>Humano (accidental)</v>
      </c>
      <c r="H230" s="217" t="s">
        <v>504</v>
      </c>
      <c r="I230" s="218"/>
      <c r="J230" s="164" t="s">
        <v>505</v>
      </c>
      <c r="K230" s="131" t="str">
        <v>BAJA</v>
      </c>
      <c r="L230" s="187" t="s">
        <v>56</v>
      </c>
      <c r="M230" s="129" t="str">
        <v>Gestión institucional</v>
      </c>
      <c r="N230" s="129" t="str">
        <v>Servicio Integral a la Ciudadanía</v>
      </c>
      <c r="O230" s="129" t="str">
        <v>Publica</v>
      </c>
      <c r="P230" s="129" t="str">
        <v>Publico, Personal</v>
      </c>
      <c r="Q230" s="129">
        <v>1</v>
      </c>
      <c r="R230" s="129">
        <v>2</v>
      </c>
      <c r="S230" s="129">
        <v>2</v>
      </c>
      <c r="T230" s="129" t="str">
        <v>[I] integridad
[C] confidencialidad [D] disponibilidad</v>
      </c>
      <c r="U230" s="129" t="s">
        <v>57</v>
      </c>
      <c r="V230" s="129" t="s">
        <v>57</v>
      </c>
      <c r="W230" s="129" t="str">
        <f>VLOOKUP(Y230,'[1]Niveles de Valoración'!C$21:D$25,2,0)</f>
        <v>La actividad que conlleva el riesgo se ejecuta de 24 a 500 veces por año</v>
      </c>
      <c r="X230" s="132">
        <f t="shared" si="109"/>
        <v>3</v>
      </c>
      <c r="Y230" s="133" t="s">
        <v>99</v>
      </c>
      <c r="Z230" s="134">
        <f t="shared" si="110"/>
        <v>2</v>
      </c>
      <c r="AA230" s="135" t="s">
        <v>73</v>
      </c>
      <c r="AB230" s="134">
        <f t="shared" si="111"/>
        <v>6</v>
      </c>
      <c r="AC230" s="135" t="str">
        <f t="shared" si="112"/>
        <v>MODERADO</v>
      </c>
      <c r="AD230" s="136" t="str">
        <f t="shared" si="113"/>
        <v>SI</v>
      </c>
      <c r="AE230" s="136" t="str">
        <f>VLOOKUP(AC230,'[1]Niveles de Valoración'!B$29:C$32,2,0)</f>
        <v>Asumir el riesgo</v>
      </c>
      <c r="AF230" s="5" t="str">
        <f>VLOOKUP(AH230,'Matriz de Controles'!B$3:F$116,5,0)</f>
        <v>PR</v>
      </c>
      <c r="AG230" s="5">
        <f t="shared" si="114"/>
        <v>25</v>
      </c>
      <c r="AH230" s="131" t="s">
        <v>80</v>
      </c>
      <c r="AI230" s="131" t="str">
        <f>VLOOKUP(AH230,'Matriz de Controles'!$B$3:O336,3,)</f>
        <v>Control: Se deben definir y asignar todas las responsabilidades de la seguridad de la información.</v>
      </c>
      <c r="AJ230" s="143" t="str">
        <f>VLOOKUP(AH230,'Matriz de Controles'!$B$3:P336,4,)</f>
        <v>Los roles y responsabilidades deben estar claramente definidos
y deben hacer parte de cada contrato de los funcionarios activos en la SED.</v>
      </c>
      <c r="AK230" s="131" t="s">
        <v>61</v>
      </c>
      <c r="AL230" s="136" t="s">
        <v>506</v>
      </c>
      <c r="AM230" s="136"/>
      <c r="AN230" s="136" t="s">
        <v>63</v>
      </c>
      <c r="AO230" s="136"/>
      <c r="AP230" s="5" t="s">
        <v>64</v>
      </c>
      <c r="AQ230" s="5">
        <f t="shared" si="115"/>
        <v>15</v>
      </c>
      <c r="AR230" s="5" t="s">
        <v>65</v>
      </c>
      <c r="AS230" s="5">
        <f t="shared" si="116"/>
        <v>5</v>
      </c>
      <c r="AT230" s="5" t="s">
        <v>65</v>
      </c>
      <c r="AU230" s="5">
        <f t="shared" si="117"/>
        <v>30</v>
      </c>
      <c r="AV230" s="5" t="s">
        <v>65</v>
      </c>
      <c r="AW230" s="5">
        <f t="shared" si="118"/>
        <v>15</v>
      </c>
      <c r="AX230" s="139">
        <f t="shared" si="119"/>
        <v>90</v>
      </c>
      <c r="AY230" s="5">
        <f t="shared" si="120"/>
        <v>2</v>
      </c>
      <c r="AZ230" s="5">
        <f t="shared" si="121"/>
        <v>0</v>
      </c>
      <c r="BA230" s="5" t="str">
        <v>Lider
Tecnico</v>
      </c>
      <c r="BB230" s="144">
        <f t="shared" si="122"/>
        <v>1</v>
      </c>
      <c r="BC230" s="133" t="str">
        <f t="shared" si="123"/>
        <v>RARO</v>
      </c>
      <c r="BD230" s="144">
        <f t="shared" si="124"/>
        <v>2</v>
      </c>
      <c r="BE230" s="133" t="str">
        <f t="shared" si="125"/>
        <v>MENOR</v>
      </c>
      <c r="BF230" s="144">
        <f t="shared" si="126"/>
        <v>2</v>
      </c>
      <c r="BG230" s="136" t="str">
        <f t="shared" si="127"/>
        <v>BAJA</v>
      </c>
      <c r="BH230" s="136" t="str">
        <f t="shared" si="128"/>
        <v>SI</v>
      </c>
    </row>
    <row r="231" spans="2:60" ht="76.5" x14ac:dyDescent="0.2">
      <c r="B231" s="163">
        <v>222</v>
      </c>
      <c r="C231" s="126" t="s">
        <v>507</v>
      </c>
      <c r="D231" s="127" t="s">
        <v>67</v>
      </c>
      <c r="E231" s="137" t="str">
        <v>Manipulación de los registros
de actividad (log)</v>
      </c>
      <c r="F231" s="137" t="str">
        <v>* Control inadecuado o falta de
supervisión sobre los registros de
actividades (Registro y supervisión insuficientes)</v>
      </c>
      <c r="G231" s="138" t="str">
        <v>Humano (deliberado)</v>
      </c>
      <c r="H231" s="217"/>
      <c r="I231" s="218"/>
      <c r="J231" s="164" t="s">
        <v>505</v>
      </c>
      <c r="K231" s="131" t="str">
        <v>BAJA</v>
      </c>
      <c r="L231" s="187"/>
      <c r="M231" s="129" t="str">
        <v>Gestión institucional</v>
      </c>
      <c r="N231" s="129" t="str">
        <v>Servicio Integral a la Ciudadanía</v>
      </c>
      <c r="O231" s="129" t="str">
        <v>Publica</v>
      </c>
      <c r="P231" s="129" t="str">
        <v>Publico, Personal</v>
      </c>
      <c r="Q231" s="129">
        <v>1</v>
      </c>
      <c r="R231" s="129">
        <v>2</v>
      </c>
      <c r="S231" s="129">
        <v>2</v>
      </c>
      <c r="T231" s="129" t="str">
        <v>[I] integridad</v>
      </c>
      <c r="U231" s="129" t="s">
        <v>57</v>
      </c>
      <c r="V231" s="129" t="s">
        <v>57</v>
      </c>
      <c r="W231" s="129" t="str">
        <f>VLOOKUP(Y231,'[1]Niveles de Valoración'!C$21:D$25,2,0)</f>
        <v>La actividad que conlleva el riesgo se ejecuta de 24 a 500 veces por año</v>
      </c>
      <c r="X231" s="132">
        <f t="shared" si="109"/>
        <v>3</v>
      </c>
      <c r="Y231" s="133" t="s">
        <v>99</v>
      </c>
      <c r="Z231" s="134">
        <f t="shared" si="110"/>
        <v>1</v>
      </c>
      <c r="AA231" s="135" t="s">
        <v>68</v>
      </c>
      <c r="AB231" s="134">
        <f t="shared" si="111"/>
        <v>3</v>
      </c>
      <c r="AC231" s="135" t="str">
        <f t="shared" si="112"/>
        <v>BAJO</v>
      </c>
      <c r="AD231" s="136" t="str">
        <f t="shared" si="113"/>
        <v>SI</v>
      </c>
      <c r="AE231" s="136" t="str">
        <f>VLOOKUP(AC231,'[1]Niveles de Valoración'!B$29:C$32,2,0)</f>
        <v>Asumir el riesgo</v>
      </c>
      <c r="AF231" s="5" t="str">
        <f>VLOOKUP(AH231,'Matriz de Controles'!B$3:F$116,5,0)</f>
        <v>PR</v>
      </c>
      <c r="AG231" s="5">
        <f t="shared" si="114"/>
        <v>25</v>
      </c>
      <c r="AH231" s="131" t="s">
        <v>372</v>
      </c>
      <c r="AI231" s="131" t="str">
        <f>VLOOKUP(AH231,'Matriz de Controles'!$B$3:O337,3,)</f>
        <v>Control: La seguridad de la información se debe tratar en la gestión de proyectos, independientemente del tipo de proyecto.</v>
      </c>
      <c r="AJ231" s="143" t="str">
        <f>VLOOKUP(AH231,'Matriz de Controles'!$B$3:P337,4,)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231" s="131" t="s">
        <v>61</v>
      </c>
      <c r="AL231" s="136" t="s">
        <v>508</v>
      </c>
      <c r="AM231" s="136"/>
      <c r="AN231" s="136" t="s">
        <v>63</v>
      </c>
      <c r="AO231" s="136"/>
      <c r="AP231" s="5" t="s">
        <v>64</v>
      </c>
      <c r="AQ231" s="5">
        <f t="shared" si="115"/>
        <v>15</v>
      </c>
      <c r="AR231" s="5" t="s">
        <v>65</v>
      </c>
      <c r="AS231" s="5">
        <f t="shared" si="116"/>
        <v>5</v>
      </c>
      <c r="AT231" s="5" t="s">
        <v>65</v>
      </c>
      <c r="AU231" s="5">
        <f t="shared" si="117"/>
        <v>30</v>
      </c>
      <c r="AV231" s="5" t="s">
        <v>65</v>
      </c>
      <c r="AW231" s="5">
        <f t="shared" si="118"/>
        <v>15</v>
      </c>
      <c r="AX231" s="139">
        <f t="shared" si="119"/>
        <v>90</v>
      </c>
      <c r="AY231" s="5">
        <f t="shared" si="120"/>
        <v>2</v>
      </c>
      <c r="AZ231" s="5">
        <f t="shared" si="121"/>
        <v>0</v>
      </c>
      <c r="BA231" s="5" t="str">
        <v>Lider
Tecnico</v>
      </c>
      <c r="BB231" s="144">
        <f t="shared" si="122"/>
        <v>1</v>
      </c>
      <c r="BC231" s="133" t="str">
        <f t="shared" si="123"/>
        <v>RARO</v>
      </c>
      <c r="BD231" s="144">
        <f t="shared" si="124"/>
        <v>1</v>
      </c>
      <c r="BE231" s="133" t="str">
        <f t="shared" si="125"/>
        <v>INSIGNIFICANTE</v>
      </c>
      <c r="BF231" s="144">
        <f t="shared" si="126"/>
        <v>1</v>
      </c>
      <c r="BG231" s="136" t="str">
        <f t="shared" si="127"/>
        <v>BAJA</v>
      </c>
      <c r="BH231" s="136" t="str">
        <f t="shared" si="128"/>
        <v>SI</v>
      </c>
    </row>
    <row r="232" spans="2:60" ht="89.25" x14ac:dyDescent="0.2">
      <c r="B232" s="163">
        <v>223</v>
      </c>
      <c r="C232" s="126" t="s">
        <v>509</v>
      </c>
      <c r="D232" s="127" t="s">
        <v>72</v>
      </c>
      <c r="E232" s="137" t="str">
        <v>prácticamente todos los activos dependen de su configuración y
ésta de la diligencia del administrador: privilegios de acceso, flujos de actividades, registro de actividad, encaminamiento, etc.</v>
      </c>
      <c r="F232" s="137" t="str">
        <v>* Abuso de privilegios
* Falta de definición de procedimientos de control de cambio.</v>
      </c>
      <c r="G232" s="138" t="str">
        <v>Humano (deliberado)</v>
      </c>
      <c r="H232" s="217"/>
      <c r="I232" s="218"/>
      <c r="J232" s="164" t="s">
        <v>505</v>
      </c>
      <c r="K232" s="131" t="str">
        <v>BAJA</v>
      </c>
      <c r="L232" s="187"/>
      <c r="M232" s="129" t="str">
        <v>Gestión institucional</v>
      </c>
      <c r="N232" s="129" t="str">
        <v>Servicio Integral a la Ciudadanía</v>
      </c>
      <c r="O232" s="129" t="str">
        <v>Publica</v>
      </c>
      <c r="P232" s="129" t="str">
        <v>Publico, Personal</v>
      </c>
      <c r="Q232" s="129">
        <v>1</v>
      </c>
      <c r="R232" s="129">
        <v>2</v>
      </c>
      <c r="S232" s="129">
        <v>2</v>
      </c>
      <c r="T232" s="129" t="str">
        <v>[I] integridad
[C] confidencialidad [D] disponibilidad</v>
      </c>
      <c r="U232" s="129" t="s">
        <v>57</v>
      </c>
      <c r="V232" s="129" t="s">
        <v>57</v>
      </c>
      <c r="W232" s="129" t="str">
        <f>VLOOKUP(Y232,'[1]Niveles de Valoración'!C$21:D$25,2,0)</f>
        <v>La actividad que conlleva el riesgo se ejecuta de 24 a 500 veces por año</v>
      </c>
      <c r="X232" s="132">
        <f t="shared" si="109"/>
        <v>3</v>
      </c>
      <c r="Y232" s="133" t="s">
        <v>99</v>
      </c>
      <c r="Z232" s="134">
        <f t="shared" si="110"/>
        <v>3</v>
      </c>
      <c r="AA232" s="135" t="s">
        <v>59</v>
      </c>
      <c r="AB232" s="134">
        <f t="shared" si="111"/>
        <v>9</v>
      </c>
      <c r="AC232" s="135" t="str">
        <f t="shared" si="112"/>
        <v>MODERADO</v>
      </c>
      <c r="AD232" s="136" t="str">
        <f t="shared" si="113"/>
        <v>SI</v>
      </c>
      <c r="AE232" s="136" t="str">
        <f>VLOOKUP(AC232,'[1]Niveles de Valoración'!B$29:C$32,2,0)</f>
        <v>Asumir el riesgo</v>
      </c>
      <c r="AF232" s="5" t="str">
        <f>VLOOKUP(AH232,'Matriz de Controles'!B$3:F$116,5,0)</f>
        <v>PR</v>
      </c>
      <c r="AG232" s="5">
        <f t="shared" si="114"/>
        <v>25</v>
      </c>
      <c r="AH232" s="131" t="s">
        <v>166</v>
      </c>
      <c r="AI232" s="131" t="str">
        <f>VLOOKUP(AH232,'Matriz de Controles'!$B$3:O338,3,)</f>
        <v>Control: Los procedimientos de operación se deben documentar y poner a disposición de todos los usuarios que los necesitan.</v>
      </c>
      <c r="AJ232" s="143" t="str">
        <f>VLOOKUP(AH232,'Matriz de Controles'!$B$3:P338,4,)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32" s="131" t="s">
        <v>61</v>
      </c>
      <c r="AL232" s="136" t="s">
        <v>510</v>
      </c>
      <c r="AM232" s="136"/>
      <c r="AN232" s="136" t="s">
        <v>63</v>
      </c>
      <c r="AO232" s="136"/>
      <c r="AP232" s="5" t="s">
        <v>64</v>
      </c>
      <c r="AQ232" s="5">
        <f t="shared" si="115"/>
        <v>15</v>
      </c>
      <c r="AR232" s="5" t="s">
        <v>65</v>
      </c>
      <c r="AS232" s="5">
        <f t="shared" si="116"/>
        <v>5</v>
      </c>
      <c r="AT232" s="5" t="s">
        <v>65</v>
      </c>
      <c r="AU232" s="5">
        <f t="shared" si="117"/>
        <v>30</v>
      </c>
      <c r="AV232" s="5" t="s">
        <v>65</v>
      </c>
      <c r="AW232" s="5">
        <f t="shared" si="118"/>
        <v>15</v>
      </c>
      <c r="AX232" s="139">
        <f t="shared" si="119"/>
        <v>90</v>
      </c>
      <c r="AY232" s="5">
        <f t="shared" si="120"/>
        <v>2</v>
      </c>
      <c r="AZ232" s="5">
        <f t="shared" si="121"/>
        <v>0</v>
      </c>
      <c r="BA232" s="5" t="str">
        <v>Lider
Tecnico</v>
      </c>
      <c r="BB232" s="144">
        <f t="shared" si="122"/>
        <v>1</v>
      </c>
      <c r="BC232" s="133" t="str">
        <f t="shared" si="123"/>
        <v>RARO</v>
      </c>
      <c r="BD232" s="144">
        <f t="shared" si="124"/>
        <v>3</v>
      </c>
      <c r="BE232" s="133" t="str">
        <f t="shared" si="125"/>
        <v>MODERADO</v>
      </c>
      <c r="BF232" s="144">
        <f t="shared" si="126"/>
        <v>3</v>
      </c>
      <c r="BG232" s="136" t="str">
        <f t="shared" si="127"/>
        <v>BAJA</v>
      </c>
      <c r="BH232" s="136" t="str">
        <f t="shared" si="128"/>
        <v>SI</v>
      </c>
    </row>
    <row r="233" spans="2:60" ht="76.5" x14ac:dyDescent="0.2">
      <c r="B233" s="163">
        <v>224</v>
      </c>
      <c r="C233" s="126" t="s">
        <v>511</v>
      </c>
      <c r="D233" s="127" t="s">
        <v>76</v>
      </c>
      <c r="E23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33" s="137" t="str">
        <v>* Usurpación de derecho
* Autenticación rota</v>
      </c>
      <c r="G233" s="138" t="str">
        <v>Humano (deliberado)</v>
      </c>
      <c r="H233" s="217"/>
      <c r="I233" s="218"/>
      <c r="J233" s="164" t="s">
        <v>505</v>
      </c>
      <c r="K233" s="131" t="str">
        <v>BAJA</v>
      </c>
      <c r="L233" s="187"/>
      <c r="M233" s="129" t="str">
        <v>Gestión institucional</v>
      </c>
      <c r="N233" s="129" t="str">
        <v>Servicio Integral a la Ciudadanía</v>
      </c>
      <c r="O233" s="129" t="str">
        <v>Publica</v>
      </c>
      <c r="P233" s="129" t="str">
        <v>Publico, Personal</v>
      </c>
      <c r="Q233" s="129">
        <v>1</v>
      </c>
      <c r="R233" s="129">
        <v>2</v>
      </c>
      <c r="S233" s="129">
        <v>2</v>
      </c>
      <c r="T233" s="129" t="str">
        <v>[C] confidencialidad
[I] integridad</v>
      </c>
      <c r="U233" s="129" t="s">
        <v>57</v>
      </c>
      <c r="V233" s="129" t="s">
        <v>57</v>
      </c>
      <c r="W233" s="129" t="str">
        <f>VLOOKUP(Y233,'[1]Niveles de Valoración'!C$21:D$25,2,0)</f>
        <v>La actividad que conlleva el riesgo se ejecuta de 24 a 500 veces por año</v>
      </c>
      <c r="X233" s="132">
        <f t="shared" si="109"/>
        <v>3</v>
      </c>
      <c r="Y233" s="133" t="s">
        <v>99</v>
      </c>
      <c r="Z233" s="134">
        <f t="shared" si="110"/>
        <v>2</v>
      </c>
      <c r="AA233" s="135" t="s">
        <v>73</v>
      </c>
      <c r="AB233" s="134">
        <f t="shared" si="111"/>
        <v>6</v>
      </c>
      <c r="AC233" s="135" t="str">
        <f t="shared" si="112"/>
        <v>MODERADO</v>
      </c>
      <c r="AD233" s="136" t="str">
        <f t="shared" si="113"/>
        <v>SI</v>
      </c>
      <c r="AE233" s="136" t="str">
        <f>VLOOKUP(AC233,'[1]Niveles de Valoración'!B$29:C$32,2,0)</f>
        <v>Asumir el riesgo</v>
      </c>
      <c r="AF233" s="5" t="str">
        <f>VLOOKUP(AH233,'Matriz de Controles'!B$3:F$116,5,0)</f>
        <v>PR</v>
      </c>
      <c r="AG233" s="5">
        <f t="shared" si="114"/>
        <v>25</v>
      </c>
      <c r="AH233" s="131" t="s">
        <v>499</v>
      </c>
      <c r="AI233" s="131" t="str">
        <f>VLOOKUP(AH233,'Matriz de Controles'!$B$3:O339,3,)</f>
        <v>Control: Se deben identificar, documentar e implementar reglas para el uso aceptable de información y de activos asociados con información e instalaciones de procesamiento de información.</v>
      </c>
      <c r="AJ233" s="143" t="str">
        <f>VLOOKUP(AH233,'Matriz de Controles'!$B$3:P339,4,)</f>
        <v>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v>
      </c>
      <c r="AK233" s="131" t="s">
        <v>64</v>
      </c>
      <c r="AL233" s="136" t="s">
        <v>512</v>
      </c>
      <c r="AM233" s="136"/>
      <c r="AN233" s="136" t="s">
        <v>63</v>
      </c>
      <c r="AO233" s="136"/>
      <c r="AP233" s="5" t="s">
        <v>64</v>
      </c>
      <c r="AQ233" s="5">
        <f t="shared" si="115"/>
        <v>15</v>
      </c>
      <c r="AR233" s="5" t="s">
        <v>65</v>
      </c>
      <c r="AS233" s="5">
        <f t="shared" si="116"/>
        <v>5</v>
      </c>
      <c r="AT233" s="5" t="s">
        <v>65</v>
      </c>
      <c r="AU233" s="5">
        <f t="shared" si="117"/>
        <v>30</v>
      </c>
      <c r="AV233" s="5" t="s">
        <v>65</v>
      </c>
      <c r="AW233" s="5">
        <f t="shared" si="118"/>
        <v>15</v>
      </c>
      <c r="AX233" s="139">
        <f t="shared" si="119"/>
        <v>90</v>
      </c>
      <c r="AY233" s="5">
        <f t="shared" si="120"/>
        <v>2</v>
      </c>
      <c r="AZ233" s="5">
        <f t="shared" si="121"/>
        <v>0</v>
      </c>
      <c r="BA233" s="5" t="str">
        <v>Lider
Tecnico</v>
      </c>
      <c r="BB233" s="144">
        <f t="shared" si="122"/>
        <v>1</v>
      </c>
      <c r="BC233" s="133" t="str">
        <f t="shared" si="123"/>
        <v>RARO</v>
      </c>
      <c r="BD233" s="144">
        <f t="shared" si="124"/>
        <v>2</v>
      </c>
      <c r="BE233" s="133" t="str">
        <f t="shared" si="125"/>
        <v>MENOR</v>
      </c>
      <c r="BF233" s="144">
        <f t="shared" si="126"/>
        <v>2</v>
      </c>
      <c r="BG233" s="136" t="str">
        <f t="shared" si="127"/>
        <v>BAJA</v>
      </c>
      <c r="BH233" s="136" t="str">
        <f t="shared" si="128"/>
        <v>SI</v>
      </c>
    </row>
    <row r="234" spans="2:60" ht="63.75" customHeight="1" x14ac:dyDescent="0.2">
      <c r="B234" s="163">
        <v>225</v>
      </c>
      <c r="C234" s="126" t="s">
        <v>513</v>
      </c>
      <c r="D234" s="127" t="s">
        <v>247</v>
      </c>
      <c r="E234" s="137" t="str">
        <v>cuando no está claro quién tiene que hacer exactamente qué y
cuándo, incluyendo tomar medidas sobre los activos o informar a la jerarquía de gestión. Acciones descoordinadas, errores por omisión, incumplimientos contractuales, etc.</v>
      </c>
      <c r="F234" s="137" t="str">
        <v>* Falta de definición de roles y
responsabilidades
* Procesos inadecuados de contratación
* Incumplimientos contractuales</v>
      </c>
      <c r="G234" s="138" t="str">
        <v>Humano (accidental)</v>
      </c>
      <c r="H234" s="217"/>
      <c r="I234" s="218"/>
      <c r="J234" s="164" t="s">
        <v>505</v>
      </c>
      <c r="K234" s="131" t="str">
        <v>BAJA</v>
      </c>
      <c r="L234" s="187"/>
      <c r="M234" s="129" t="str">
        <v>Gestión institucional</v>
      </c>
      <c r="N234" s="129" t="str">
        <v>Servicio Integral a la Ciudadanía</v>
      </c>
      <c r="O234" s="129" t="str">
        <v>Publica</v>
      </c>
      <c r="P234" s="129" t="str">
        <v>Publico, Personal</v>
      </c>
      <c r="Q234" s="129">
        <v>1</v>
      </c>
      <c r="R234" s="129">
        <v>2</v>
      </c>
      <c r="S234" s="129">
        <v>2</v>
      </c>
      <c r="T234" s="129" t="str">
        <v>[D] disponibilidad</v>
      </c>
      <c r="U234" s="129" t="s">
        <v>57</v>
      </c>
      <c r="V234" s="129" t="s">
        <v>57</v>
      </c>
      <c r="W234" s="129" t="str">
        <f>VLOOKUP(Y234,'[1]Niveles de Valoración'!C$21:D$25,2,0)</f>
        <v>La actividad que conlleva el riesgo se ejecuta de 24 a 500 veces por año</v>
      </c>
      <c r="X234" s="132">
        <f t="shared" si="109"/>
        <v>3</v>
      </c>
      <c r="Y234" s="133" t="s">
        <v>99</v>
      </c>
      <c r="Z234" s="134">
        <f t="shared" si="110"/>
        <v>2</v>
      </c>
      <c r="AA234" s="135" t="s">
        <v>73</v>
      </c>
      <c r="AB234" s="134">
        <f t="shared" si="111"/>
        <v>6</v>
      </c>
      <c r="AC234" s="135" t="str">
        <f t="shared" si="112"/>
        <v>MODERADO</v>
      </c>
      <c r="AD234" s="136" t="str">
        <f t="shared" si="113"/>
        <v>SI</v>
      </c>
      <c r="AE234" s="136" t="str">
        <f>VLOOKUP(AC234,'[1]Niveles de Valoración'!B$29:C$32,2,0)</f>
        <v>Asumir el riesgo</v>
      </c>
      <c r="AF234" s="5" t="str">
        <f>VLOOKUP(AH234,'Matriz de Controles'!B$3:F$116,5,0)</f>
        <v>PR</v>
      </c>
      <c r="AG234" s="5">
        <f t="shared" si="114"/>
        <v>25</v>
      </c>
      <c r="AH234" s="131" t="s">
        <v>216</v>
      </c>
      <c r="AI234" s="131" t="str">
        <f>VLOOKUP(AH234,'Matriz de Controles'!$B$3:O340,3,)</f>
        <v>Control: Se debe exigir a los usuarios que cumplan las prácticas de la organización para el uso de información de autenticación secreta.</v>
      </c>
      <c r="AJ234" s="143" t="str">
        <f>VLOOKUP(AH234,'Matriz de Controles'!$B$3:P340,4,)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234" s="131" t="s">
        <v>64</v>
      </c>
      <c r="AL234" s="136" t="s">
        <v>514</v>
      </c>
      <c r="AM234" s="136"/>
      <c r="AN234" s="136" t="s">
        <v>63</v>
      </c>
      <c r="AO234" s="136"/>
      <c r="AP234" s="131" t="s">
        <v>64</v>
      </c>
      <c r="AQ234" s="5">
        <f t="shared" si="115"/>
        <v>15</v>
      </c>
      <c r="AR234" s="5" t="s">
        <v>65</v>
      </c>
      <c r="AS234" s="5">
        <f t="shared" si="116"/>
        <v>5</v>
      </c>
      <c r="AT234" s="5" t="s">
        <v>65</v>
      </c>
      <c r="AU234" s="5">
        <f t="shared" si="117"/>
        <v>30</v>
      </c>
      <c r="AV234" s="5" t="s">
        <v>65</v>
      </c>
      <c r="AW234" s="5">
        <f t="shared" si="118"/>
        <v>15</v>
      </c>
      <c r="AX234" s="139">
        <f t="shared" si="119"/>
        <v>90</v>
      </c>
      <c r="AY234" s="5">
        <f t="shared" si="120"/>
        <v>2</v>
      </c>
      <c r="AZ234" s="5">
        <f t="shared" si="121"/>
        <v>0</v>
      </c>
      <c r="BA234" s="5" t="str">
        <v>Lider
Tecnico</v>
      </c>
      <c r="BB234" s="144">
        <f t="shared" si="122"/>
        <v>1</v>
      </c>
      <c r="BC234" s="133" t="str">
        <f t="shared" si="123"/>
        <v>RARO</v>
      </c>
      <c r="BD234" s="144">
        <f t="shared" si="124"/>
        <v>2</v>
      </c>
      <c r="BE234" s="133" t="str">
        <f t="shared" si="125"/>
        <v>MENOR</v>
      </c>
      <c r="BF234" s="144">
        <f t="shared" si="126"/>
        <v>2</v>
      </c>
      <c r="BG234" s="136" t="str">
        <f t="shared" si="127"/>
        <v>BAJA</v>
      </c>
      <c r="BH234" s="136" t="str">
        <f t="shared" si="128"/>
        <v>SI</v>
      </c>
    </row>
    <row r="235" spans="2:60" ht="63.75" x14ac:dyDescent="0.2">
      <c r="B235" s="163">
        <v>226</v>
      </c>
      <c r="C235" s="126" t="s">
        <v>515</v>
      </c>
      <c r="D235" s="127" t="s">
        <v>53</v>
      </c>
      <c r="E235" s="137" t="str">
        <v>equivocaciones de las personas cuando usan los servicios,
datos, etc.</v>
      </c>
      <c r="F235" s="137" t="str">
        <v>* Error de uso</v>
      </c>
      <c r="G235" s="138" t="str">
        <v>Humano (accidental)</v>
      </c>
      <c r="H235" s="217" t="s">
        <v>516</v>
      </c>
      <c r="I235" s="218"/>
      <c r="J235" s="164" t="s">
        <v>517</v>
      </c>
      <c r="K235" s="131" t="str">
        <v>BAJA</v>
      </c>
      <c r="L235" s="187" t="s">
        <v>56</v>
      </c>
      <c r="M235" s="129" t="str">
        <v>Gestión institucional</v>
      </c>
      <c r="N235" s="129" t="str">
        <v>Talento Humano</v>
      </c>
      <c r="O235" s="129" t="str">
        <v>Reservada</v>
      </c>
      <c r="P235" s="129" t="str">
        <v>Publico, Privada, 
Personal</v>
      </c>
      <c r="Q235" s="129">
        <v>1</v>
      </c>
      <c r="R235" s="129">
        <v>2</v>
      </c>
      <c r="S235" s="129">
        <v>2</v>
      </c>
      <c r="T235" s="129" t="str">
        <v>[I] integridad
[C] confidencialidad [D] disponibilidad</v>
      </c>
      <c r="U235" s="129" t="s">
        <v>57</v>
      </c>
      <c r="V235" s="129" t="s">
        <v>57</v>
      </c>
      <c r="W235" s="129" t="str">
        <f>VLOOKUP(Y235,'[1]Niveles de Valoración'!C$21:D$25,2,0)</f>
        <v>La actividad que conlleva el riesgo se ejecuta como máximos 2 veces por año</v>
      </c>
      <c r="X235" s="132">
        <f t="shared" si="109"/>
        <v>1</v>
      </c>
      <c r="Y235" s="133" t="s">
        <v>84</v>
      </c>
      <c r="Z235" s="134">
        <f t="shared" si="110"/>
        <v>2</v>
      </c>
      <c r="AA235" s="135" t="s">
        <v>73</v>
      </c>
      <c r="AB235" s="134">
        <f t="shared" si="111"/>
        <v>2</v>
      </c>
      <c r="AC235" s="135" t="str">
        <f t="shared" si="112"/>
        <v>BAJO</v>
      </c>
      <c r="AD235" s="136" t="str">
        <f t="shared" si="113"/>
        <v>SI</v>
      </c>
      <c r="AE235" s="136" t="str">
        <f>VLOOKUP(AC235,'[1]Niveles de Valoración'!B$29:C$32,2,0)</f>
        <v>Asumir el riesgo</v>
      </c>
      <c r="AF235" s="5" t="str">
        <f>VLOOKUP(AH235,'Matriz de Controles'!B$3:F$116,5,0)</f>
        <v>PR</v>
      </c>
      <c r="AG235" s="5">
        <f t="shared" si="114"/>
        <v>25</v>
      </c>
      <c r="AH235" s="131" t="s">
        <v>80</v>
      </c>
      <c r="AI235" s="131" t="str">
        <f>VLOOKUP(AH235,'Matriz de Controles'!$B$3:O341,3,)</f>
        <v>Control: Se deben definir y asignar todas las responsabilidades de la seguridad de la información.</v>
      </c>
      <c r="AJ235" s="143" t="str">
        <f>VLOOKUP(AH235,'Matriz de Controles'!$B$3:P341,4,)</f>
        <v>Los roles y responsabilidades deben estar claramente definidos
y deben hacer parte de cada contrato de los funcionarios activos en la SED.</v>
      </c>
      <c r="AK235" s="131" t="s">
        <v>61</v>
      </c>
      <c r="AL235" s="136" t="s">
        <v>518</v>
      </c>
      <c r="AM235" s="136"/>
      <c r="AN235" s="136" t="s">
        <v>63</v>
      </c>
      <c r="AO235" s="136"/>
      <c r="AP235" s="5" t="s">
        <v>64</v>
      </c>
      <c r="AQ235" s="5">
        <f t="shared" si="115"/>
        <v>15</v>
      </c>
      <c r="AR235" s="5" t="s">
        <v>65</v>
      </c>
      <c r="AS235" s="5">
        <f t="shared" si="116"/>
        <v>5</v>
      </c>
      <c r="AT235" s="5" t="s">
        <v>65</v>
      </c>
      <c r="AU235" s="5">
        <f t="shared" si="117"/>
        <v>30</v>
      </c>
      <c r="AV235" s="5" t="s">
        <v>65</v>
      </c>
      <c r="AW235" s="5">
        <f t="shared" si="118"/>
        <v>15</v>
      </c>
      <c r="AX235" s="139">
        <f t="shared" si="119"/>
        <v>90</v>
      </c>
      <c r="AY235" s="5">
        <f t="shared" si="120"/>
        <v>2</v>
      </c>
      <c r="AZ235" s="5">
        <f t="shared" si="121"/>
        <v>0</v>
      </c>
      <c r="BA235" s="5" t="str">
        <v>Lider
Tecnico</v>
      </c>
      <c r="BB235" s="144">
        <f t="shared" si="122"/>
        <v>1</v>
      </c>
      <c r="BC235" s="133" t="str">
        <f t="shared" si="123"/>
        <v>RARO</v>
      </c>
      <c r="BD235" s="144">
        <f t="shared" si="124"/>
        <v>2</v>
      </c>
      <c r="BE235" s="133" t="str">
        <f t="shared" si="125"/>
        <v>MENOR</v>
      </c>
      <c r="BF235" s="144">
        <f t="shared" si="126"/>
        <v>2</v>
      </c>
      <c r="BG235" s="136" t="str">
        <f t="shared" si="127"/>
        <v>BAJA</v>
      </c>
      <c r="BH235" s="136" t="str">
        <f t="shared" si="128"/>
        <v>SI</v>
      </c>
    </row>
    <row r="236" spans="2:60" ht="76.5" x14ac:dyDescent="0.2">
      <c r="B236" s="163">
        <v>227</v>
      </c>
      <c r="C236" s="126" t="s">
        <v>519</v>
      </c>
      <c r="D236" s="127" t="s">
        <v>67</v>
      </c>
      <c r="E236" s="137" t="str">
        <v>Manipulación de los registros
de actividad (log)</v>
      </c>
      <c r="F236" s="137" t="str">
        <v>* Control inadecuado o falta de
supervisión sobre los registros de
actividades (Registro y supervisión insuficientes)</v>
      </c>
      <c r="G236" s="138" t="str">
        <v>Humano (deliberado)</v>
      </c>
      <c r="H236" s="217"/>
      <c r="I236" s="218"/>
      <c r="J236" s="164" t="s">
        <v>517</v>
      </c>
      <c r="K236" s="131" t="str">
        <v>BAJA</v>
      </c>
      <c r="L236" s="187"/>
      <c r="M236" s="129" t="str">
        <v>Gestión institucional</v>
      </c>
      <c r="N236" s="129" t="str">
        <v>Talento Humano</v>
      </c>
      <c r="O236" s="129" t="str">
        <v>Reservada</v>
      </c>
      <c r="P236" s="129" t="str">
        <v>Publico, Privada, 
Personal</v>
      </c>
      <c r="Q236" s="129">
        <v>1</v>
      </c>
      <c r="R236" s="129">
        <v>2</v>
      </c>
      <c r="S236" s="129">
        <v>2</v>
      </c>
      <c r="T236" s="129" t="str">
        <v>[I] integridad</v>
      </c>
      <c r="U236" s="129" t="s">
        <v>57</v>
      </c>
      <c r="V236" s="129" t="s">
        <v>57</v>
      </c>
      <c r="W236" s="129" t="str">
        <f>VLOOKUP(Y236,'[1]Niveles de Valoración'!C$21:D$25,2,0)</f>
        <v>La actividad que conlleva el riesgo se ejecuta como máximos 2 veces por año</v>
      </c>
      <c r="X236" s="132">
        <f t="shared" si="109"/>
        <v>1</v>
      </c>
      <c r="Y236" s="133" t="s">
        <v>84</v>
      </c>
      <c r="Z236" s="134">
        <f t="shared" si="110"/>
        <v>1</v>
      </c>
      <c r="AA236" s="135" t="s">
        <v>68</v>
      </c>
      <c r="AB236" s="134">
        <f t="shared" si="111"/>
        <v>1</v>
      </c>
      <c r="AC236" s="135" t="str">
        <f t="shared" si="112"/>
        <v>BAJO</v>
      </c>
      <c r="AD236" s="136" t="str">
        <f t="shared" si="113"/>
        <v>SI</v>
      </c>
      <c r="AE236" s="136" t="str">
        <f>VLOOKUP(AC236,'[1]Niveles de Valoración'!B$29:C$32,2,0)</f>
        <v>Asumir el riesgo</v>
      </c>
      <c r="AF236" s="5" t="str">
        <f>VLOOKUP(AH236,'Matriz de Controles'!B$3:F$116,5,0)</f>
        <v>PR</v>
      </c>
      <c r="AG236" s="5">
        <f t="shared" si="114"/>
        <v>25</v>
      </c>
      <c r="AH236" s="131" t="s">
        <v>372</v>
      </c>
      <c r="AI236" s="131" t="str">
        <f>VLOOKUP(AH236,'Matriz de Controles'!$B$3:O342,3,)</f>
        <v>Control: La seguridad de la información se debe tratar en la gestión de proyectos, independientemente del tipo de proyecto.</v>
      </c>
      <c r="AJ236" s="143" t="str">
        <f>VLOOKUP(AH236,'Matriz de Controles'!$B$3:P342,4,)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236" s="131" t="s">
        <v>61</v>
      </c>
      <c r="AL236" s="136" t="s">
        <v>520</v>
      </c>
      <c r="AM236" s="136"/>
      <c r="AN236" s="136" t="s">
        <v>63</v>
      </c>
      <c r="AO236" s="136"/>
      <c r="AP236" s="5" t="s">
        <v>64</v>
      </c>
      <c r="AQ236" s="5">
        <f t="shared" si="115"/>
        <v>15</v>
      </c>
      <c r="AR236" s="5" t="s">
        <v>65</v>
      </c>
      <c r="AS236" s="5">
        <f t="shared" si="116"/>
        <v>5</v>
      </c>
      <c r="AT236" s="5" t="s">
        <v>65</v>
      </c>
      <c r="AU236" s="5">
        <f t="shared" si="117"/>
        <v>30</v>
      </c>
      <c r="AV236" s="5" t="s">
        <v>65</v>
      </c>
      <c r="AW236" s="5">
        <f t="shared" si="118"/>
        <v>15</v>
      </c>
      <c r="AX236" s="139">
        <f t="shared" si="119"/>
        <v>90</v>
      </c>
      <c r="AY236" s="5">
        <f t="shared" si="120"/>
        <v>2</v>
      </c>
      <c r="AZ236" s="5">
        <f t="shared" si="121"/>
        <v>0</v>
      </c>
      <c r="BA236" s="5" t="str">
        <v>Lider
Tecnico</v>
      </c>
      <c r="BB236" s="144">
        <f t="shared" si="122"/>
        <v>1</v>
      </c>
      <c r="BC236" s="133" t="str">
        <f t="shared" si="123"/>
        <v>RARO</v>
      </c>
      <c r="BD236" s="144">
        <f t="shared" si="124"/>
        <v>1</v>
      </c>
      <c r="BE236" s="133" t="str">
        <f t="shared" si="125"/>
        <v>INSIGNIFICANTE</v>
      </c>
      <c r="BF236" s="144">
        <f t="shared" si="126"/>
        <v>1</v>
      </c>
      <c r="BG236" s="136" t="str">
        <f t="shared" si="127"/>
        <v>BAJA</v>
      </c>
      <c r="BH236" s="136" t="str">
        <f t="shared" si="128"/>
        <v>SI</v>
      </c>
    </row>
    <row r="237" spans="2:60" ht="89.25" x14ac:dyDescent="0.2">
      <c r="B237" s="163">
        <v>228</v>
      </c>
      <c r="C237" s="126" t="s">
        <v>521</v>
      </c>
      <c r="D237" s="127" t="s">
        <v>72</v>
      </c>
      <c r="E237" s="137" t="str">
        <v>prácticamente todos los activos dependen de su configuración y
ésta de la diligencia del administrador: privilegios de acceso, flujos de actividades, registro de actividad, encaminamiento, etc.</v>
      </c>
      <c r="F237" s="137" t="str">
        <v>* Abuso de privilegios
* Falta de definición de procedimientos de control de cambio.</v>
      </c>
      <c r="G237" s="138" t="str">
        <v>Humano (deliberado)</v>
      </c>
      <c r="H237" s="217"/>
      <c r="I237" s="218"/>
      <c r="J237" s="164" t="s">
        <v>517</v>
      </c>
      <c r="K237" s="131" t="str">
        <v>BAJA</v>
      </c>
      <c r="L237" s="187"/>
      <c r="M237" s="129" t="str">
        <v>Gestión institucional</v>
      </c>
      <c r="N237" s="129" t="str">
        <v>Talento Humano</v>
      </c>
      <c r="O237" s="129" t="str">
        <v>Reservada</v>
      </c>
      <c r="P237" s="129" t="str">
        <v>Publico, Privada, 
Personal</v>
      </c>
      <c r="Q237" s="129">
        <v>1</v>
      </c>
      <c r="R237" s="129">
        <v>2</v>
      </c>
      <c r="S237" s="129">
        <v>2</v>
      </c>
      <c r="T237" s="129" t="str">
        <v>[I] integridad
[C] confidencialidad [D] disponibilidad</v>
      </c>
      <c r="U237" s="129" t="s">
        <v>57</v>
      </c>
      <c r="V237" s="129" t="s">
        <v>57</v>
      </c>
      <c r="W237" s="129" t="str">
        <f>VLOOKUP(Y237,'[1]Niveles de Valoración'!C$21:D$25,2,0)</f>
        <v>La actividad que conlleva el riesgo se ejecuta como máximos 2 veces por año</v>
      </c>
      <c r="X237" s="132">
        <f t="shared" si="109"/>
        <v>1</v>
      </c>
      <c r="Y237" s="133" t="s">
        <v>84</v>
      </c>
      <c r="Z237" s="134">
        <f t="shared" si="110"/>
        <v>3</v>
      </c>
      <c r="AA237" s="135" t="s">
        <v>59</v>
      </c>
      <c r="AB237" s="134">
        <f t="shared" si="111"/>
        <v>3</v>
      </c>
      <c r="AC237" s="135" t="str">
        <f t="shared" si="112"/>
        <v>BAJO</v>
      </c>
      <c r="AD237" s="136" t="str">
        <f t="shared" si="113"/>
        <v>SI</v>
      </c>
      <c r="AE237" s="136" t="str">
        <f>VLOOKUP(AC237,'[1]Niveles de Valoración'!B$29:C$32,2,0)</f>
        <v>Asumir el riesgo</v>
      </c>
      <c r="AF237" s="5" t="str">
        <f>VLOOKUP(AH237,'Matriz de Controles'!B$3:F$116,5,0)</f>
        <v>PR</v>
      </c>
      <c r="AG237" s="5">
        <f t="shared" si="114"/>
        <v>25</v>
      </c>
      <c r="AH237" s="131" t="s">
        <v>166</v>
      </c>
      <c r="AI237" s="131" t="str">
        <f>VLOOKUP(AH237,'Matriz de Controles'!$B$3:O343,3,)</f>
        <v>Control: Los procedimientos de operación se deben documentar y poner a disposición de todos los usuarios que los necesitan.</v>
      </c>
      <c r="AJ237" s="143" t="str">
        <f>VLOOKUP(AH237,'Matriz de Controles'!$B$3:P343,4,)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37" s="131" t="s">
        <v>61</v>
      </c>
      <c r="AL237" s="136" t="s">
        <v>522</v>
      </c>
      <c r="AM237" s="136"/>
      <c r="AN237" s="136" t="s">
        <v>63</v>
      </c>
      <c r="AO237" s="136"/>
      <c r="AP237" s="5" t="s">
        <v>64</v>
      </c>
      <c r="AQ237" s="5">
        <f t="shared" si="115"/>
        <v>15</v>
      </c>
      <c r="AR237" s="5" t="s">
        <v>65</v>
      </c>
      <c r="AS237" s="5">
        <f t="shared" si="116"/>
        <v>5</v>
      </c>
      <c r="AT237" s="5" t="s">
        <v>65</v>
      </c>
      <c r="AU237" s="5">
        <f t="shared" si="117"/>
        <v>30</v>
      </c>
      <c r="AV237" s="5" t="s">
        <v>65</v>
      </c>
      <c r="AW237" s="5">
        <f t="shared" si="118"/>
        <v>15</v>
      </c>
      <c r="AX237" s="139">
        <f t="shared" si="119"/>
        <v>90</v>
      </c>
      <c r="AY237" s="5">
        <f t="shared" si="120"/>
        <v>2</v>
      </c>
      <c r="AZ237" s="5">
        <f t="shared" si="121"/>
        <v>0</v>
      </c>
      <c r="BA237" s="5" t="str">
        <v>Lider
Tecnico</v>
      </c>
      <c r="BB237" s="144">
        <f t="shared" si="122"/>
        <v>1</v>
      </c>
      <c r="BC237" s="133" t="str">
        <f t="shared" si="123"/>
        <v>RARO</v>
      </c>
      <c r="BD237" s="144">
        <f t="shared" si="124"/>
        <v>3</v>
      </c>
      <c r="BE237" s="133" t="str">
        <f t="shared" si="125"/>
        <v>MODERADO</v>
      </c>
      <c r="BF237" s="144">
        <f t="shared" si="126"/>
        <v>3</v>
      </c>
      <c r="BG237" s="136" t="str">
        <f t="shared" si="127"/>
        <v>BAJA</v>
      </c>
      <c r="BH237" s="136" t="str">
        <f t="shared" si="128"/>
        <v>SI</v>
      </c>
    </row>
    <row r="238" spans="2:60" ht="76.5" x14ac:dyDescent="0.2">
      <c r="B238" s="163">
        <v>229</v>
      </c>
      <c r="C238" s="126" t="s">
        <v>523</v>
      </c>
      <c r="D238" s="127" t="s">
        <v>76</v>
      </c>
      <c r="E23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38" s="137" t="str">
        <v>* Usurpación de derecho
* Autenticación rota</v>
      </c>
      <c r="G238" s="138" t="str">
        <v>Humano (deliberado)</v>
      </c>
      <c r="H238" s="217"/>
      <c r="I238" s="218"/>
      <c r="J238" s="164" t="s">
        <v>517</v>
      </c>
      <c r="K238" s="131" t="str">
        <v>BAJA</v>
      </c>
      <c r="L238" s="187"/>
      <c r="M238" s="129" t="str">
        <v>Gestión institucional</v>
      </c>
      <c r="N238" s="129" t="str">
        <v>Talento Humano</v>
      </c>
      <c r="O238" s="129" t="str">
        <v>Reservada</v>
      </c>
      <c r="P238" s="129" t="str">
        <v>Publico, Privada, 
Personal</v>
      </c>
      <c r="Q238" s="129">
        <v>1</v>
      </c>
      <c r="R238" s="129">
        <v>2</v>
      </c>
      <c r="S238" s="129">
        <v>2</v>
      </c>
      <c r="T238" s="129" t="str">
        <v>[C] confidencialidad
[I] integridad</v>
      </c>
      <c r="U238" s="129" t="s">
        <v>57</v>
      </c>
      <c r="V238" s="129" t="s">
        <v>57</v>
      </c>
      <c r="W238" s="129" t="str">
        <f>VLOOKUP(Y238,'[1]Niveles de Valoración'!C$21:D$25,2,0)</f>
        <v>La actividad que conlleva el riesgo se ejecuta como máximos 2 veces por año</v>
      </c>
      <c r="X238" s="132">
        <f t="shared" si="109"/>
        <v>1</v>
      </c>
      <c r="Y238" s="133" t="s">
        <v>84</v>
      </c>
      <c r="Z238" s="134">
        <f t="shared" si="110"/>
        <v>2</v>
      </c>
      <c r="AA238" s="135" t="s">
        <v>73</v>
      </c>
      <c r="AB238" s="134">
        <f t="shared" si="111"/>
        <v>2</v>
      </c>
      <c r="AC238" s="135" t="str">
        <f t="shared" si="112"/>
        <v>BAJO</v>
      </c>
      <c r="AD238" s="136" t="str">
        <f t="shared" si="113"/>
        <v>SI</v>
      </c>
      <c r="AE238" s="136" t="str">
        <f>VLOOKUP(AC238,'[1]Niveles de Valoración'!B$29:C$32,2,0)</f>
        <v>Asumir el riesgo</v>
      </c>
      <c r="AF238" s="5" t="str">
        <f>VLOOKUP(AH238,'Matriz de Controles'!B$3:F$116,5,0)</f>
        <v>PR</v>
      </c>
      <c r="AG238" s="5">
        <f t="shared" si="114"/>
        <v>25</v>
      </c>
      <c r="AH238" s="131" t="s">
        <v>499</v>
      </c>
      <c r="AI238" s="131" t="str">
        <f>VLOOKUP(AH238,'Matriz de Controles'!$B$3:O344,3,)</f>
        <v>Control: Se deben identificar, documentar e implementar reglas para el uso aceptable de información y de activos asociados con información e instalaciones de procesamiento de información.</v>
      </c>
      <c r="AJ238" s="143" t="str">
        <f>VLOOKUP(AH238,'Matriz de Controles'!$B$3:P344,4,)</f>
        <v>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v>
      </c>
      <c r="AK238" s="131" t="s">
        <v>64</v>
      </c>
      <c r="AL238" s="136" t="s">
        <v>524</v>
      </c>
      <c r="AM238" s="136"/>
      <c r="AN238" s="136" t="s">
        <v>63</v>
      </c>
      <c r="AO238" s="136"/>
      <c r="AP238" s="5" t="s">
        <v>64</v>
      </c>
      <c r="AQ238" s="5">
        <f t="shared" si="115"/>
        <v>15</v>
      </c>
      <c r="AR238" s="5" t="s">
        <v>65</v>
      </c>
      <c r="AS238" s="5">
        <f t="shared" si="116"/>
        <v>5</v>
      </c>
      <c r="AT238" s="5" t="s">
        <v>65</v>
      </c>
      <c r="AU238" s="5">
        <f t="shared" si="117"/>
        <v>30</v>
      </c>
      <c r="AV238" s="5" t="s">
        <v>65</v>
      </c>
      <c r="AW238" s="5">
        <f t="shared" si="118"/>
        <v>15</v>
      </c>
      <c r="AX238" s="139">
        <f t="shared" si="119"/>
        <v>90</v>
      </c>
      <c r="AY238" s="5">
        <f t="shared" si="120"/>
        <v>2</v>
      </c>
      <c r="AZ238" s="5">
        <f t="shared" si="121"/>
        <v>0</v>
      </c>
      <c r="BA238" s="5" t="str">
        <v>Lider
Tecnico</v>
      </c>
      <c r="BB238" s="144">
        <f t="shared" si="122"/>
        <v>1</v>
      </c>
      <c r="BC238" s="133" t="str">
        <f t="shared" si="123"/>
        <v>RARO</v>
      </c>
      <c r="BD238" s="144">
        <f t="shared" si="124"/>
        <v>2</v>
      </c>
      <c r="BE238" s="133" t="str">
        <f t="shared" si="125"/>
        <v>MENOR</v>
      </c>
      <c r="BF238" s="144">
        <f t="shared" si="126"/>
        <v>2</v>
      </c>
      <c r="BG238" s="136" t="str">
        <f t="shared" si="127"/>
        <v>BAJA</v>
      </c>
      <c r="BH238" s="136" t="str">
        <f t="shared" si="128"/>
        <v>SI</v>
      </c>
    </row>
    <row r="239" spans="2:60" ht="63.75" customHeight="1" x14ac:dyDescent="0.2">
      <c r="B239" s="163">
        <v>230</v>
      </c>
      <c r="C239" s="126" t="s">
        <v>525</v>
      </c>
      <c r="D239" s="127" t="s">
        <v>247</v>
      </c>
      <c r="E239" s="137" t="str">
        <v>cuando no está claro quién tiene que hacer exactamente qué y
cuándo, incluyendo tomar medidas sobre los activos o informar a la jerarquía de gestión. Acciones descoordinadas, errores por omisión, incumplimientos contractuales, etc.</v>
      </c>
      <c r="F239" s="137" t="str">
        <v>* Falta de definición de roles y
responsabilidades
* Procesos inadecuados de contratación
* Incumplimientos contractuales</v>
      </c>
      <c r="G239" s="138" t="str">
        <v>Humano (accidental)</v>
      </c>
      <c r="H239" s="217"/>
      <c r="I239" s="218"/>
      <c r="J239" s="164" t="s">
        <v>517</v>
      </c>
      <c r="K239" s="131" t="str">
        <v>BAJA</v>
      </c>
      <c r="L239" s="187"/>
      <c r="M239" s="129" t="str">
        <v>Gestión institucional</v>
      </c>
      <c r="N239" s="129" t="str">
        <v>Talento Humano</v>
      </c>
      <c r="O239" s="129" t="str">
        <v>Reservada</v>
      </c>
      <c r="P239" s="129" t="str">
        <v>Publico, Privada, 
Personal</v>
      </c>
      <c r="Q239" s="129">
        <v>1</v>
      </c>
      <c r="R239" s="129">
        <v>2</v>
      </c>
      <c r="S239" s="129">
        <v>2</v>
      </c>
      <c r="T239" s="129" t="str">
        <v>[D] disponibilidad</v>
      </c>
      <c r="U239" s="129" t="s">
        <v>57</v>
      </c>
      <c r="V239" s="129" t="s">
        <v>57</v>
      </c>
      <c r="W239" s="129" t="str">
        <f>VLOOKUP(Y239,'[1]Niveles de Valoración'!C$21:D$25,2,0)</f>
        <v>La actividad que conlleva el riesgo se ejecuta como máximos 2 veces por año</v>
      </c>
      <c r="X239" s="132">
        <f t="shared" si="109"/>
        <v>1</v>
      </c>
      <c r="Y239" s="133" t="s">
        <v>84</v>
      </c>
      <c r="Z239" s="134">
        <f t="shared" si="110"/>
        <v>2</v>
      </c>
      <c r="AA239" s="135" t="s">
        <v>73</v>
      </c>
      <c r="AB239" s="134">
        <f t="shared" si="111"/>
        <v>2</v>
      </c>
      <c r="AC239" s="135" t="str">
        <f t="shared" si="112"/>
        <v>BAJO</v>
      </c>
      <c r="AD239" s="136" t="str">
        <f t="shared" si="113"/>
        <v>SI</v>
      </c>
      <c r="AE239" s="136" t="str">
        <f>VLOOKUP(AC239,'[1]Niveles de Valoración'!B$29:C$32,2,0)</f>
        <v>Asumir el riesgo</v>
      </c>
      <c r="AF239" s="5" t="str">
        <f>VLOOKUP(AH239,'Matriz de Controles'!B$3:F$116,5,0)</f>
        <v>PR</v>
      </c>
      <c r="AG239" s="5">
        <f t="shared" si="114"/>
        <v>25</v>
      </c>
      <c r="AH239" s="131" t="s">
        <v>216</v>
      </c>
      <c r="AI239" s="131" t="str">
        <f>VLOOKUP(AH239,'Matriz de Controles'!$B$3:O345,3,)</f>
        <v>Control: Se debe exigir a los usuarios que cumplan las prácticas de la organización para el uso de información de autenticación secreta.</v>
      </c>
      <c r="AJ239" s="143" t="str">
        <f>VLOOKUP(AH239,'Matriz de Controles'!$B$3:P345,4,)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239" s="131" t="s">
        <v>64</v>
      </c>
      <c r="AL239" s="136" t="s">
        <v>526</v>
      </c>
      <c r="AM239" s="136"/>
      <c r="AN239" s="136" t="s">
        <v>63</v>
      </c>
      <c r="AO239" s="136"/>
      <c r="AP239" s="131" t="s">
        <v>64</v>
      </c>
      <c r="AQ239" s="5">
        <f t="shared" si="115"/>
        <v>15</v>
      </c>
      <c r="AR239" s="5" t="s">
        <v>65</v>
      </c>
      <c r="AS239" s="5">
        <f t="shared" si="116"/>
        <v>5</v>
      </c>
      <c r="AT239" s="5" t="s">
        <v>65</v>
      </c>
      <c r="AU239" s="5">
        <f t="shared" si="117"/>
        <v>30</v>
      </c>
      <c r="AV239" s="5" t="s">
        <v>65</v>
      </c>
      <c r="AW239" s="5">
        <f t="shared" si="118"/>
        <v>15</v>
      </c>
      <c r="AX239" s="139">
        <f t="shared" si="119"/>
        <v>90</v>
      </c>
      <c r="AY239" s="5">
        <f t="shared" si="120"/>
        <v>2</v>
      </c>
      <c r="AZ239" s="5">
        <f t="shared" si="121"/>
        <v>0</v>
      </c>
      <c r="BA239" s="5" t="str">
        <v>Lider
Tecnico</v>
      </c>
      <c r="BB239" s="144">
        <f t="shared" si="122"/>
        <v>1</v>
      </c>
      <c r="BC239" s="133" t="str">
        <f t="shared" si="123"/>
        <v>RARO</v>
      </c>
      <c r="BD239" s="144">
        <f t="shared" si="124"/>
        <v>2</v>
      </c>
      <c r="BE239" s="133" t="str">
        <f t="shared" si="125"/>
        <v>MENOR</v>
      </c>
      <c r="BF239" s="144">
        <f t="shared" si="126"/>
        <v>2</v>
      </c>
      <c r="BG239" s="136" t="str">
        <f t="shared" si="127"/>
        <v>BAJA</v>
      </c>
      <c r="BH239" s="136" t="str">
        <f t="shared" si="128"/>
        <v>SI</v>
      </c>
    </row>
    <row r="240" spans="2:60" ht="51" x14ac:dyDescent="0.2">
      <c r="B240" s="163">
        <v>231</v>
      </c>
      <c r="C240" s="126" t="s">
        <v>527</v>
      </c>
      <c r="D240" s="127" t="s">
        <v>53</v>
      </c>
      <c r="E240" s="137" t="str">
        <v>equivocaciones de las personas cuando usan los servicios,
datos, etc.</v>
      </c>
      <c r="F240" s="137" t="str">
        <v>* Error de uso</v>
      </c>
      <c r="G240" s="138" t="str">
        <v>Humano (accidental)</v>
      </c>
      <c r="H240" s="217" t="s">
        <v>528</v>
      </c>
      <c r="I240" s="218"/>
      <c r="J240" s="164" t="s">
        <v>529</v>
      </c>
      <c r="K240" s="131" t="str">
        <v>BAJA</v>
      </c>
      <c r="L240" s="187" t="s">
        <v>56</v>
      </c>
      <c r="M240" s="129" t="str">
        <v>Gestión institucional</v>
      </c>
      <c r="N240" s="129" t="str">
        <v>Gestión Financiera</v>
      </c>
      <c r="O240" s="129" t="str">
        <v>Reservada</v>
      </c>
      <c r="P240" s="129" t="str">
        <v>Publico</v>
      </c>
      <c r="Q240" s="129">
        <v>2</v>
      </c>
      <c r="R240" s="129">
        <v>2</v>
      </c>
      <c r="S240" s="129">
        <v>3</v>
      </c>
      <c r="T240" s="129" t="str">
        <v>[I] integridad
[C] confidencialidad [D] disponibilidad</v>
      </c>
      <c r="U240" s="129" t="s">
        <v>57</v>
      </c>
      <c r="V240" s="129" t="s">
        <v>57</v>
      </c>
      <c r="W240" s="129" t="str">
        <f>VLOOKUP(Y240,'[1]Niveles de Valoración'!C$21:D$25,2,0)</f>
        <v>La actividad que conlleva el riesgo se ejecuta de 3 a 24 veces por año</v>
      </c>
      <c r="X240" s="132">
        <f t="shared" si="109"/>
        <v>2</v>
      </c>
      <c r="Y240" s="133" t="s">
        <v>58</v>
      </c>
      <c r="Z240" s="134">
        <f t="shared" si="110"/>
        <v>2</v>
      </c>
      <c r="AA240" s="135" t="s">
        <v>73</v>
      </c>
      <c r="AB240" s="134">
        <f t="shared" si="111"/>
        <v>4</v>
      </c>
      <c r="AC240" s="135" t="str">
        <f t="shared" si="112"/>
        <v>MODERADO</v>
      </c>
      <c r="AD240" s="136" t="str">
        <f t="shared" si="113"/>
        <v>SI</v>
      </c>
      <c r="AE240" s="136" t="str">
        <f>VLOOKUP(AC240,'[1]Niveles de Valoración'!B$29:C$32,2,0)</f>
        <v>Asumir el riesgo</v>
      </c>
      <c r="AF240" s="5" t="str">
        <f>VLOOKUP(AH240,'Matriz de Controles'!B$3:F$116,5,0)</f>
        <v>PR</v>
      </c>
      <c r="AG240" s="5">
        <f t="shared" si="114"/>
        <v>25</v>
      </c>
      <c r="AH240" s="131" t="s">
        <v>80</v>
      </c>
      <c r="AI240" s="131" t="str">
        <f>VLOOKUP(AH240,'Matriz de Controles'!$B$3:O346,3,)</f>
        <v>Control: Se deben definir y asignar todas las responsabilidades de la seguridad de la información.</v>
      </c>
      <c r="AJ240" s="143" t="str">
        <f>VLOOKUP(AH240,'Matriz de Controles'!$B$3:P346,4,)</f>
        <v>Los roles y responsabilidades deben estar claramente definidos
y deben hacer parte de cada contrato de los funcionarios activos en la SED.</v>
      </c>
      <c r="AK240" s="131" t="s">
        <v>61</v>
      </c>
      <c r="AL240" s="136" t="s">
        <v>530</v>
      </c>
      <c r="AM240" s="136"/>
      <c r="AN240" s="136" t="s">
        <v>63</v>
      </c>
      <c r="AO240" s="136"/>
      <c r="AP240" s="5" t="s">
        <v>64</v>
      </c>
      <c r="AQ240" s="5">
        <f t="shared" si="115"/>
        <v>15</v>
      </c>
      <c r="AR240" s="5" t="s">
        <v>65</v>
      </c>
      <c r="AS240" s="5">
        <f t="shared" si="116"/>
        <v>5</v>
      </c>
      <c r="AT240" s="5" t="s">
        <v>65</v>
      </c>
      <c r="AU240" s="5">
        <f t="shared" si="117"/>
        <v>30</v>
      </c>
      <c r="AV240" s="5" t="s">
        <v>65</v>
      </c>
      <c r="AW240" s="5">
        <f t="shared" si="118"/>
        <v>15</v>
      </c>
      <c r="AX240" s="139">
        <f t="shared" si="119"/>
        <v>90</v>
      </c>
      <c r="AY240" s="5">
        <f t="shared" si="120"/>
        <v>2</v>
      </c>
      <c r="AZ240" s="5">
        <f t="shared" si="121"/>
        <v>0</v>
      </c>
      <c r="BA240" s="5" t="str">
        <v>Lider
Tecnico</v>
      </c>
      <c r="BB240" s="144">
        <f t="shared" si="122"/>
        <v>1</v>
      </c>
      <c r="BC240" s="133" t="str">
        <f t="shared" si="123"/>
        <v>RARO</v>
      </c>
      <c r="BD240" s="144">
        <f t="shared" si="124"/>
        <v>2</v>
      </c>
      <c r="BE240" s="133" t="str">
        <f t="shared" si="125"/>
        <v>MENOR</v>
      </c>
      <c r="BF240" s="144">
        <f t="shared" si="126"/>
        <v>2</v>
      </c>
      <c r="BG240" s="136" t="str">
        <f t="shared" si="127"/>
        <v>BAJA</v>
      </c>
      <c r="BH240" s="136" t="str">
        <f t="shared" si="128"/>
        <v>SI</v>
      </c>
    </row>
    <row r="241" spans="2:60" ht="76.5" x14ac:dyDescent="0.2">
      <c r="B241" s="163">
        <v>232</v>
      </c>
      <c r="C241" s="126" t="s">
        <v>531</v>
      </c>
      <c r="D241" s="127" t="s">
        <v>67</v>
      </c>
      <c r="E241" s="137" t="str">
        <v>Manipulación de los registros
de actividad (log)</v>
      </c>
      <c r="F241" s="137" t="str">
        <v>* Control inadecuado o falta de
supervisión sobre los registros de
actividades (Registro y supervisión insuficientes)</v>
      </c>
      <c r="G241" s="138" t="str">
        <v>Humano (deliberado)</v>
      </c>
      <c r="H241" s="217"/>
      <c r="I241" s="218"/>
      <c r="J241" s="164" t="s">
        <v>529</v>
      </c>
      <c r="K241" s="131" t="str">
        <v>BAJA</v>
      </c>
      <c r="L241" s="187"/>
      <c r="M241" s="129" t="str">
        <v>Gestión institucional</v>
      </c>
      <c r="N241" s="129" t="str">
        <v>Gestión Financiera</v>
      </c>
      <c r="O241" s="129" t="str">
        <v>Reservada</v>
      </c>
      <c r="P241" s="129" t="str">
        <v>Publico</v>
      </c>
      <c r="Q241" s="129">
        <v>2</v>
      </c>
      <c r="R241" s="129">
        <v>2</v>
      </c>
      <c r="S241" s="129">
        <v>3</v>
      </c>
      <c r="T241" s="129" t="str">
        <v>[I] integridad</v>
      </c>
      <c r="U241" s="129" t="s">
        <v>57</v>
      </c>
      <c r="V241" s="129" t="s">
        <v>57</v>
      </c>
      <c r="W241" s="129" t="str">
        <f>VLOOKUP(Y241,'[1]Niveles de Valoración'!C$21:D$25,2,0)</f>
        <v>La actividad que conlleva el riesgo se ejecuta de 3 a 24 veces por año</v>
      </c>
      <c r="X241" s="132">
        <f t="shared" si="109"/>
        <v>2</v>
      </c>
      <c r="Y241" s="133" t="s">
        <v>58</v>
      </c>
      <c r="Z241" s="134">
        <f t="shared" si="110"/>
        <v>2</v>
      </c>
      <c r="AA241" s="135" t="s">
        <v>73</v>
      </c>
      <c r="AB241" s="134">
        <f t="shared" si="111"/>
        <v>4</v>
      </c>
      <c r="AC241" s="135" t="str">
        <f t="shared" si="112"/>
        <v>MODERADO</v>
      </c>
      <c r="AD241" s="136" t="str">
        <f t="shared" si="113"/>
        <v>SI</v>
      </c>
      <c r="AE241" s="136" t="str">
        <f>VLOOKUP(AC241,'[1]Niveles de Valoración'!B$29:C$32,2,0)</f>
        <v>Asumir el riesgo</v>
      </c>
      <c r="AF241" s="5" t="str">
        <f>VLOOKUP(AH241,'Matriz de Controles'!B$3:F$116,5,0)</f>
        <v>PR</v>
      </c>
      <c r="AG241" s="5">
        <f t="shared" si="114"/>
        <v>25</v>
      </c>
      <c r="AH241" s="131" t="s">
        <v>372</v>
      </c>
      <c r="AI241" s="131" t="str">
        <f>VLOOKUP(AH241,'Matriz de Controles'!$B$3:O347,3,)</f>
        <v>Control: La seguridad de la información se debe tratar en la gestión de proyectos, independientemente del tipo de proyecto.</v>
      </c>
      <c r="AJ241" s="143" t="str">
        <f>VLOOKUP(AH241,'Matriz de Controles'!$B$3:P347,4,)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241" s="131" t="s">
        <v>61</v>
      </c>
      <c r="AL241" s="136" t="s">
        <v>532</v>
      </c>
      <c r="AM241" s="136"/>
      <c r="AN241" s="136" t="s">
        <v>63</v>
      </c>
      <c r="AO241" s="136"/>
      <c r="AP241" s="5" t="s">
        <v>64</v>
      </c>
      <c r="AQ241" s="5">
        <f t="shared" si="115"/>
        <v>15</v>
      </c>
      <c r="AR241" s="5" t="s">
        <v>65</v>
      </c>
      <c r="AS241" s="5">
        <f t="shared" si="116"/>
        <v>5</v>
      </c>
      <c r="AT241" s="5" t="s">
        <v>65</v>
      </c>
      <c r="AU241" s="5">
        <f t="shared" si="117"/>
        <v>30</v>
      </c>
      <c r="AV241" s="5" t="s">
        <v>65</v>
      </c>
      <c r="AW241" s="5">
        <f t="shared" si="118"/>
        <v>15</v>
      </c>
      <c r="AX241" s="139">
        <f t="shared" si="119"/>
        <v>90</v>
      </c>
      <c r="AY241" s="5">
        <f t="shared" si="120"/>
        <v>2</v>
      </c>
      <c r="AZ241" s="5">
        <f t="shared" si="121"/>
        <v>0</v>
      </c>
      <c r="BA241" s="5" t="str">
        <v>Lider
Tecnico</v>
      </c>
      <c r="BB241" s="144">
        <f t="shared" si="122"/>
        <v>1</v>
      </c>
      <c r="BC241" s="133" t="str">
        <f t="shared" si="123"/>
        <v>RARO</v>
      </c>
      <c r="BD241" s="144">
        <f t="shared" si="124"/>
        <v>2</v>
      </c>
      <c r="BE241" s="133" t="str">
        <f t="shared" si="125"/>
        <v>MENOR</v>
      </c>
      <c r="BF241" s="144">
        <f t="shared" si="126"/>
        <v>2</v>
      </c>
      <c r="BG241" s="136" t="str">
        <f t="shared" si="127"/>
        <v>BAJA</v>
      </c>
      <c r="BH241" s="136" t="str">
        <f t="shared" si="128"/>
        <v>SI</v>
      </c>
    </row>
    <row r="242" spans="2:60" ht="89.25" x14ac:dyDescent="0.2">
      <c r="B242" s="163">
        <v>233</v>
      </c>
      <c r="C242" s="126" t="s">
        <v>533</v>
      </c>
      <c r="D242" s="127" t="s">
        <v>72</v>
      </c>
      <c r="E242" s="137" t="str">
        <v>prácticamente todos los activos dependen de su configuración y
ésta de la diligencia del administrador: privilegios de acceso, flujos de actividades, registro de actividad, encaminamiento, etc.</v>
      </c>
      <c r="F242" s="137" t="str">
        <v>* Abuso de privilegios
* Falta de definición de procedimientos de control de cambio.</v>
      </c>
      <c r="G242" s="138" t="str">
        <v>Humano (deliberado)</v>
      </c>
      <c r="H242" s="217"/>
      <c r="I242" s="218"/>
      <c r="J242" s="164" t="s">
        <v>529</v>
      </c>
      <c r="K242" s="131" t="str">
        <v>BAJA</v>
      </c>
      <c r="L242" s="187"/>
      <c r="M242" s="129" t="str">
        <v>Gestión institucional</v>
      </c>
      <c r="N242" s="129" t="str">
        <v>Gestión Financiera</v>
      </c>
      <c r="O242" s="129" t="str">
        <v>Reservada</v>
      </c>
      <c r="P242" s="129" t="str">
        <v>Publico</v>
      </c>
      <c r="Q242" s="129">
        <v>2</v>
      </c>
      <c r="R242" s="129">
        <v>2</v>
      </c>
      <c r="S242" s="129">
        <v>3</v>
      </c>
      <c r="T242" s="129" t="str">
        <v>[I] integridad
[C] confidencialidad [D] disponibilidad</v>
      </c>
      <c r="U242" s="129" t="s">
        <v>57</v>
      </c>
      <c r="V242" s="129" t="s">
        <v>57</v>
      </c>
      <c r="W242" s="129" t="str">
        <f>VLOOKUP(Y242,'[1]Niveles de Valoración'!C$21:D$25,2,0)</f>
        <v>La actividad que conlleva el riesgo se ejecuta de 3 a 24 veces por año</v>
      </c>
      <c r="X242" s="132">
        <f t="shared" si="109"/>
        <v>2</v>
      </c>
      <c r="Y242" s="133" t="s">
        <v>58</v>
      </c>
      <c r="Z242" s="134">
        <f t="shared" si="110"/>
        <v>1</v>
      </c>
      <c r="AA242" s="135" t="s">
        <v>68</v>
      </c>
      <c r="AB242" s="134">
        <f t="shared" si="111"/>
        <v>2</v>
      </c>
      <c r="AC242" s="135" t="str">
        <f t="shared" si="112"/>
        <v>BAJO</v>
      </c>
      <c r="AD242" s="136" t="str">
        <f t="shared" si="113"/>
        <v>SI</v>
      </c>
      <c r="AE242" s="136" t="str">
        <f>VLOOKUP(AC242,'[1]Niveles de Valoración'!B$29:C$32,2,0)</f>
        <v>Asumir el riesgo</v>
      </c>
      <c r="AF242" s="5" t="str">
        <f>VLOOKUP(AH242,'Matriz de Controles'!B$3:F$116,5,0)</f>
        <v>PR</v>
      </c>
      <c r="AG242" s="5">
        <f t="shared" si="114"/>
        <v>25</v>
      </c>
      <c r="AH242" s="131" t="s">
        <v>166</v>
      </c>
      <c r="AI242" s="131" t="str">
        <f>VLOOKUP(AH242,'Matriz de Controles'!$B$3:O348,3,)</f>
        <v>Control: Los procedimientos de operación se deben documentar y poner a disposición de todos los usuarios que los necesitan.</v>
      </c>
      <c r="AJ242" s="143" t="str">
        <f>VLOOKUP(AH242,'Matriz de Controles'!$B$3:P348,4,)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42" s="131" t="s">
        <v>61</v>
      </c>
      <c r="AL242" s="136" t="s">
        <v>534</v>
      </c>
      <c r="AM242" s="136"/>
      <c r="AN242" s="136" t="s">
        <v>63</v>
      </c>
      <c r="AO242" s="136"/>
      <c r="AP242" s="5" t="s">
        <v>64</v>
      </c>
      <c r="AQ242" s="5">
        <f t="shared" si="115"/>
        <v>15</v>
      </c>
      <c r="AR242" s="5" t="s">
        <v>65</v>
      </c>
      <c r="AS242" s="5">
        <f t="shared" si="116"/>
        <v>5</v>
      </c>
      <c r="AT242" s="5" t="s">
        <v>65</v>
      </c>
      <c r="AU242" s="5">
        <f t="shared" si="117"/>
        <v>30</v>
      </c>
      <c r="AV242" s="5" t="s">
        <v>65</v>
      </c>
      <c r="AW242" s="5">
        <f t="shared" si="118"/>
        <v>15</v>
      </c>
      <c r="AX242" s="139">
        <f t="shared" si="119"/>
        <v>90</v>
      </c>
      <c r="AY242" s="5">
        <f t="shared" si="120"/>
        <v>2</v>
      </c>
      <c r="AZ242" s="5">
        <f t="shared" si="121"/>
        <v>0</v>
      </c>
      <c r="BA242" s="5" t="str">
        <v>Lider
Tecnico</v>
      </c>
      <c r="BB242" s="144">
        <f t="shared" si="122"/>
        <v>1</v>
      </c>
      <c r="BC242" s="133" t="str">
        <f t="shared" si="123"/>
        <v>RARO</v>
      </c>
      <c r="BD242" s="144">
        <f t="shared" si="124"/>
        <v>1</v>
      </c>
      <c r="BE242" s="133" t="str">
        <f t="shared" si="125"/>
        <v>INSIGNIFICANTE</v>
      </c>
      <c r="BF242" s="144">
        <f t="shared" si="126"/>
        <v>1</v>
      </c>
      <c r="BG242" s="136" t="str">
        <f t="shared" si="127"/>
        <v>BAJA</v>
      </c>
      <c r="BH242" s="136" t="str">
        <f t="shared" si="128"/>
        <v>SI</v>
      </c>
    </row>
    <row r="243" spans="2:60" ht="76.5" x14ac:dyDescent="0.2">
      <c r="B243" s="163">
        <v>234</v>
      </c>
      <c r="C243" s="126" t="s">
        <v>535</v>
      </c>
      <c r="D243" s="127" t="s">
        <v>76</v>
      </c>
      <c r="E24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43" s="137" t="str">
        <v>* Usurpación de derecho
* Autenticación rota</v>
      </c>
      <c r="G243" s="138" t="str">
        <v>Humano (deliberado)</v>
      </c>
      <c r="H243" s="217"/>
      <c r="I243" s="218"/>
      <c r="J243" s="164" t="s">
        <v>529</v>
      </c>
      <c r="K243" s="131" t="str">
        <v>BAJA</v>
      </c>
      <c r="L243" s="187"/>
      <c r="M243" s="129" t="str">
        <v>Gestión institucional</v>
      </c>
      <c r="N243" s="129" t="str">
        <v>Gestión Financiera</v>
      </c>
      <c r="O243" s="129" t="str">
        <v>Reservada</v>
      </c>
      <c r="P243" s="129" t="str">
        <v>Publico</v>
      </c>
      <c r="Q243" s="129">
        <v>2</v>
      </c>
      <c r="R243" s="129">
        <v>2</v>
      </c>
      <c r="S243" s="129">
        <v>3</v>
      </c>
      <c r="T243" s="129" t="str">
        <v>[C] confidencialidad
[I] integridad</v>
      </c>
      <c r="U243" s="129" t="s">
        <v>57</v>
      </c>
      <c r="V243" s="129" t="s">
        <v>57</v>
      </c>
      <c r="W243" s="129" t="str">
        <f>VLOOKUP(Y243,'[1]Niveles de Valoración'!C$21:D$25,2,0)</f>
        <v>La actividad que conlleva el riesgo se ejecuta de 3 a 24 veces por año</v>
      </c>
      <c r="X243" s="132">
        <f t="shared" si="109"/>
        <v>2</v>
      </c>
      <c r="Y243" s="133" t="s">
        <v>58</v>
      </c>
      <c r="Z243" s="134">
        <f t="shared" si="110"/>
        <v>3</v>
      </c>
      <c r="AA243" s="135" t="s">
        <v>59</v>
      </c>
      <c r="AB243" s="134">
        <f t="shared" si="111"/>
        <v>6</v>
      </c>
      <c r="AC243" s="135" t="str">
        <f t="shared" si="112"/>
        <v>MODERADO</v>
      </c>
      <c r="AD243" s="136" t="str">
        <f t="shared" si="113"/>
        <v>SI</v>
      </c>
      <c r="AE243" s="136" t="str">
        <f>VLOOKUP(AC243,'[1]Niveles de Valoración'!B$29:C$32,2,0)</f>
        <v>Asumir el riesgo</v>
      </c>
      <c r="AF243" s="5" t="str">
        <f>VLOOKUP(AH243,'Matriz de Controles'!B$3:F$116,5,0)</f>
        <v>PR</v>
      </c>
      <c r="AG243" s="5">
        <f t="shared" si="114"/>
        <v>25</v>
      </c>
      <c r="AH243" s="131" t="s">
        <v>499</v>
      </c>
      <c r="AI243" s="131" t="str">
        <f>VLOOKUP(AH243,'Matriz de Controles'!$B$3:O349,3,)</f>
        <v>Control: Se deben identificar, documentar e implementar reglas para el uso aceptable de información y de activos asociados con información e instalaciones de procesamiento de información.</v>
      </c>
      <c r="AJ243" s="143" t="str">
        <f>VLOOKUP(AH243,'Matriz de Controles'!$B$3:P349,4,)</f>
        <v>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v>
      </c>
      <c r="AK243" s="131" t="s">
        <v>64</v>
      </c>
      <c r="AL243" s="136" t="s">
        <v>536</v>
      </c>
      <c r="AM243" s="136"/>
      <c r="AN243" s="136" t="s">
        <v>63</v>
      </c>
      <c r="AO243" s="136"/>
      <c r="AP243" s="5" t="s">
        <v>64</v>
      </c>
      <c r="AQ243" s="5">
        <f t="shared" si="115"/>
        <v>15</v>
      </c>
      <c r="AR243" s="5" t="s">
        <v>65</v>
      </c>
      <c r="AS243" s="5">
        <f t="shared" si="116"/>
        <v>5</v>
      </c>
      <c r="AT243" s="5" t="s">
        <v>65</v>
      </c>
      <c r="AU243" s="5">
        <f t="shared" si="117"/>
        <v>30</v>
      </c>
      <c r="AV243" s="5" t="s">
        <v>65</v>
      </c>
      <c r="AW243" s="5">
        <f t="shared" si="118"/>
        <v>15</v>
      </c>
      <c r="AX243" s="139">
        <f t="shared" si="119"/>
        <v>90</v>
      </c>
      <c r="AY243" s="5">
        <f t="shared" si="120"/>
        <v>2</v>
      </c>
      <c r="AZ243" s="5">
        <f t="shared" si="121"/>
        <v>0</v>
      </c>
      <c r="BA243" s="5" t="str">
        <v>Lider
Tecnico</v>
      </c>
      <c r="BB243" s="144">
        <f t="shared" si="122"/>
        <v>1</v>
      </c>
      <c r="BC243" s="133" t="str">
        <f t="shared" si="123"/>
        <v>RARO</v>
      </c>
      <c r="BD243" s="144">
        <f t="shared" si="124"/>
        <v>3</v>
      </c>
      <c r="BE243" s="133" t="str">
        <f t="shared" si="125"/>
        <v>MODERADO</v>
      </c>
      <c r="BF243" s="144">
        <f t="shared" si="126"/>
        <v>3</v>
      </c>
      <c r="BG243" s="136" t="str">
        <f t="shared" si="127"/>
        <v>BAJA</v>
      </c>
      <c r="BH243" s="136" t="str">
        <f t="shared" si="128"/>
        <v>SI</v>
      </c>
    </row>
    <row r="244" spans="2:60" ht="63.75" customHeight="1" x14ac:dyDescent="0.2">
      <c r="B244" s="163">
        <v>235</v>
      </c>
      <c r="C244" s="126" t="s">
        <v>537</v>
      </c>
      <c r="D244" s="127" t="s">
        <v>247</v>
      </c>
      <c r="E244" s="137" t="str">
        <v>cuando no está claro quién tiene que hacer exactamente qué y
cuándo, incluyendo tomar medidas sobre los activos o informar a la jerarquía de gestión. Acciones descoordinadas, errores por omisión, incumplimientos contractuales, etc.</v>
      </c>
      <c r="F244" s="137" t="str">
        <v>* Falta de definición de roles y
responsabilidades
* Procesos inadecuados de contratación
* Incumplimientos contractuales</v>
      </c>
      <c r="G244" s="138" t="str">
        <v>Humano (accidental)</v>
      </c>
      <c r="H244" s="217"/>
      <c r="I244" s="218"/>
      <c r="J244" s="164" t="s">
        <v>529</v>
      </c>
      <c r="K244" s="131" t="str">
        <v>BAJA</v>
      </c>
      <c r="L244" s="187"/>
      <c r="M244" s="129" t="str">
        <v>Gestión institucional</v>
      </c>
      <c r="N244" s="129" t="str">
        <v>Gestión Financiera</v>
      </c>
      <c r="O244" s="129" t="str">
        <v>Reservada</v>
      </c>
      <c r="P244" s="129" t="str">
        <v>Publico</v>
      </c>
      <c r="Q244" s="129">
        <v>2</v>
      </c>
      <c r="R244" s="129">
        <v>2</v>
      </c>
      <c r="S244" s="129">
        <v>3</v>
      </c>
      <c r="T244" s="129" t="str">
        <v>[D] disponibilidad</v>
      </c>
      <c r="U244" s="129" t="s">
        <v>57</v>
      </c>
      <c r="V244" s="129" t="s">
        <v>57</v>
      </c>
      <c r="W244" s="129" t="str">
        <f>VLOOKUP(Y244,'[1]Niveles de Valoración'!C$21:D$25,2,0)</f>
        <v>La actividad que conlleva el riesgo se ejecuta de 3 a 24 veces por año</v>
      </c>
      <c r="X244" s="132">
        <f t="shared" si="109"/>
        <v>2</v>
      </c>
      <c r="Y244" s="133" t="s">
        <v>58</v>
      </c>
      <c r="Z244" s="134">
        <f t="shared" si="110"/>
        <v>2</v>
      </c>
      <c r="AA244" s="135" t="s">
        <v>73</v>
      </c>
      <c r="AB244" s="134">
        <f t="shared" si="111"/>
        <v>4</v>
      </c>
      <c r="AC244" s="135" t="str">
        <f t="shared" si="112"/>
        <v>MODERADO</v>
      </c>
      <c r="AD244" s="136" t="str">
        <f t="shared" si="113"/>
        <v>SI</v>
      </c>
      <c r="AE244" s="136" t="str">
        <f>VLOOKUP(AC244,'[1]Niveles de Valoración'!B$29:C$32,2,0)</f>
        <v>Asumir el riesgo</v>
      </c>
      <c r="AF244" s="5" t="str">
        <f>VLOOKUP(AH244,'Matriz de Controles'!B$3:F$116,5,0)</f>
        <v>PR</v>
      </c>
      <c r="AG244" s="5">
        <f t="shared" si="114"/>
        <v>25</v>
      </c>
      <c r="AH244" s="131" t="s">
        <v>216</v>
      </c>
      <c r="AI244" s="131" t="str">
        <f>VLOOKUP(AH244,'Matriz de Controles'!$B$3:O350,3,)</f>
        <v>Control: Se debe exigir a los usuarios que cumplan las prácticas de la organización para el uso de información de autenticación secreta.</v>
      </c>
      <c r="AJ244" s="143" t="str">
        <f>VLOOKUP(AH244,'Matriz de Controles'!$B$3:P350,4,)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244" s="131" t="s">
        <v>64</v>
      </c>
      <c r="AL244" s="136" t="s">
        <v>538</v>
      </c>
      <c r="AM244" s="136"/>
      <c r="AN244" s="136" t="s">
        <v>63</v>
      </c>
      <c r="AO244" s="136"/>
      <c r="AP244" s="131" t="s">
        <v>64</v>
      </c>
      <c r="AQ244" s="5">
        <f t="shared" si="115"/>
        <v>15</v>
      </c>
      <c r="AR244" s="5" t="s">
        <v>65</v>
      </c>
      <c r="AS244" s="5">
        <f t="shared" si="116"/>
        <v>5</v>
      </c>
      <c r="AT244" s="5" t="s">
        <v>65</v>
      </c>
      <c r="AU244" s="5">
        <f t="shared" si="117"/>
        <v>30</v>
      </c>
      <c r="AV244" s="5" t="s">
        <v>65</v>
      </c>
      <c r="AW244" s="5">
        <f t="shared" si="118"/>
        <v>15</v>
      </c>
      <c r="AX244" s="139">
        <f t="shared" si="119"/>
        <v>90</v>
      </c>
      <c r="AY244" s="5">
        <f t="shared" si="120"/>
        <v>2</v>
      </c>
      <c r="AZ244" s="5">
        <f t="shared" si="121"/>
        <v>0</v>
      </c>
      <c r="BA244" s="5" t="str">
        <v>Lider
Tecnico</v>
      </c>
      <c r="BB244" s="144">
        <f t="shared" si="122"/>
        <v>1</v>
      </c>
      <c r="BC244" s="133" t="str">
        <f t="shared" si="123"/>
        <v>RARO</v>
      </c>
      <c r="BD244" s="144">
        <f t="shared" si="124"/>
        <v>2</v>
      </c>
      <c r="BE244" s="133" t="str">
        <f t="shared" si="125"/>
        <v>MENOR</v>
      </c>
      <c r="BF244" s="144">
        <f t="shared" si="126"/>
        <v>2</v>
      </c>
      <c r="BG244" s="136" t="str">
        <f t="shared" si="127"/>
        <v>BAJA</v>
      </c>
      <c r="BH244" s="136" t="str">
        <f t="shared" si="128"/>
        <v>SI</v>
      </c>
    </row>
    <row r="245" spans="2:60" ht="140.25" x14ac:dyDescent="0.2">
      <c r="B245" s="163">
        <v>236</v>
      </c>
      <c r="C245" s="126" t="s">
        <v>539</v>
      </c>
      <c r="D245" s="127" t="s">
        <v>53</v>
      </c>
      <c r="E245" s="137" t="str">
        <v>equivocaciones de las personas cuando usan los servicios,
datos, etc.</v>
      </c>
      <c r="F245" s="137" t="str">
        <v>* Error de uso</v>
      </c>
      <c r="G245" s="138" t="str">
        <v>Humano (accidental)</v>
      </c>
      <c r="H245" s="217" t="s">
        <v>540</v>
      </c>
      <c r="I245" s="218"/>
      <c r="J245" s="164" t="s">
        <v>541</v>
      </c>
      <c r="K245" s="131" t="str">
        <v>BAJA</v>
      </c>
      <c r="L245" s="187" t="s">
        <v>56</v>
      </c>
      <c r="M245" s="129" t="str">
        <v>Gestión institucional</v>
      </c>
      <c r="N245" s="129" t="str">
        <v>Servicio Integral a la Ciudadanía</v>
      </c>
      <c r="O245" s="129" t="str">
        <v>Reservada</v>
      </c>
      <c r="P245" s="129" t="str">
        <v>Publico, Privada, 
Personal</v>
      </c>
      <c r="Q245" s="129">
        <v>1</v>
      </c>
      <c r="R245" s="129">
        <v>1</v>
      </c>
      <c r="S245" s="129">
        <v>3</v>
      </c>
      <c r="T245" s="129" t="str">
        <v>[I] integridad
[C] confidencialidad [D] disponibilidad</v>
      </c>
      <c r="U245" s="129" t="s">
        <v>57</v>
      </c>
      <c r="V245" s="129" t="s">
        <v>57</v>
      </c>
      <c r="W245" s="129" t="str">
        <f>VLOOKUP(Y245,'[1]Niveles de Valoración'!C$21:D$25,2,0)</f>
        <v>La actividad que conlleva el riesgo se ejecuta de 24 a 500 veces por año</v>
      </c>
      <c r="X245" s="132">
        <f t="shared" si="109"/>
        <v>3</v>
      </c>
      <c r="Y245" s="133" t="s">
        <v>99</v>
      </c>
      <c r="Z245" s="134">
        <f t="shared" si="110"/>
        <v>2</v>
      </c>
      <c r="AA245" s="135" t="s">
        <v>73</v>
      </c>
      <c r="AB245" s="134">
        <f t="shared" si="111"/>
        <v>6</v>
      </c>
      <c r="AC245" s="135" t="str">
        <f t="shared" si="112"/>
        <v>MODERADO</v>
      </c>
      <c r="AD245" s="136" t="str">
        <f t="shared" si="113"/>
        <v>SI</v>
      </c>
      <c r="AE245" s="136" t="str">
        <f>VLOOKUP(AC245,'[1]Niveles de Valoración'!B$29:C$32,2,0)</f>
        <v>Asumir el riesgo</v>
      </c>
      <c r="AF245" s="5" t="str">
        <f>VLOOKUP(AH245,'Matriz de Controles'!B$3:F$116,5,0)</f>
        <v>PR</v>
      </c>
      <c r="AG245" s="5">
        <f t="shared" si="114"/>
        <v>25</v>
      </c>
      <c r="AH245" s="131" t="s">
        <v>375</v>
      </c>
      <c r="AI245" s="131" t="str">
        <f>VLOOKUP(AH245,'Matriz de Controles'!$B$3:O351,3,)</f>
        <v>Control: Las instalaciones de procesamientos de información se deben implementar con redundancia suficiente para cumplir los requisitos de disponibilidad.</v>
      </c>
      <c r="AJ245" s="143" t="str">
        <f>VLOOKUP(AH245,'Matriz de Controles'!$B$3:P351,4,)</f>
        <v>* Definir procedimientos de evaluación de infraestructura e identificación de riesgos, por medio de mantenimientos preventivos. Los cuales se deberán contemplar dentro del plan de continuidad del negocio.
* Defina procedimientos claros que regulen y garanticen el trabajo fuera de la oficina en caso de requerirse.
* Evalué la posibilidad de publicación de los servicios esenciales para la entidad.
* Garantice la disponibilidad y acceso a los usuario mediante canales alternativos, tales como VPN.
* Evalué la posibilidad de implementación de sitios alternos.</v>
      </c>
      <c r="AK245" s="131" t="s">
        <v>61</v>
      </c>
      <c r="AL245" s="136" t="s">
        <v>542</v>
      </c>
      <c r="AM245" s="136"/>
      <c r="AN245" s="136" t="s">
        <v>63</v>
      </c>
      <c r="AO245" s="136"/>
      <c r="AP245" s="5" t="s">
        <v>64</v>
      </c>
      <c r="AQ245" s="5">
        <f t="shared" si="115"/>
        <v>15</v>
      </c>
      <c r="AR245" s="5" t="s">
        <v>65</v>
      </c>
      <c r="AS245" s="5">
        <f t="shared" si="116"/>
        <v>5</v>
      </c>
      <c r="AT245" s="5" t="s">
        <v>65</v>
      </c>
      <c r="AU245" s="5">
        <f t="shared" si="117"/>
        <v>30</v>
      </c>
      <c r="AV245" s="5" t="s">
        <v>65</v>
      </c>
      <c r="AW245" s="5">
        <f t="shared" si="118"/>
        <v>15</v>
      </c>
      <c r="AX245" s="139">
        <f t="shared" si="119"/>
        <v>90</v>
      </c>
      <c r="AY245" s="5">
        <f t="shared" si="120"/>
        <v>2</v>
      </c>
      <c r="AZ245" s="5">
        <f t="shared" si="121"/>
        <v>0</v>
      </c>
      <c r="BA245" s="5" t="str">
        <v>Lider
Tecnico</v>
      </c>
      <c r="BB245" s="144">
        <f t="shared" si="122"/>
        <v>1</v>
      </c>
      <c r="BC245" s="133" t="str">
        <f t="shared" si="123"/>
        <v>RARO</v>
      </c>
      <c r="BD245" s="144">
        <f t="shared" si="124"/>
        <v>2</v>
      </c>
      <c r="BE245" s="133" t="str">
        <f t="shared" si="125"/>
        <v>MENOR</v>
      </c>
      <c r="BF245" s="144">
        <f t="shared" si="126"/>
        <v>2</v>
      </c>
      <c r="BG245" s="136" t="str">
        <f t="shared" si="127"/>
        <v>BAJA</v>
      </c>
      <c r="BH245" s="136" t="str">
        <f t="shared" si="128"/>
        <v>SI</v>
      </c>
    </row>
    <row r="246" spans="2:60" ht="76.5" x14ac:dyDescent="0.2">
      <c r="B246" s="163">
        <v>237</v>
      </c>
      <c r="C246" s="126" t="s">
        <v>543</v>
      </c>
      <c r="D246" s="127" t="s">
        <v>67</v>
      </c>
      <c r="E246" s="137" t="str">
        <v>Manipulación de los registros
de actividad (log)</v>
      </c>
      <c r="F246" s="137" t="str">
        <v>* Control inadecuado o falta de
supervisión sobre los registros de
actividades (Registro y supervisión insuficientes)</v>
      </c>
      <c r="G246" s="138" t="str">
        <v>Humano (deliberado)</v>
      </c>
      <c r="H246" s="217"/>
      <c r="I246" s="218"/>
      <c r="J246" s="164" t="s">
        <v>541</v>
      </c>
      <c r="K246" s="131" t="str">
        <v>BAJA</v>
      </c>
      <c r="L246" s="187"/>
      <c r="M246" s="129" t="str">
        <v>Gestión institucional</v>
      </c>
      <c r="N246" s="129" t="str">
        <v>Servicio Integral a la Ciudadanía</v>
      </c>
      <c r="O246" s="129" t="str">
        <v>Reservada</v>
      </c>
      <c r="P246" s="129" t="str">
        <v>Publico, Privada, 
Personal</v>
      </c>
      <c r="Q246" s="129">
        <v>1</v>
      </c>
      <c r="R246" s="129">
        <v>1</v>
      </c>
      <c r="S246" s="129">
        <v>3</v>
      </c>
      <c r="T246" s="129" t="str">
        <v>[I] integridad</v>
      </c>
      <c r="U246" s="129" t="s">
        <v>57</v>
      </c>
      <c r="V246" s="129" t="s">
        <v>57</v>
      </c>
      <c r="W246" s="129" t="str">
        <f>VLOOKUP(Y246,'[1]Niveles de Valoración'!C$21:D$25,2,0)</f>
        <v>La actividad que conlleva el riesgo se ejecuta de 24 a 500 veces por año</v>
      </c>
      <c r="X246" s="132">
        <f t="shared" si="109"/>
        <v>3</v>
      </c>
      <c r="Y246" s="133" t="s">
        <v>99</v>
      </c>
      <c r="Z246" s="134">
        <f t="shared" si="110"/>
        <v>2</v>
      </c>
      <c r="AA246" s="135" t="s">
        <v>73</v>
      </c>
      <c r="AB246" s="134">
        <f t="shared" si="111"/>
        <v>6</v>
      </c>
      <c r="AC246" s="135" t="str">
        <f t="shared" si="112"/>
        <v>MODERADO</v>
      </c>
      <c r="AD246" s="136" t="str">
        <f t="shared" si="113"/>
        <v>SI</v>
      </c>
      <c r="AE246" s="136" t="str">
        <f>VLOOKUP(AC246,'[1]Niveles de Valoración'!B$29:C$32,2,0)</f>
        <v>Asumir el riesgo</v>
      </c>
      <c r="AF246" s="5" t="str">
        <f>VLOOKUP(AH246,'Matriz de Controles'!B$3:F$116,5,0)</f>
        <v>PR</v>
      </c>
      <c r="AG246" s="5">
        <f t="shared" si="114"/>
        <v>25</v>
      </c>
      <c r="AH246" s="131" t="s">
        <v>372</v>
      </c>
      <c r="AI246" s="131" t="str">
        <f>VLOOKUP(AH246,'Matriz de Controles'!$B$3:O352,3,)</f>
        <v>Control: La seguridad de la información se debe tratar en la gestión de proyectos, independientemente del tipo de proyecto.</v>
      </c>
      <c r="AJ246" s="143" t="str">
        <f>VLOOKUP(AH246,'Matriz de Controles'!$B$3:P352,4,)</f>
        <v>* Defina procedimientos que establezca la participación del grupo de seguridad en la evaluación y cumplimiento de la protección de la información y lineamientos corporativos.
* Al momento de definir el alcance del proyecto, defina responsabilidades frente al tratamiento de la información, así como acuerdos de confidencialidad.</v>
      </c>
      <c r="AK246" s="131" t="s">
        <v>61</v>
      </c>
      <c r="AL246" s="136" t="s">
        <v>544</v>
      </c>
      <c r="AM246" s="136"/>
      <c r="AN246" s="136" t="s">
        <v>63</v>
      </c>
      <c r="AO246" s="136"/>
      <c r="AP246" s="5" t="s">
        <v>64</v>
      </c>
      <c r="AQ246" s="5">
        <f t="shared" si="115"/>
        <v>15</v>
      </c>
      <c r="AR246" s="5" t="s">
        <v>65</v>
      </c>
      <c r="AS246" s="5">
        <f t="shared" si="116"/>
        <v>5</v>
      </c>
      <c r="AT246" s="5" t="s">
        <v>65</v>
      </c>
      <c r="AU246" s="5">
        <f t="shared" si="117"/>
        <v>30</v>
      </c>
      <c r="AV246" s="5" t="s">
        <v>65</v>
      </c>
      <c r="AW246" s="5">
        <f t="shared" si="118"/>
        <v>15</v>
      </c>
      <c r="AX246" s="139">
        <f t="shared" si="119"/>
        <v>90</v>
      </c>
      <c r="AY246" s="5">
        <f t="shared" si="120"/>
        <v>2</v>
      </c>
      <c r="AZ246" s="5">
        <f t="shared" si="121"/>
        <v>0</v>
      </c>
      <c r="BA246" s="5" t="str">
        <v>Lider
Tecnico</v>
      </c>
      <c r="BB246" s="144">
        <f t="shared" si="122"/>
        <v>1</v>
      </c>
      <c r="BC246" s="133" t="str">
        <f t="shared" si="123"/>
        <v>RARO</v>
      </c>
      <c r="BD246" s="144">
        <f t="shared" si="124"/>
        <v>2</v>
      </c>
      <c r="BE246" s="133" t="str">
        <f t="shared" si="125"/>
        <v>MENOR</v>
      </c>
      <c r="BF246" s="144">
        <f t="shared" si="126"/>
        <v>2</v>
      </c>
      <c r="BG246" s="136" t="str">
        <f t="shared" si="127"/>
        <v>BAJA</v>
      </c>
      <c r="BH246" s="136" t="str">
        <f t="shared" si="128"/>
        <v>SI</v>
      </c>
    </row>
    <row r="247" spans="2:60" ht="89.25" x14ac:dyDescent="0.2">
      <c r="B247" s="163">
        <v>238</v>
      </c>
      <c r="C247" s="126" t="s">
        <v>545</v>
      </c>
      <c r="D247" s="127" t="s">
        <v>72</v>
      </c>
      <c r="E247" s="137" t="str">
        <v>prácticamente todos los activos dependen de su configuración y
ésta de la diligencia del administrador: privilegios de acceso, flujos de actividades, registro de actividad, encaminamiento, etc.</v>
      </c>
      <c r="F247" s="137" t="str">
        <v>* Abuso de privilegios
* Falta de definición de procedimientos de control de cambio.</v>
      </c>
      <c r="G247" s="138" t="str">
        <v>Humano (deliberado)</v>
      </c>
      <c r="H247" s="217"/>
      <c r="I247" s="218"/>
      <c r="J247" s="164" t="s">
        <v>541</v>
      </c>
      <c r="K247" s="131" t="str">
        <v>BAJA</v>
      </c>
      <c r="L247" s="187"/>
      <c r="M247" s="129" t="str">
        <v>Gestión institucional</v>
      </c>
      <c r="N247" s="129" t="str">
        <v>Servicio Integral a la Ciudadanía</v>
      </c>
      <c r="O247" s="129" t="str">
        <v>Reservada</v>
      </c>
      <c r="P247" s="129" t="str">
        <v>Publico, Privada, 
Personal</v>
      </c>
      <c r="Q247" s="129">
        <v>1</v>
      </c>
      <c r="R247" s="129">
        <v>1</v>
      </c>
      <c r="S247" s="129">
        <v>3</v>
      </c>
      <c r="T247" s="129" t="str">
        <v>[I] integridad
[C] confidencialidad [D] disponibilidad</v>
      </c>
      <c r="U247" s="129" t="s">
        <v>57</v>
      </c>
      <c r="V247" s="129" t="s">
        <v>57</v>
      </c>
      <c r="W247" s="129" t="str">
        <f>VLOOKUP(Y247,'[1]Niveles de Valoración'!C$21:D$25,2,0)</f>
        <v>La actividad que conlleva el riesgo se ejecuta de 24 a 500 veces por año</v>
      </c>
      <c r="X247" s="132">
        <f t="shared" si="109"/>
        <v>3</v>
      </c>
      <c r="Y247" s="133" t="s">
        <v>99</v>
      </c>
      <c r="Z247" s="134">
        <f t="shared" si="110"/>
        <v>1</v>
      </c>
      <c r="AA247" s="135" t="s">
        <v>68</v>
      </c>
      <c r="AB247" s="134">
        <f t="shared" si="111"/>
        <v>3</v>
      </c>
      <c r="AC247" s="135" t="str">
        <f t="shared" si="112"/>
        <v>BAJO</v>
      </c>
      <c r="AD247" s="136" t="str">
        <f t="shared" si="113"/>
        <v>SI</v>
      </c>
      <c r="AE247" s="136" t="str">
        <f>VLOOKUP(AC247,'[1]Niveles de Valoración'!B$29:C$32,2,0)</f>
        <v>Asumir el riesgo</v>
      </c>
      <c r="AF247" s="5" t="str">
        <f>VLOOKUP(AH247,'Matriz de Controles'!B$3:F$116,5,0)</f>
        <v>PR</v>
      </c>
      <c r="AG247" s="5">
        <f t="shared" si="114"/>
        <v>25</v>
      </c>
      <c r="AH247" s="131" t="s">
        <v>166</v>
      </c>
      <c r="AI247" s="131" t="str">
        <f>VLOOKUP(AH247,'Matriz de Controles'!$B$3:O353,3,)</f>
        <v>Control: Los procedimientos de operación se deben documentar y poner a disposición de todos los usuarios que los necesitan.</v>
      </c>
      <c r="AJ247" s="143" t="str">
        <f>VLOOKUP(AH247,'Matriz de Controles'!$B$3:P353,4,)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47" s="131" t="s">
        <v>61</v>
      </c>
      <c r="AL247" s="136" t="s">
        <v>546</v>
      </c>
      <c r="AM247" s="136"/>
      <c r="AN247" s="136" t="s">
        <v>63</v>
      </c>
      <c r="AO247" s="136"/>
      <c r="AP247" s="5" t="s">
        <v>64</v>
      </c>
      <c r="AQ247" s="5">
        <f t="shared" si="115"/>
        <v>15</v>
      </c>
      <c r="AR247" s="5" t="s">
        <v>65</v>
      </c>
      <c r="AS247" s="5">
        <f t="shared" si="116"/>
        <v>5</v>
      </c>
      <c r="AT247" s="5" t="s">
        <v>65</v>
      </c>
      <c r="AU247" s="5">
        <f t="shared" si="117"/>
        <v>30</v>
      </c>
      <c r="AV247" s="5" t="s">
        <v>65</v>
      </c>
      <c r="AW247" s="5">
        <f t="shared" si="118"/>
        <v>15</v>
      </c>
      <c r="AX247" s="139">
        <f t="shared" si="119"/>
        <v>90</v>
      </c>
      <c r="AY247" s="5">
        <f t="shared" si="120"/>
        <v>2</v>
      </c>
      <c r="AZ247" s="5">
        <f t="shared" si="121"/>
        <v>0</v>
      </c>
      <c r="BA247" s="5" t="str">
        <v>Lider
Tecnico</v>
      </c>
      <c r="BB247" s="144">
        <f t="shared" si="122"/>
        <v>1</v>
      </c>
      <c r="BC247" s="133" t="str">
        <f t="shared" si="123"/>
        <v>RARO</v>
      </c>
      <c r="BD247" s="144">
        <f t="shared" si="124"/>
        <v>1</v>
      </c>
      <c r="BE247" s="133" t="str">
        <f t="shared" si="125"/>
        <v>INSIGNIFICANTE</v>
      </c>
      <c r="BF247" s="144">
        <f t="shared" si="126"/>
        <v>1</v>
      </c>
      <c r="BG247" s="136" t="str">
        <f t="shared" si="127"/>
        <v>BAJA</v>
      </c>
      <c r="BH247" s="136" t="str">
        <f t="shared" si="128"/>
        <v>SI</v>
      </c>
    </row>
    <row r="248" spans="2:60" ht="76.5" x14ac:dyDescent="0.2">
      <c r="B248" s="163">
        <v>239</v>
      </c>
      <c r="C248" s="126" t="s">
        <v>547</v>
      </c>
      <c r="D248" s="127" t="s">
        <v>76</v>
      </c>
      <c r="E24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48" s="137" t="str">
        <v>* Usurpación de derecho
* Autenticación rota</v>
      </c>
      <c r="G248" s="138" t="str">
        <v>Humano (deliberado)</v>
      </c>
      <c r="H248" s="217"/>
      <c r="I248" s="218"/>
      <c r="J248" s="164" t="s">
        <v>541</v>
      </c>
      <c r="K248" s="131" t="str">
        <v>BAJA</v>
      </c>
      <c r="L248" s="187"/>
      <c r="M248" s="129" t="str">
        <v>Gestión institucional</v>
      </c>
      <c r="N248" s="129" t="str">
        <v>Servicio Integral a la Ciudadanía</v>
      </c>
      <c r="O248" s="129" t="str">
        <v>Reservada</v>
      </c>
      <c r="P248" s="129" t="str">
        <v>Publico, Privada, 
Personal</v>
      </c>
      <c r="Q248" s="129">
        <v>1</v>
      </c>
      <c r="R248" s="129">
        <v>1</v>
      </c>
      <c r="S248" s="129">
        <v>3</v>
      </c>
      <c r="T248" s="129" t="str">
        <v>[C] confidencialidad
[I] integridad</v>
      </c>
      <c r="U248" s="129" t="s">
        <v>57</v>
      </c>
      <c r="V248" s="129" t="s">
        <v>57</v>
      </c>
      <c r="W248" s="129" t="str">
        <f>VLOOKUP(Y248,'[1]Niveles de Valoración'!C$21:D$25,2,0)</f>
        <v>La actividad que conlleva el riesgo se ejecuta de 24 a 500 veces por año</v>
      </c>
      <c r="X248" s="132">
        <f t="shared" si="109"/>
        <v>3</v>
      </c>
      <c r="Y248" s="133" t="s">
        <v>99</v>
      </c>
      <c r="Z248" s="134">
        <f t="shared" si="110"/>
        <v>3</v>
      </c>
      <c r="AA248" s="135" t="s">
        <v>59</v>
      </c>
      <c r="AB248" s="134">
        <f t="shared" si="111"/>
        <v>9</v>
      </c>
      <c r="AC248" s="135" t="str">
        <f t="shared" si="112"/>
        <v>MODERADO</v>
      </c>
      <c r="AD248" s="136" t="str">
        <f t="shared" si="113"/>
        <v>SI</v>
      </c>
      <c r="AE248" s="136" t="str">
        <f>VLOOKUP(AC248,'[1]Niveles de Valoración'!B$29:C$32,2,0)</f>
        <v>Asumir el riesgo</v>
      </c>
      <c r="AF248" s="5" t="str">
        <f>VLOOKUP(AH248,'Matriz de Controles'!B$3:F$116,5,0)</f>
        <v>PR</v>
      </c>
      <c r="AG248" s="5">
        <f t="shared" si="114"/>
        <v>25</v>
      </c>
      <c r="AH248" s="131" t="s">
        <v>499</v>
      </c>
      <c r="AI248" s="131" t="str">
        <f>VLOOKUP(AH248,'Matriz de Controles'!$B$3:O354,3,)</f>
        <v>Control: Se deben identificar, documentar e implementar reglas para el uso aceptable de información y de activos asociados con información e instalaciones de procesamiento de información.</v>
      </c>
      <c r="AJ248" s="143" t="str">
        <f>VLOOKUP(AH248,'Matriz de Controles'!$B$3:P354,4,)</f>
        <v>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v>
      </c>
      <c r="AK248" s="131" t="s">
        <v>64</v>
      </c>
      <c r="AL248" s="136" t="s">
        <v>548</v>
      </c>
      <c r="AM248" s="136"/>
      <c r="AN248" s="136" t="s">
        <v>63</v>
      </c>
      <c r="AO248" s="136"/>
      <c r="AP248" s="5" t="s">
        <v>64</v>
      </c>
      <c r="AQ248" s="5">
        <f t="shared" si="115"/>
        <v>15</v>
      </c>
      <c r="AR248" s="5" t="s">
        <v>65</v>
      </c>
      <c r="AS248" s="5">
        <f t="shared" si="116"/>
        <v>5</v>
      </c>
      <c r="AT248" s="5" t="s">
        <v>65</v>
      </c>
      <c r="AU248" s="5">
        <f t="shared" si="117"/>
        <v>30</v>
      </c>
      <c r="AV248" s="5" t="s">
        <v>65</v>
      </c>
      <c r="AW248" s="5">
        <f t="shared" si="118"/>
        <v>15</v>
      </c>
      <c r="AX248" s="139">
        <f t="shared" si="119"/>
        <v>90</v>
      </c>
      <c r="AY248" s="5">
        <f t="shared" si="120"/>
        <v>2</v>
      </c>
      <c r="AZ248" s="5">
        <f t="shared" si="121"/>
        <v>0</v>
      </c>
      <c r="BA248" s="5" t="str">
        <v>Lider
Tecnico</v>
      </c>
      <c r="BB248" s="144">
        <f t="shared" si="122"/>
        <v>1</v>
      </c>
      <c r="BC248" s="133" t="str">
        <f t="shared" si="123"/>
        <v>RARO</v>
      </c>
      <c r="BD248" s="144">
        <f t="shared" si="124"/>
        <v>3</v>
      </c>
      <c r="BE248" s="133" t="str">
        <f t="shared" si="125"/>
        <v>MODERADO</v>
      </c>
      <c r="BF248" s="144">
        <f t="shared" si="126"/>
        <v>3</v>
      </c>
      <c r="BG248" s="136" t="str">
        <f t="shared" si="127"/>
        <v>BAJA</v>
      </c>
      <c r="BH248" s="136" t="str">
        <f t="shared" si="128"/>
        <v>SI</v>
      </c>
    </row>
    <row r="249" spans="2:60" ht="63.75" customHeight="1" x14ac:dyDescent="0.2">
      <c r="B249" s="163">
        <v>240</v>
      </c>
      <c r="C249" s="126" t="s">
        <v>549</v>
      </c>
      <c r="D249" s="127" t="s">
        <v>247</v>
      </c>
      <c r="E249" s="137" t="str">
        <v>cuando no está claro quién tiene que hacer exactamente qué y
cuándo, incluyendo tomar medidas sobre los activos o informar a la jerarquía de gestión. Acciones descoordinadas, errores por omisión, incumplimientos contractuales, etc.</v>
      </c>
      <c r="F249" s="137" t="str">
        <v>* Falta de definición de roles y
responsabilidades
* Procesos inadecuados de contratación
* Incumplimientos contractuales</v>
      </c>
      <c r="G249" s="138" t="str">
        <v>Humano (accidental)</v>
      </c>
      <c r="H249" s="217"/>
      <c r="I249" s="218"/>
      <c r="J249" s="164" t="s">
        <v>541</v>
      </c>
      <c r="K249" s="131" t="str">
        <v>BAJA</v>
      </c>
      <c r="L249" s="187"/>
      <c r="M249" s="129" t="str">
        <v>Gestión institucional</v>
      </c>
      <c r="N249" s="129" t="str">
        <v>Servicio Integral a la Ciudadanía</v>
      </c>
      <c r="O249" s="129" t="str">
        <v>Reservada</v>
      </c>
      <c r="P249" s="129" t="str">
        <v>Publico, Privada, 
Personal</v>
      </c>
      <c r="Q249" s="129">
        <v>1</v>
      </c>
      <c r="R249" s="129">
        <v>1</v>
      </c>
      <c r="S249" s="129">
        <v>3</v>
      </c>
      <c r="T249" s="129" t="str">
        <v>[D] disponibilidad</v>
      </c>
      <c r="U249" s="129" t="s">
        <v>57</v>
      </c>
      <c r="V249" s="129" t="s">
        <v>57</v>
      </c>
      <c r="W249" s="129" t="str">
        <f>VLOOKUP(Y249,'[1]Niveles de Valoración'!C$21:D$25,2,0)</f>
        <v>La actividad que conlleva el riesgo se ejecuta de 24 a 500 veces por año</v>
      </c>
      <c r="X249" s="132">
        <f t="shared" si="109"/>
        <v>3</v>
      </c>
      <c r="Y249" s="133" t="s">
        <v>99</v>
      </c>
      <c r="Z249" s="134">
        <f t="shared" si="110"/>
        <v>2</v>
      </c>
      <c r="AA249" s="135" t="s">
        <v>73</v>
      </c>
      <c r="AB249" s="134">
        <f t="shared" si="111"/>
        <v>6</v>
      </c>
      <c r="AC249" s="135" t="str">
        <f t="shared" si="112"/>
        <v>MODERADO</v>
      </c>
      <c r="AD249" s="136" t="str">
        <f t="shared" si="113"/>
        <v>SI</v>
      </c>
      <c r="AE249" s="136" t="str">
        <f>VLOOKUP(AC249,'[1]Niveles de Valoración'!B$29:C$32,2,0)</f>
        <v>Asumir el riesgo</v>
      </c>
      <c r="AF249" s="5" t="str">
        <f>VLOOKUP(AH249,'Matriz de Controles'!B$3:F$116,5,0)</f>
        <v>PR</v>
      </c>
      <c r="AG249" s="5">
        <f t="shared" si="114"/>
        <v>25</v>
      </c>
      <c r="AH249" s="131" t="s">
        <v>216</v>
      </c>
      <c r="AI249" s="131" t="str">
        <f>VLOOKUP(AH249,'Matriz de Controles'!$B$3:O355,3,)</f>
        <v>Control: Se debe exigir a los usuarios que cumplan las prácticas de la organización para el uso de información de autenticación secreta.</v>
      </c>
      <c r="AJ249" s="143" t="str">
        <f>VLOOKUP(AH249,'Matriz de Controles'!$B$3:P355,4,)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249" s="131" t="s">
        <v>64</v>
      </c>
      <c r="AL249" s="136" t="s">
        <v>550</v>
      </c>
      <c r="AM249" s="136"/>
      <c r="AN249" s="136" t="s">
        <v>63</v>
      </c>
      <c r="AO249" s="136"/>
      <c r="AP249" s="131" t="s">
        <v>64</v>
      </c>
      <c r="AQ249" s="5">
        <f t="shared" si="115"/>
        <v>15</v>
      </c>
      <c r="AR249" s="5" t="s">
        <v>65</v>
      </c>
      <c r="AS249" s="5">
        <f t="shared" si="116"/>
        <v>5</v>
      </c>
      <c r="AT249" s="5" t="s">
        <v>65</v>
      </c>
      <c r="AU249" s="5">
        <f t="shared" si="117"/>
        <v>30</v>
      </c>
      <c r="AV249" s="5" t="s">
        <v>65</v>
      </c>
      <c r="AW249" s="5">
        <f t="shared" si="118"/>
        <v>15</v>
      </c>
      <c r="AX249" s="139">
        <f t="shared" si="119"/>
        <v>90</v>
      </c>
      <c r="AY249" s="5">
        <f t="shared" si="120"/>
        <v>2</v>
      </c>
      <c r="AZ249" s="5">
        <f t="shared" si="121"/>
        <v>0</v>
      </c>
      <c r="BA249" s="5" t="str">
        <v>Lider
Tecnico</v>
      </c>
      <c r="BB249" s="144">
        <f t="shared" si="122"/>
        <v>1</v>
      </c>
      <c r="BC249" s="133" t="str">
        <f t="shared" si="123"/>
        <v>RARO</v>
      </c>
      <c r="BD249" s="144">
        <f t="shared" si="124"/>
        <v>2</v>
      </c>
      <c r="BE249" s="133" t="str">
        <f t="shared" si="125"/>
        <v>MENOR</v>
      </c>
      <c r="BF249" s="144">
        <f t="shared" si="126"/>
        <v>2</v>
      </c>
      <c r="BG249" s="136" t="str">
        <f t="shared" si="127"/>
        <v>BAJA</v>
      </c>
      <c r="BH249" s="136" t="str">
        <f t="shared" si="128"/>
        <v>SI</v>
      </c>
    </row>
    <row r="250" spans="2:60" ht="51" x14ac:dyDescent="0.2">
      <c r="B250" s="163">
        <v>241</v>
      </c>
      <c r="C250" s="126" t="s">
        <v>551</v>
      </c>
      <c r="D250" s="127" t="s">
        <v>53</v>
      </c>
      <c r="E250" s="137" t="str">
        <v>equivocaciones de las personas cuando usan los servicios,
datos, etc.</v>
      </c>
      <c r="F250" s="137" t="str">
        <v>* Error de uso</v>
      </c>
      <c r="G250" s="138" t="str">
        <v>Humano (accidental)</v>
      </c>
      <c r="H250" s="217" t="s">
        <v>552</v>
      </c>
      <c r="I250" s="218"/>
      <c r="J250" s="164" t="s">
        <v>553</v>
      </c>
      <c r="K250" s="131" t="str">
        <v>BAJA</v>
      </c>
      <c r="L250" s="187" t="s">
        <v>56</v>
      </c>
      <c r="M250" s="129" t="str">
        <v>Gestión institucional</v>
      </c>
      <c r="N250" s="129" t="str">
        <v>Servicio Integral a la Ciudadanía</v>
      </c>
      <c r="O250" s="129" t="str">
        <v>Publica</v>
      </c>
      <c r="P250" s="129" t="str">
        <v>Publico, Personal</v>
      </c>
      <c r="Q250" s="129">
        <v>1</v>
      </c>
      <c r="R250" s="129">
        <v>1</v>
      </c>
      <c r="S250" s="129">
        <v>3</v>
      </c>
      <c r="T250" s="129" t="str">
        <v>[I] integridad
[C] confidencialidad [D] disponibilidad</v>
      </c>
      <c r="U250" s="129" t="s">
        <v>57</v>
      </c>
      <c r="V250" s="129" t="s">
        <v>57</v>
      </c>
      <c r="W250" s="129" t="str">
        <f>VLOOKUP(Y250,'[1]Niveles de Valoración'!C$21:D$25,2,0)</f>
        <v>La actividad que conlleva el riesgo se ejecuta de 3 a 24 veces por año</v>
      </c>
      <c r="X250" s="132">
        <f t="shared" si="109"/>
        <v>2</v>
      </c>
      <c r="Y250" s="133" t="s">
        <v>58</v>
      </c>
      <c r="Z250" s="134">
        <f t="shared" si="110"/>
        <v>2</v>
      </c>
      <c r="AA250" s="135" t="s">
        <v>73</v>
      </c>
      <c r="AB250" s="134">
        <f t="shared" si="111"/>
        <v>4</v>
      </c>
      <c r="AC250" s="135" t="str">
        <f t="shared" si="112"/>
        <v>MODERADO</v>
      </c>
      <c r="AD250" s="136" t="str">
        <f t="shared" si="113"/>
        <v>SI</v>
      </c>
      <c r="AE250" s="136" t="str">
        <f>VLOOKUP(AC250,'[1]Niveles de Valoración'!B$29:C$32,2,0)</f>
        <v>Asumir el riesgo</v>
      </c>
      <c r="AF250" s="5" t="str">
        <f>VLOOKUP(AH250,'Matriz de Controles'!B$3:F$116,5,0)</f>
        <v>PR</v>
      </c>
      <c r="AG250" s="5">
        <f t="shared" si="114"/>
        <v>25</v>
      </c>
      <c r="AH250" s="131" t="s">
        <v>80</v>
      </c>
      <c r="AI250" s="131" t="str">
        <f>VLOOKUP(AH250,'Matriz de Controles'!$B$3:O356,3,)</f>
        <v>Control: Se deben definir y asignar todas las responsabilidades de la seguridad de la información.</v>
      </c>
      <c r="AJ250" s="143" t="str">
        <f>VLOOKUP(AH250,'Matriz de Controles'!$B$3:P356,4,)</f>
        <v>Los roles y responsabilidades deben estar claramente definidos
y deben hacer parte de cada contrato de los funcionarios activos en la SED.</v>
      </c>
      <c r="AK250" s="131" t="s">
        <v>61</v>
      </c>
      <c r="AL250" s="136" t="s">
        <v>554</v>
      </c>
      <c r="AM250" s="136"/>
      <c r="AN250" s="136" t="s">
        <v>63</v>
      </c>
      <c r="AO250" s="136"/>
      <c r="AP250" s="5" t="s">
        <v>64</v>
      </c>
      <c r="AQ250" s="5">
        <f t="shared" si="115"/>
        <v>15</v>
      </c>
      <c r="AR250" s="5" t="s">
        <v>65</v>
      </c>
      <c r="AS250" s="5">
        <f t="shared" si="116"/>
        <v>5</v>
      </c>
      <c r="AT250" s="5" t="s">
        <v>65</v>
      </c>
      <c r="AU250" s="5">
        <f t="shared" si="117"/>
        <v>30</v>
      </c>
      <c r="AV250" s="5" t="s">
        <v>65</v>
      </c>
      <c r="AW250" s="5">
        <f t="shared" si="118"/>
        <v>15</v>
      </c>
      <c r="AX250" s="139">
        <f t="shared" si="119"/>
        <v>90</v>
      </c>
      <c r="AY250" s="5">
        <f t="shared" si="120"/>
        <v>2</v>
      </c>
      <c r="AZ250" s="5">
        <f t="shared" si="121"/>
        <v>0</v>
      </c>
      <c r="BA250" s="5" t="str">
        <v>Lider
Tecnico</v>
      </c>
      <c r="BB250" s="144">
        <f t="shared" si="122"/>
        <v>1</v>
      </c>
      <c r="BC250" s="133" t="str">
        <f t="shared" si="123"/>
        <v>RARO</v>
      </c>
      <c r="BD250" s="144">
        <f t="shared" si="124"/>
        <v>2</v>
      </c>
      <c r="BE250" s="133" t="str">
        <f t="shared" si="125"/>
        <v>MENOR</v>
      </c>
      <c r="BF250" s="144">
        <f t="shared" si="126"/>
        <v>2</v>
      </c>
      <c r="BG250" s="136" t="str">
        <f t="shared" si="127"/>
        <v>BAJA</v>
      </c>
      <c r="BH250" s="136" t="str">
        <f t="shared" si="128"/>
        <v>SI</v>
      </c>
    </row>
    <row r="251" spans="2:60" ht="51" x14ac:dyDescent="0.2">
      <c r="B251" s="163">
        <v>242</v>
      </c>
      <c r="C251" s="126" t="s">
        <v>555</v>
      </c>
      <c r="D251" s="127" t="s">
        <v>67</v>
      </c>
      <c r="E251" s="137" t="str">
        <v>Manipulación de los registros
de actividad (log)</v>
      </c>
      <c r="F251" s="137" t="str">
        <v>* Control inadecuado o falta de
supervisión sobre los registros de
actividades (Registro y supervisión insuficientes)</v>
      </c>
      <c r="G251" s="138" t="str">
        <v>Humano (deliberado)</v>
      </c>
      <c r="H251" s="217"/>
      <c r="I251" s="218"/>
      <c r="J251" s="164" t="s">
        <v>553</v>
      </c>
      <c r="K251" s="131" t="str">
        <v>BAJA</v>
      </c>
      <c r="L251" s="187"/>
      <c r="M251" s="129" t="str">
        <v>Gestión institucional</v>
      </c>
      <c r="N251" s="129" t="str">
        <v>Servicio Integral a la Ciudadanía</v>
      </c>
      <c r="O251" s="129" t="str">
        <v>Publica</v>
      </c>
      <c r="P251" s="129" t="str">
        <v>Publico, Personal</v>
      </c>
      <c r="Q251" s="129">
        <v>1</v>
      </c>
      <c r="R251" s="129">
        <v>1</v>
      </c>
      <c r="S251" s="129">
        <v>3</v>
      </c>
      <c r="T251" s="129" t="str">
        <v>[I] integridad</v>
      </c>
      <c r="U251" s="129" t="s">
        <v>57</v>
      </c>
      <c r="V251" s="129" t="s">
        <v>57</v>
      </c>
      <c r="W251" s="129" t="str">
        <f>VLOOKUP(Y251,'[1]Niveles de Valoración'!C$21:D$25,2,0)</f>
        <v>La actividad que conlleva el riesgo se ejecuta de 3 a 24 veces por año</v>
      </c>
      <c r="X251" s="132">
        <f t="shared" si="109"/>
        <v>2</v>
      </c>
      <c r="Y251" s="133" t="s">
        <v>58</v>
      </c>
      <c r="Z251" s="134">
        <f t="shared" si="110"/>
        <v>2</v>
      </c>
      <c r="AA251" s="135" t="s">
        <v>73</v>
      </c>
      <c r="AB251" s="134">
        <f t="shared" si="111"/>
        <v>4</v>
      </c>
      <c r="AC251" s="135" t="str">
        <f t="shared" si="112"/>
        <v>MODERADO</v>
      </c>
      <c r="AD251" s="136" t="str">
        <f t="shared" si="113"/>
        <v>SI</v>
      </c>
      <c r="AE251" s="136" t="str">
        <f>VLOOKUP(AC251,'[1]Niveles de Valoración'!B$29:C$32,2,0)</f>
        <v>Asumir el riesgo</v>
      </c>
      <c r="AF251" s="5" t="str">
        <f>VLOOKUP(AH251,'Matriz de Controles'!B$3:F$116,5,0)</f>
        <v>PR</v>
      </c>
      <c r="AG251" s="5">
        <f t="shared" si="114"/>
        <v>25</v>
      </c>
      <c r="AH251" s="131" t="s">
        <v>80</v>
      </c>
      <c r="AI251" s="131" t="str">
        <f>VLOOKUP(AH251,'Matriz de Controles'!$B$3:O357,3,)</f>
        <v>Control: Se deben definir y asignar todas las responsabilidades de la seguridad de la información.</v>
      </c>
      <c r="AJ251" s="143" t="str">
        <f>VLOOKUP(AH251,'Matriz de Controles'!$B$3:P357,4,)</f>
        <v>Los roles y responsabilidades deben estar claramente definidos
y deben hacer parte de cada contrato de los funcionarios activos en la SED.</v>
      </c>
      <c r="AK251" s="131" t="s">
        <v>61</v>
      </c>
      <c r="AL251" s="136" t="s">
        <v>556</v>
      </c>
      <c r="AM251" s="136"/>
      <c r="AN251" s="136" t="s">
        <v>63</v>
      </c>
      <c r="AO251" s="136"/>
      <c r="AP251" s="5" t="s">
        <v>64</v>
      </c>
      <c r="AQ251" s="5">
        <f t="shared" si="115"/>
        <v>15</v>
      </c>
      <c r="AR251" s="5" t="s">
        <v>65</v>
      </c>
      <c r="AS251" s="5">
        <f t="shared" si="116"/>
        <v>5</v>
      </c>
      <c r="AT251" s="5" t="s">
        <v>65</v>
      </c>
      <c r="AU251" s="5">
        <f t="shared" si="117"/>
        <v>30</v>
      </c>
      <c r="AV251" s="5" t="s">
        <v>65</v>
      </c>
      <c r="AW251" s="5">
        <f t="shared" si="118"/>
        <v>15</v>
      </c>
      <c r="AX251" s="139">
        <f t="shared" si="119"/>
        <v>90</v>
      </c>
      <c r="AY251" s="5">
        <f t="shared" si="120"/>
        <v>2</v>
      </c>
      <c r="AZ251" s="5">
        <f t="shared" si="121"/>
        <v>0</v>
      </c>
      <c r="BA251" s="5" t="str">
        <v>Lider
Tecnico</v>
      </c>
      <c r="BB251" s="144">
        <f t="shared" si="122"/>
        <v>1</v>
      </c>
      <c r="BC251" s="133" t="str">
        <f t="shared" si="123"/>
        <v>RARO</v>
      </c>
      <c r="BD251" s="144">
        <f t="shared" si="124"/>
        <v>2</v>
      </c>
      <c r="BE251" s="133" t="str">
        <f t="shared" si="125"/>
        <v>MENOR</v>
      </c>
      <c r="BF251" s="144">
        <f t="shared" si="126"/>
        <v>2</v>
      </c>
      <c r="BG251" s="136" t="str">
        <f t="shared" si="127"/>
        <v>BAJA</v>
      </c>
      <c r="BH251" s="136" t="str">
        <f t="shared" si="128"/>
        <v>SI</v>
      </c>
    </row>
    <row r="252" spans="2:60" ht="89.25" x14ac:dyDescent="0.2">
      <c r="B252" s="163">
        <v>243</v>
      </c>
      <c r="C252" s="126" t="s">
        <v>557</v>
      </c>
      <c r="D252" s="127" t="s">
        <v>72</v>
      </c>
      <c r="E252" s="137" t="str">
        <v>prácticamente todos los activos dependen de su configuración y
ésta de la diligencia del administrador: privilegios de acceso, flujos de actividades, registro de actividad, encaminamiento, etc.</v>
      </c>
      <c r="F252" s="137" t="str">
        <v>* Abuso de privilegios
* Falta de definición de procedimientos de control de cambio.</v>
      </c>
      <c r="G252" s="138" t="str">
        <v>Humano (deliberado)</v>
      </c>
      <c r="H252" s="217"/>
      <c r="I252" s="218"/>
      <c r="J252" s="164" t="s">
        <v>553</v>
      </c>
      <c r="K252" s="131" t="str">
        <v>BAJA</v>
      </c>
      <c r="L252" s="187"/>
      <c r="M252" s="129" t="str">
        <v>Gestión institucional</v>
      </c>
      <c r="N252" s="129" t="str">
        <v>Servicio Integral a la Ciudadanía</v>
      </c>
      <c r="O252" s="129" t="str">
        <v>Publica</v>
      </c>
      <c r="P252" s="129" t="str">
        <v>Publico, Personal</v>
      </c>
      <c r="Q252" s="129">
        <v>1</v>
      </c>
      <c r="R252" s="129">
        <v>1</v>
      </c>
      <c r="S252" s="129">
        <v>3</v>
      </c>
      <c r="T252" s="129" t="str">
        <v>[I] integridad
[C] confidencialidad [D] disponibilidad</v>
      </c>
      <c r="U252" s="129" t="s">
        <v>57</v>
      </c>
      <c r="V252" s="129" t="s">
        <v>57</v>
      </c>
      <c r="W252" s="129" t="str">
        <f>VLOOKUP(Y252,'[1]Niveles de Valoración'!C$21:D$25,2,0)</f>
        <v>La actividad que conlleva el riesgo se ejecuta de 3 a 24 veces por año</v>
      </c>
      <c r="X252" s="132">
        <f t="shared" si="109"/>
        <v>2</v>
      </c>
      <c r="Y252" s="133" t="s">
        <v>58</v>
      </c>
      <c r="Z252" s="134">
        <f t="shared" si="110"/>
        <v>1</v>
      </c>
      <c r="AA252" s="135" t="s">
        <v>68</v>
      </c>
      <c r="AB252" s="134">
        <f t="shared" si="111"/>
        <v>2</v>
      </c>
      <c r="AC252" s="135" t="str">
        <f t="shared" si="112"/>
        <v>BAJO</v>
      </c>
      <c r="AD252" s="136" t="str">
        <f t="shared" si="113"/>
        <v>SI</v>
      </c>
      <c r="AE252" s="136" t="str">
        <f>VLOOKUP(AC252,'[1]Niveles de Valoración'!B$29:C$32,2,0)</f>
        <v>Asumir el riesgo</v>
      </c>
      <c r="AF252" s="5" t="str">
        <f>VLOOKUP(AH252,'Matriz de Controles'!B$3:F$116,5,0)</f>
        <v>PR</v>
      </c>
      <c r="AG252" s="5">
        <f t="shared" si="114"/>
        <v>25</v>
      </c>
      <c r="AH252" s="131" t="s">
        <v>166</v>
      </c>
      <c r="AI252" s="131" t="str">
        <f>VLOOKUP(AH252,'Matriz de Controles'!$B$3:O358,3,)</f>
        <v>Control: Los procedimientos de operación se deben documentar y poner a disposición de todos los usuarios que los necesitan.</v>
      </c>
      <c r="AJ252" s="143" t="str">
        <f>VLOOKUP(AH252,'Matriz de Controles'!$B$3:P358,4,)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52" s="131" t="s">
        <v>61</v>
      </c>
      <c r="AL252" s="136" t="s">
        <v>558</v>
      </c>
      <c r="AM252" s="136"/>
      <c r="AN252" s="136" t="s">
        <v>63</v>
      </c>
      <c r="AO252" s="136"/>
      <c r="AP252" s="5" t="s">
        <v>64</v>
      </c>
      <c r="AQ252" s="5">
        <f t="shared" si="115"/>
        <v>15</v>
      </c>
      <c r="AR252" s="5" t="s">
        <v>65</v>
      </c>
      <c r="AS252" s="5">
        <f t="shared" si="116"/>
        <v>5</v>
      </c>
      <c r="AT252" s="5" t="s">
        <v>65</v>
      </c>
      <c r="AU252" s="5">
        <f t="shared" si="117"/>
        <v>30</v>
      </c>
      <c r="AV252" s="5" t="s">
        <v>65</v>
      </c>
      <c r="AW252" s="5">
        <f t="shared" si="118"/>
        <v>15</v>
      </c>
      <c r="AX252" s="139">
        <f t="shared" si="119"/>
        <v>90</v>
      </c>
      <c r="AY252" s="5">
        <f t="shared" si="120"/>
        <v>2</v>
      </c>
      <c r="AZ252" s="5">
        <f t="shared" si="121"/>
        <v>0</v>
      </c>
      <c r="BA252" s="5" t="str">
        <v>Lider
Tecnico</v>
      </c>
      <c r="BB252" s="144">
        <f t="shared" si="122"/>
        <v>1</v>
      </c>
      <c r="BC252" s="133" t="str">
        <f t="shared" si="123"/>
        <v>RARO</v>
      </c>
      <c r="BD252" s="144">
        <f t="shared" si="124"/>
        <v>1</v>
      </c>
      <c r="BE252" s="133" t="str">
        <f t="shared" si="125"/>
        <v>INSIGNIFICANTE</v>
      </c>
      <c r="BF252" s="144">
        <f t="shared" si="126"/>
        <v>1</v>
      </c>
      <c r="BG252" s="136" t="str">
        <f t="shared" si="127"/>
        <v>BAJA</v>
      </c>
      <c r="BH252" s="136" t="str">
        <f t="shared" si="128"/>
        <v>SI</v>
      </c>
    </row>
    <row r="253" spans="2:60" ht="76.5" x14ac:dyDescent="0.2">
      <c r="B253" s="163">
        <v>244</v>
      </c>
      <c r="C253" s="126" t="s">
        <v>559</v>
      </c>
      <c r="D253" s="127" t="s">
        <v>76</v>
      </c>
      <c r="E25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53" s="137" t="str">
        <v>* Usurpación de derecho
* Autenticación rota</v>
      </c>
      <c r="G253" s="138" t="str">
        <v>Humano (deliberado)</v>
      </c>
      <c r="H253" s="217"/>
      <c r="I253" s="218"/>
      <c r="J253" s="164" t="s">
        <v>553</v>
      </c>
      <c r="K253" s="131" t="str">
        <v>BAJA</v>
      </c>
      <c r="L253" s="187"/>
      <c r="M253" s="129" t="str">
        <v>Gestión institucional</v>
      </c>
      <c r="N253" s="129" t="str">
        <v>Servicio Integral a la Ciudadanía</v>
      </c>
      <c r="O253" s="129" t="str">
        <v>Publica</v>
      </c>
      <c r="P253" s="129" t="str">
        <v>Publico, Personal</v>
      </c>
      <c r="Q253" s="129">
        <v>1</v>
      </c>
      <c r="R253" s="129">
        <v>1</v>
      </c>
      <c r="S253" s="129">
        <v>3</v>
      </c>
      <c r="T253" s="129" t="str">
        <v>[C] confidencialidad
[I] integridad</v>
      </c>
      <c r="U253" s="129" t="s">
        <v>57</v>
      </c>
      <c r="V253" s="129" t="s">
        <v>57</v>
      </c>
      <c r="W253" s="129" t="str">
        <f>VLOOKUP(Y253,'[1]Niveles de Valoración'!C$21:D$25,2,0)</f>
        <v>La actividad que conlleva el riesgo se ejecuta de 3 a 24 veces por año</v>
      </c>
      <c r="X253" s="132">
        <f t="shared" si="109"/>
        <v>2</v>
      </c>
      <c r="Y253" s="133" t="s">
        <v>58</v>
      </c>
      <c r="Z253" s="134">
        <f t="shared" si="110"/>
        <v>3</v>
      </c>
      <c r="AA253" s="135" t="s">
        <v>59</v>
      </c>
      <c r="AB253" s="134">
        <f t="shared" si="111"/>
        <v>6</v>
      </c>
      <c r="AC253" s="135" t="str">
        <f t="shared" si="112"/>
        <v>MODERADO</v>
      </c>
      <c r="AD253" s="136" t="str">
        <f t="shared" si="113"/>
        <v>SI</v>
      </c>
      <c r="AE253" s="136" t="str">
        <f>VLOOKUP(AC253,'[1]Niveles de Valoración'!B$29:C$32,2,0)</f>
        <v>Asumir el riesgo</v>
      </c>
      <c r="AF253" s="5" t="str">
        <f>VLOOKUP(AH253,'Matriz de Controles'!B$3:F$116,5,0)</f>
        <v>PR</v>
      </c>
      <c r="AG253" s="5">
        <f t="shared" si="114"/>
        <v>25</v>
      </c>
      <c r="AH253" s="131" t="s">
        <v>499</v>
      </c>
      <c r="AI253" s="131" t="str">
        <f>VLOOKUP(AH253,'Matriz de Controles'!$B$3:O359,3,)</f>
        <v>Control: Se deben identificar, documentar e implementar reglas para el uso aceptable de información y de activos asociados con información e instalaciones de procesamiento de información.</v>
      </c>
      <c r="AJ253" s="143" t="str">
        <f>VLOOKUP(AH253,'Matriz de Controles'!$B$3:P359,4,)</f>
        <v>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v>
      </c>
      <c r="AK253" s="131" t="s">
        <v>64</v>
      </c>
      <c r="AL253" s="136" t="s">
        <v>560</v>
      </c>
      <c r="AM253" s="136"/>
      <c r="AN253" s="136" t="s">
        <v>63</v>
      </c>
      <c r="AO253" s="136"/>
      <c r="AP253" s="5" t="s">
        <v>64</v>
      </c>
      <c r="AQ253" s="5">
        <f t="shared" si="115"/>
        <v>15</v>
      </c>
      <c r="AR253" s="5" t="s">
        <v>65</v>
      </c>
      <c r="AS253" s="5">
        <f t="shared" si="116"/>
        <v>5</v>
      </c>
      <c r="AT253" s="5" t="s">
        <v>65</v>
      </c>
      <c r="AU253" s="5">
        <f t="shared" si="117"/>
        <v>30</v>
      </c>
      <c r="AV253" s="5" t="s">
        <v>65</v>
      </c>
      <c r="AW253" s="5">
        <f t="shared" si="118"/>
        <v>15</v>
      </c>
      <c r="AX253" s="139">
        <f t="shared" si="119"/>
        <v>90</v>
      </c>
      <c r="AY253" s="5">
        <f t="shared" si="120"/>
        <v>2</v>
      </c>
      <c r="AZ253" s="5">
        <f t="shared" si="121"/>
        <v>0</v>
      </c>
      <c r="BA253" s="5" t="str">
        <v>Lider
Tecnico</v>
      </c>
      <c r="BB253" s="144">
        <f t="shared" si="122"/>
        <v>1</v>
      </c>
      <c r="BC253" s="133" t="str">
        <f t="shared" si="123"/>
        <v>RARO</v>
      </c>
      <c r="BD253" s="144">
        <f t="shared" si="124"/>
        <v>3</v>
      </c>
      <c r="BE253" s="133" t="str">
        <f t="shared" si="125"/>
        <v>MODERADO</v>
      </c>
      <c r="BF253" s="144">
        <f t="shared" si="126"/>
        <v>3</v>
      </c>
      <c r="BG253" s="136" t="str">
        <f t="shared" si="127"/>
        <v>BAJA</v>
      </c>
      <c r="BH253" s="136" t="str">
        <f t="shared" si="128"/>
        <v>SI</v>
      </c>
    </row>
    <row r="254" spans="2:60" ht="63.75" customHeight="1" x14ac:dyDescent="0.2">
      <c r="B254" s="163">
        <v>245</v>
      </c>
      <c r="C254" s="126" t="s">
        <v>561</v>
      </c>
      <c r="D254" s="127" t="s">
        <v>247</v>
      </c>
      <c r="E254" s="137" t="str">
        <v>cuando no está claro quién tiene que hacer exactamente qué y
cuándo, incluyendo tomar medidas sobre los activos o informar a la jerarquía de gestión. Acciones descoordinadas, errores por omisión, incumplimientos contractuales, etc.</v>
      </c>
      <c r="F254" s="137" t="str">
        <v>* Falta de definición de roles y
responsabilidades
* Procesos inadecuados de contratación
* Incumplimientos contractuales</v>
      </c>
      <c r="G254" s="138" t="str">
        <v>Humano (accidental)</v>
      </c>
      <c r="H254" s="217"/>
      <c r="I254" s="218"/>
      <c r="J254" s="164" t="s">
        <v>553</v>
      </c>
      <c r="K254" s="131" t="str">
        <v>BAJA</v>
      </c>
      <c r="L254" s="187"/>
      <c r="M254" s="129" t="str">
        <v>Gestión institucional</v>
      </c>
      <c r="N254" s="129" t="str">
        <v>Servicio Integral a la Ciudadanía</v>
      </c>
      <c r="O254" s="129" t="str">
        <v>Publica</v>
      </c>
      <c r="P254" s="129" t="str">
        <v>Publico, Personal</v>
      </c>
      <c r="Q254" s="129">
        <v>1</v>
      </c>
      <c r="R254" s="129">
        <v>1</v>
      </c>
      <c r="S254" s="129">
        <v>3</v>
      </c>
      <c r="T254" s="129" t="str">
        <v>[D] disponibilidad</v>
      </c>
      <c r="U254" s="129" t="s">
        <v>57</v>
      </c>
      <c r="V254" s="129" t="s">
        <v>57</v>
      </c>
      <c r="W254" s="129" t="str">
        <f>VLOOKUP(Y254,'[1]Niveles de Valoración'!C$21:D$25,2,0)</f>
        <v>La actividad que conlleva el riesgo se ejecuta de 3 a 24 veces por año</v>
      </c>
      <c r="X254" s="132">
        <f t="shared" si="109"/>
        <v>2</v>
      </c>
      <c r="Y254" s="133" t="s">
        <v>58</v>
      </c>
      <c r="Z254" s="134">
        <f t="shared" si="110"/>
        <v>2</v>
      </c>
      <c r="AA254" s="135" t="s">
        <v>73</v>
      </c>
      <c r="AB254" s="134">
        <f t="shared" si="111"/>
        <v>4</v>
      </c>
      <c r="AC254" s="135" t="str">
        <f t="shared" si="112"/>
        <v>MODERADO</v>
      </c>
      <c r="AD254" s="136" t="str">
        <f t="shared" si="113"/>
        <v>SI</v>
      </c>
      <c r="AE254" s="136" t="str">
        <f>VLOOKUP(AC254,'[1]Niveles de Valoración'!B$29:C$32,2,0)</f>
        <v>Asumir el riesgo</v>
      </c>
      <c r="AF254" s="5" t="str">
        <f>VLOOKUP(AH254,'Matriz de Controles'!B$3:F$116,5,0)</f>
        <v>PR</v>
      </c>
      <c r="AG254" s="5">
        <f t="shared" si="114"/>
        <v>25</v>
      </c>
      <c r="AH254" s="131" t="s">
        <v>216</v>
      </c>
      <c r="AI254" s="131" t="str">
        <f>VLOOKUP(AH254,'Matriz de Controles'!$B$3:O360,3,)</f>
        <v>Control: Se debe exigir a los usuarios que cumplan las prácticas de la organización para el uso de información de autenticación secreta.</v>
      </c>
      <c r="AJ254" s="143" t="str">
        <f>VLOOKUP(AH254,'Matriz de Controles'!$B$3:P360,4,)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254" s="131" t="s">
        <v>64</v>
      </c>
      <c r="AL254" s="136" t="s">
        <v>562</v>
      </c>
      <c r="AM254" s="136"/>
      <c r="AN254" s="136" t="s">
        <v>63</v>
      </c>
      <c r="AO254" s="136"/>
      <c r="AP254" s="131" t="s">
        <v>64</v>
      </c>
      <c r="AQ254" s="5">
        <f t="shared" si="115"/>
        <v>15</v>
      </c>
      <c r="AR254" s="5" t="s">
        <v>65</v>
      </c>
      <c r="AS254" s="5">
        <f t="shared" si="116"/>
        <v>5</v>
      </c>
      <c r="AT254" s="5" t="s">
        <v>65</v>
      </c>
      <c r="AU254" s="5">
        <f t="shared" si="117"/>
        <v>30</v>
      </c>
      <c r="AV254" s="5" t="s">
        <v>65</v>
      </c>
      <c r="AW254" s="5">
        <f t="shared" si="118"/>
        <v>15</v>
      </c>
      <c r="AX254" s="139">
        <f t="shared" si="119"/>
        <v>90</v>
      </c>
      <c r="AY254" s="5">
        <f t="shared" si="120"/>
        <v>2</v>
      </c>
      <c r="AZ254" s="5">
        <f t="shared" si="121"/>
        <v>0</v>
      </c>
      <c r="BA254" s="5" t="str">
        <v>Lider
Tecnico</v>
      </c>
      <c r="BB254" s="144">
        <f t="shared" si="122"/>
        <v>1</v>
      </c>
      <c r="BC254" s="133" t="str">
        <f t="shared" si="123"/>
        <v>RARO</v>
      </c>
      <c r="BD254" s="144">
        <f t="shared" si="124"/>
        <v>2</v>
      </c>
      <c r="BE254" s="133" t="str">
        <f t="shared" si="125"/>
        <v>MENOR</v>
      </c>
      <c r="BF254" s="144">
        <f t="shared" si="126"/>
        <v>2</v>
      </c>
      <c r="BG254" s="136" t="str">
        <f t="shared" si="127"/>
        <v>BAJA</v>
      </c>
      <c r="BH254" s="136" t="str">
        <f t="shared" si="128"/>
        <v>SI</v>
      </c>
    </row>
    <row r="255" spans="2:60" ht="51" x14ac:dyDescent="0.2">
      <c r="B255" s="163">
        <v>246</v>
      </c>
      <c r="C255" s="126" t="s">
        <v>563</v>
      </c>
      <c r="D255" s="127" t="s">
        <v>53</v>
      </c>
      <c r="E255" s="137" t="str">
        <v>equivocaciones de las personas cuando usan los servicios,
datos, etc.</v>
      </c>
      <c r="F255" s="137" t="str">
        <v>* Error de uso</v>
      </c>
      <c r="G255" s="138" t="str">
        <v>Humano (accidental)</v>
      </c>
      <c r="H255" s="217" t="s">
        <v>564</v>
      </c>
      <c r="I255" s="218"/>
      <c r="J255" s="164" t="s">
        <v>565</v>
      </c>
      <c r="K255" s="131" t="str">
        <v>BAJA</v>
      </c>
      <c r="L255" s="187" t="s">
        <v>56</v>
      </c>
      <c r="M255" s="129" t="str">
        <v>Gestión institucional</v>
      </c>
      <c r="N255" s="129" t="str">
        <v>Servicio Integral a la Ciudadanía</v>
      </c>
      <c r="O255" s="129" t="str">
        <v>Publica</v>
      </c>
      <c r="P255" s="129" t="str">
        <v>Publico, Privada, 
Personal</v>
      </c>
      <c r="Q255" s="129">
        <v>1</v>
      </c>
      <c r="R255" s="129">
        <v>2</v>
      </c>
      <c r="S255" s="129">
        <v>1</v>
      </c>
      <c r="T255" s="129" t="str">
        <v>[I] integridad
[C] confidencialidad [D] disponibilidad</v>
      </c>
      <c r="U255" s="129" t="s">
        <v>57</v>
      </c>
      <c r="V255" s="129" t="s">
        <v>57</v>
      </c>
      <c r="W255" s="129" t="str">
        <f>VLOOKUP(Y255,'[1]Niveles de Valoración'!C$21:D$25,2,0)</f>
        <v>La actividad que conlleva el riesgo se ejecuta de 3 a 24 veces por año</v>
      </c>
      <c r="X255" s="132">
        <f t="shared" ref="X255:X269" si="129">IF(Y255="CASI SEGURO",5,IF(Y255="PROBABLE",4,IF(Y255="POSIBLE",3,IF(Y255="IMPROBABLE",2,IF(Y255="RARO",1,0)))))</f>
        <v>2</v>
      </c>
      <c r="Y255" s="133" t="s">
        <v>58</v>
      </c>
      <c r="Z255" s="134">
        <f t="shared" ref="Z255:Z269" si="130">IF(AA255="CATASTROFICO",5,IF(AA255="MAYOR",4,IF(AA255="MODERADO",3,IF(AA255="MENOR",2,IF(AA255="INSIGNIFICANTE",1,0)))))</f>
        <v>2</v>
      </c>
      <c r="AA255" s="135" t="s">
        <v>73</v>
      </c>
      <c r="AB255" s="134">
        <f t="shared" ref="AB255:AB269" si="131">+X255*Z255</f>
        <v>4</v>
      </c>
      <c r="AC255" s="135" t="str">
        <f t="shared" ref="AC255:AC269" si="132" xml:space="preserve"> IF(ROUND(AB255,0)&lt;=3,"BAJO", IF(ROUND(AB255,0)&lt;=9,"MODERADO", IF(ROUND(AB255,0)&lt;=20,"ALTO",IF(ROUND(AB255,0)&lt;=25,"EXTREMO"))))</f>
        <v>MODERADO</v>
      </c>
      <c r="AD255" s="136" t="str">
        <f t="shared" ref="AD255:AD269" si="133">IF(AC255="BAJO","SI",IF(AC255="MODERADO","SI","NO"))</f>
        <v>SI</v>
      </c>
      <c r="AE255" s="136" t="str">
        <f>VLOOKUP(AC255,'[1]Niveles de Valoración'!B$29:C$32,2,0)</f>
        <v>Asumir el riesgo</v>
      </c>
      <c r="AF255" s="5" t="str">
        <f>VLOOKUP(AH255,'Matriz de Controles'!B$3:F$116,5,0)</f>
        <v>PR</v>
      </c>
      <c r="AG255" s="5">
        <f t="shared" ref="AG255:AG269" si="134">IF(AF255="PR",25,IF(AF255="DT",15,IF(AF255="CR",10,0)))</f>
        <v>25</v>
      </c>
      <c r="AH255" s="131" t="s">
        <v>80</v>
      </c>
      <c r="AI255" s="131" t="str">
        <f>VLOOKUP(AH255,'Matriz de Controles'!$B$3:O361,3,)</f>
        <v>Control: Se deben definir y asignar todas las responsabilidades de la seguridad de la información.</v>
      </c>
      <c r="AJ255" s="143" t="str">
        <f>VLOOKUP(AH255,'Matriz de Controles'!$B$3:P361,4,)</f>
        <v>Los roles y responsabilidades deben estar claramente definidos
y deben hacer parte de cada contrato de los funcionarios activos en la SED.</v>
      </c>
      <c r="AK255" s="131" t="s">
        <v>61</v>
      </c>
      <c r="AL255" s="136" t="s">
        <v>566</v>
      </c>
      <c r="AM255" s="136"/>
      <c r="AN255" s="136" t="s">
        <v>63</v>
      </c>
      <c r="AO255" s="136"/>
      <c r="AP255" s="5" t="s">
        <v>64</v>
      </c>
      <c r="AQ255" s="5">
        <f t="shared" ref="AQ255:AQ269" si="135">IF(AP255="Automático",25,IF(AP255="Manual",15,0))</f>
        <v>15</v>
      </c>
      <c r="AR255" s="5" t="s">
        <v>65</v>
      </c>
      <c r="AS255" s="5">
        <f t="shared" ref="AS255:AS269" si="136">IF(AR255="si",5,0)</f>
        <v>5</v>
      </c>
      <c r="AT255" s="5" t="s">
        <v>65</v>
      </c>
      <c r="AU255" s="5">
        <f t="shared" ref="AU255:AU269" si="137">IF(AT255="si",30,0)</f>
        <v>30</v>
      </c>
      <c r="AV255" s="5" t="s">
        <v>65</v>
      </c>
      <c r="AW255" s="5">
        <f t="shared" ref="AW255:AW269" si="138">IF(AV255="si",15,0)</f>
        <v>15</v>
      </c>
      <c r="AX255" s="139">
        <f t="shared" ref="AX255:AX269" si="139">AQ255+AS255+AU255+AW255+AG255</f>
        <v>90</v>
      </c>
      <c r="AY255" s="5">
        <f t="shared" ref="AY255:AY269" si="140">IF(AX255&gt;=60,IF(AF255="DT",2,IF(AF255="PR",2,0)),0)</f>
        <v>2</v>
      </c>
      <c r="AZ255" s="5">
        <f t="shared" ref="AZ255:AZ269" si="141">IF(AF255="CR",IF(AX255&gt;=55,1,0),0)</f>
        <v>0</v>
      </c>
      <c r="BA255" s="5" t="str">
        <v>Lider
Tecnico</v>
      </c>
      <c r="BB255" s="144">
        <f t="shared" ref="BB255:BB269" si="142">IF(X255-AX255&lt;1,1,X255-AX255)</f>
        <v>1</v>
      </c>
      <c r="BC255" s="133" t="str">
        <f t="shared" ref="BC255:BC269" si="143">IF(BB255&lt;=1,"RARO",IF(BB255&lt;=2,"IMPROBABLE",IF(BB255&lt;=3,"POSIBLE",IF(BB255&lt;=4,"PROBABLE","CASI SEGURO"))))</f>
        <v>RARO</v>
      </c>
      <c r="BD255" s="144">
        <f t="shared" ref="BD255:BD269" si="144">Z255-AZ255</f>
        <v>2</v>
      </c>
      <c r="BE255" s="133" t="str">
        <f t="shared" ref="BE255:BE269" si="145">IF(BD255=1,"INSIGNIFICANTE",IF(BD255=2,"MENOR",IF(BD255=3,"MODERADO",IF(BD255=4,"MAYOR",IF(BD255=5,"CATASTROFICO",0)))))</f>
        <v>MENOR</v>
      </c>
      <c r="BF255" s="144">
        <f t="shared" ref="BF255:BF269" si="146">BB255*BD255</f>
        <v>2</v>
      </c>
      <c r="BG255" s="136" t="str">
        <f t="shared" ref="BG255:BG269" si="147" xml:space="preserve"> IF(BF255&lt;=3,"BAJA", IF(BF255&lt;=6,"MODERADA", IF(BF255&lt;=20,"ALTA", "EXTREMA")))</f>
        <v>BAJA</v>
      </c>
      <c r="BH255" s="136" t="str">
        <f t="shared" ref="BH255:BH269" si="148">IF(BG255="BAJA","SI",IF(BG255="MODERADA","SI","NO"))</f>
        <v>SI</v>
      </c>
    </row>
    <row r="256" spans="2:60" ht="51" x14ac:dyDescent="0.2">
      <c r="B256" s="163">
        <v>247</v>
      </c>
      <c r="C256" s="126" t="s">
        <v>567</v>
      </c>
      <c r="D256" s="127" t="s">
        <v>67</v>
      </c>
      <c r="E256" s="137" t="str">
        <v>Manipulación de los registros
de actividad (log)</v>
      </c>
      <c r="F256" s="137" t="str">
        <v>* Control inadecuado o falta de
supervisión sobre los registros de
actividades (Registro y supervisión insuficientes)</v>
      </c>
      <c r="G256" s="138" t="str">
        <v>Humano (deliberado)</v>
      </c>
      <c r="H256" s="217"/>
      <c r="I256" s="218"/>
      <c r="J256" s="164" t="s">
        <v>565</v>
      </c>
      <c r="K256" s="131" t="str">
        <v>BAJA</v>
      </c>
      <c r="L256" s="187"/>
      <c r="M256" s="129" t="str">
        <v>Gestión institucional</v>
      </c>
      <c r="N256" s="129" t="str">
        <v>Servicio Integral a la Ciudadanía</v>
      </c>
      <c r="O256" s="129" t="str">
        <v>Publica</v>
      </c>
      <c r="P256" s="129" t="str">
        <v>Publico, Privada, 
Personal</v>
      </c>
      <c r="Q256" s="129">
        <v>1</v>
      </c>
      <c r="R256" s="129">
        <v>2</v>
      </c>
      <c r="S256" s="129">
        <v>1</v>
      </c>
      <c r="T256" s="129" t="str">
        <v>[I] integridad</v>
      </c>
      <c r="U256" s="129" t="s">
        <v>57</v>
      </c>
      <c r="V256" s="129" t="s">
        <v>57</v>
      </c>
      <c r="W256" s="129" t="str">
        <f>VLOOKUP(Y256,'[1]Niveles de Valoración'!C$21:D$25,2,0)</f>
        <v>La actividad que conlleva el riesgo se ejecuta de 3 a 24 veces por año</v>
      </c>
      <c r="X256" s="132">
        <f t="shared" si="129"/>
        <v>2</v>
      </c>
      <c r="Y256" s="133" t="s">
        <v>58</v>
      </c>
      <c r="Z256" s="134">
        <f t="shared" si="130"/>
        <v>2</v>
      </c>
      <c r="AA256" s="135" t="s">
        <v>73</v>
      </c>
      <c r="AB256" s="134">
        <f t="shared" si="131"/>
        <v>4</v>
      </c>
      <c r="AC256" s="135" t="str">
        <f t="shared" si="132"/>
        <v>MODERADO</v>
      </c>
      <c r="AD256" s="136" t="str">
        <f t="shared" si="133"/>
        <v>SI</v>
      </c>
      <c r="AE256" s="136" t="str">
        <f>VLOOKUP(AC256,'[1]Niveles de Valoración'!B$29:C$32,2,0)</f>
        <v>Asumir el riesgo</v>
      </c>
      <c r="AF256" s="5" t="str">
        <f>VLOOKUP(AH256,'Matriz de Controles'!B$3:F$116,5,0)</f>
        <v>PR</v>
      </c>
      <c r="AG256" s="5">
        <f t="shared" si="134"/>
        <v>25</v>
      </c>
      <c r="AH256" s="131" t="s">
        <v>80</v>
      </c>
      <c r="AI256" s="131" t="str">
        <f>VLOOKUP(AH256,'Matriz de Controles'!$B$3:O362,3,)</f>
        <v>Control: Se deben definir y asignar todas las responsabilidades de la seguridad de la información.</v>
      </c>
      <c r="AJ256" s="143" t="str">
        <f>VLOOKUP(AH256,'Matriz de Controles'!$B$3:P362,4,)</f>
        <v>Los roles y responsabilidades deben estar claramente definidos
y deben hacer parte de cada contrato de los funcionarios activos en la SED.</v>
      </c>
      <c r="AK256" s="131" t="s">
        <v>61</v>
      </c>
      <c r="AL256" s="136" t="s">
        <v>568</v>
      </c>
      <c r="AM256" s="136"/>
      <c r="AN256" s="136" t="s">
        <v>63</v>
      </c>
      <c r="AO256" s="136"/>
      <c r="AP256" s="5" t="s">
        <v>64</v>
      </c>
      <c r="AQ256" s="5">
        <f t="shared" si="135"/>
        <v>15</v>
      </c>
      <c r="AR256" s="5" t="s">
        <v>65</v>
      </c>
      <c r="AS256" s="5">
        <f t="shared" si="136"/>
        <v>5</v>
      </c>
      <c r="AT256" s="5" t="s">
        <v>65</v>
      </c>
      <c r="AU256" s="5">
        <f t="shared" si="137"/>
        <v>30</v>
      </c>
      <c r="AV256" s="5" t="s">
        <v>65</v>
      </c>
      <c r="AW256" s="5">
        <f t="shared" si="138"/>
        <v>15</v>
      </c>
      <c r="AX256" s="139">
        <f t="shared" si="139"/>
        <v>90</v>
      </c>
      <c r="AY256" s="5">
        <f t="shared" si="140"/>
        <v>2</v>
      </c>
      <c r="AZ256" s="5">
        <f t="shared" si="141"/>
        <v>0</v>
      </c>
      <c r="BA256" s="5" t="str">
        <v>Lider
Tecnico</v>
      </c>
      <c r="BB256" s="144">
        <f t="shared" si="142"/>
        <v>1</v>
      </c>
      <c r="BC256" s="133" t="str">
        <f t="shared" si="143"/>
        <v>RARO</v>
      </c>
      <c r="BD256" s="144">
        <f t="shared" si="144"/>
        <v>2</v>
      </c>
      <c r="BE256" s="133" t="str">
        <f t="shared" si="145"/>
        <v>MENOR</v>
      </c>
      <c r="BF256" s="144">
        <f t="shared" si="146"/>
        <v>2</v>
      </c>
      <c r="BG256" s="136" t="str">
        <f t="shared" si="147"/>
        <v>BAJA</v>
      </c>
      <c r="BH256" s="136" t="str">
        <f t="shared" si="148"/>
        <v>SI</v>
      </c>
    </row>
    <row r="257" spans="2:60" ht="89.25" x14ac:dyDescent="0.2">
      <c r="B257" s="163">
        <v>248</v>
      </c>
      <c r="C257" s="126" t="s">
        <v>569</v>
      </c>
      <c r="D257" s="127" t="s">
        <v>72</v>
      </c>
      <c r="E257" s="137" t="str">
        <v>prácticamente todos los activos dependen de su configuración y
ésta de la diligencia del administrador: privilegios de acceso, flujos de actividades, registro de actividad, encaminamiento, etc.</v>
      </c>
      <c r="F257" s="137" t="str">
        <v>* Abuso de privilegios
* Falta de definición de procedimientos de control de cambio.</v>
      </c>
      <c r="G257" s="138" t="str">
        <v>Humano (deliberado)</v>
      </c>
      <c r="H257" s="217"/>
      <c r="I257" s="218"/>
      <c r="J257" s="164" t="s">
        <v>565</v>
      </c>
      <c r="K257" s="131" t="str">
        <v>BAJA</v>
      </c>
      <c r="L257" s="187"/>
      <c r="M257" s="129" t="str">
        <v>Gestión institucional</v>
      </c>
      <c r="N257" s="129" t="str">
        <v>Servicio Integral a la Ciudadanía</v>
      </c>
      <c r="O257" s="129" t="str">
        <v>Publica</v>
      </c>
      <c r="P257" s="129" t="str">
        <v>Publico, Privada, 
Personal</v>
      </c>
      <c r="Q257" s="129">
        <v>1</v>
      </c>
      <c r="R257" s="129">
        <v>2</v>
      </c>
      <c r="S257" s="129">
        <v>1</v>
      </c>
      <c r="T257" s="129" t="str">
        <v>[I] integridad
[C] confidencialidad [D] disponibilidad</v>
      </c>
      <c r="U257" s="129" t="s">
        <v>57</v>
      </c>
      <c r="V257" s="129" t="s">
        <v>57</v>
      </c>
      <c r="W257" s="129" t="str">
        <f>VLOOKUP(Y257,'[1]Niveles de Valoración'!C$21:D$25,2,0)</f>
        <v>La actividad que conlleva el riesgo se ejecuta de 3 a 24 veces por año</v>
      </c>
      <c r="X257" s="132">
        <f t="shared" si="129"/>
        <v>2</v>
      </c>
      <c r="Y257" s="133" t="s">
        <v>58</v>
      </c>
      <c r="Z257" s="134">
        <f t="shared" si="130"/>
        <v>1</v>
      </c>
      <c r="AA257" s="135" t="s">
        <v>68</v>
      </c>
      <c r="AB257" s="134">
        <f t="shared" si="131"/>
        <v>2</v>
      </c>
      <c r="AC257" s="135" t="str">
        <f t="shared" si="132"/>
        <v>BAJO</v>
      </c>
      <c r="AD257" s="136" t="str">
        <f t="shared" si="133"/>
        <v>SI</v>
      </c>
      <c r="AE257" s="136" t="str">
        <f>VLOOKUP(AC257,'[1]Niveles de Valoración'!B$29:C$32,2,0)</f>
        <v>Asumir el riesgo</v>
      </c>
      <c r="AF257" s="5" t="str">
        <f>VLOOKUP(AH257,'Matriz de Controles'!B$3:F$116,5,0)</f>
        <v>PR</v>
      </c>
      <c r="AG257" s="5">
        <f t="shared" si="134"/>
        <v>25</v>
      </c>
      <c r="AH257" s="131" t="s">
        <v>166</v>
      </c>
      <c r="AI257" s="131" t="str">
        <f>VLOOKUP(AH257,'Matriz de Controles'!$B$3:O363,3,)</f>
        <v>Control: Los procedimientos de operación se deben documentar y poner a disposición de todos los usuarios que los necesitan.</v>
      </c>
      <c r="AJ257" s="143" t="str">
        <f>VLOOKUP(AH257,'Matriz de Controles'!$B$3:P363,4,)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57" s="131" t="s">
        <v>61</v>
      </c>
      <c r="AL257" s="136" t="s">
        <v>570</v>
      </c>
      <c r="AM257" s="136"/>
      <c r="AN257" s="136" t="s">
        <v>63</v>
      </c>
      <c r="AO257" s="136"/>
      <c r="AP257" s="5" t="s">
        <v>64</v>
      </c>
      <c r="AQ257" s="5">
        <f t="shared" si="135"/>
        <v>15</v>
      </c>
      <c r="AR257" s="5" t="s">
        <v>65</v>
      </c>
      <c r="AS257" s="5">
        <f t="shared" si="136"/>
        <v>5</v>
      </c>
      <c r="AT257" s="5" t="s">
        <v>65</v>
      </c>
      <c r="AU257" s="5">
        <f t="shared" si="137"/>
        <v>30</v>
      </c>
      <c r="AV257" s="5" t="s">
        <v>65</v>
      </c>
      <c r="AW257" s="5">
        <f t="shared" si="138"/>
        <v>15</v>
      </c>
      <c r="AX257" s="139">
        <f t="shared" si="139"/>
        <v>90</v>
      </c>
      <c r="AY257" s="5">
        <f t="shared" si="140"/>
        <v>2</v>
      </c>
      <c r="AZ257" s="5">
        <f t="shared" si="141"/>
        <v>0</v>
      </c>
      <c r="BA257" s="5" t="str">
        <v>Lider
Tecnico</v>
      </c>
      <c r="BB257" s="144">
        <f t="shared" si="142"/>
        <v>1</v>
      </c>
      <c r="BC257" s="133" t="str">
        <f t="shared" si="143"/>
        <v>RARO</v>
      </c>
      <c r="BD257" s="144">
        <f t="shared" si="144"/>
        <v>1</v>
      </c>
      <c r="BE257" s="133" t="str">
        <f t="shared" si="145"/>
        <v>INSIGNIFICANTE</v>
      </c>
      <c r="BF257" s="144">
        <f t="shared" si="146"/>
        <v>1</v>
      </c>
      <c r="BG257" s="136" t="str">
        <f t="shared" si="147"/>
        <v>BAJA</v>
      </c>
      <c r="BH257" s="136" t="str">
        <f t="shared" si="148"/>
        <v>SI</v>
      </c>
    </row>
    <row r="258" spans="2:60" ht="76.5" x14ac:dyDescent="0.2">
      <c r="B258" s="163">
        <v>249</v>
      </c>
      <c r="C258" s="126" t="s">
        <v>571</v>
      </c>
      <c r="D258" s="127" t="s">
        <v>76</v>
      </c>
      <c r="E25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58" s="137" t="str">
        <v>* Usurpación de derecho
* Autenticación rota</v>
      </c>
      <c r="G258" s="138" t="str">
        <v>Humano (deliberado)</v>
      </c>
      <c r="H258" s="217"/>
      <c r="I258" s="218"/>
      <c r="J258" s="164" t="s">
        <v>565</v>
      </c>
      <c r="K258" s="131" t="str">
        <v>BAJA</v>
      </c>
      <c r="L258" s="187"/>
      <c r="M258" s="129" t="str">
        <v>Gestión institucional</v>
      </c>
      <c r="N258" s="129" t="str">
        <v>Servicio Integral a la Ciudadanía</v>
      </c>
      <c r="O258" s="129" t="str">
        <v>Publica</v>
      </c>
      <c r="P258" s="129" t="str">
        <v>Publico, Privada, 
Personal</v>
      </c>
      <c r="Q258" s="129">
        <v>1</v>
      </c>
      <c r="R258" s="129">
        <v>2</v>
      </c>
      <c r="S258" s="129">
        <v>1</v>
      </c>
      <c r="T258" s="129" t="str">
        <v>[C] confidencialidad
[I] integridad</v>
      </c>
      <c r="U258" s="129" t="s">
        <v>57</v>
      </c>
      <c r="V258" s="129" t="s">
        <v>57</v>
      </c>
      <c r="W258" s="129" t="str">
        <f>VLOOKUP(Y258,'[1]Niveles de Valoración'!C$21:D$25,2,0)</f>
        <v>La actividad que conlleva el riesgo se ejecuta de 3 a 24 veces por año</v>
      </c>
      <c r="X258" s="132">
        <f t="shared" si="129"/>
        <v>2</v>
      </c>
      <c r="Y258" s="133" t="s">
        <v>58</v>
      </c>
      <c r="Z258" s="134">
        <f t="shared" si="130"/>
        <v>3</v>
      </c>
      <c r="AA258" s="135" t="s">
        <v>59</v>
      </c>
      <c r="AB258" s="134">
        <f t="shared" si="131"/>
        <v>6</v>
      </c>
      <c r="AC258" s="135" t="str">
        <f t="shared" si="132"/>
        <v>MODERADO</v>
      </c>
      <c r="AD258" s="136" t="str">
        <f t="shared" si="133"/>
        <v>SI</v>
      </c>
      <c r="AE258" s="136" t="str">
        <f>VLOOKUP(AC258,'[1]Niveles de Valoración'!B$29:C$32,2,0)</f>
        <v>Asumir el riesgo</v>
      </c>
      <c r="AF258" s="5" t="str">
        <f>VLOOKUP(AH258,'Matriz de Controles'!B$3:F$116,5,0)</f>
        <v>PR</v>
      </c>
      <c r="AG258" s="5">
        <f t="shared" si="134"/>
        <v>25</v>
      </c>
      <c r="AH258" s="131" t="s">
        <v>499</v>
      </c>
      <c r="AI258" s="131" t="str">
        <f>VLOOKUP(AH258,'Matriz de Controles'!$B$3:O364,3,)</f>
        <v>Control: Se deben identificar, documentar e implementar reglas para el uso aceptable de información y de activos asociados con información e instalaciones de procesamiento de información.</v>
      </c>
      <c r="AJ258" s="143" t="str">
        <f>VLOOKUP(AH258,'Matriz de Controles'!$B$3:P364,4,)</f>
        <v>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v>
      </c>
      <c r="AK258" s="131" t="s">
        <v>64</v>
      </c>
      <c r="AL258" s="136" t="s">
        <v>572</v>
      </c>
      <c r="AM258" s="136"/>
      <c r="AN258" s="136" t="s">
        <v>63</v>
      </c>
      <c r="AO258" s="136"/>
      <c r="AP258" s="5" t="s">
        <v>64</v>
      </c>
      <c r="AQ258" s="5">
        <f t="shared" si="135"/>
        <v>15</v>
      </c>
      <c r="AR258" s="5" t="s">
        <v>65</v>
      </c>
      <c r="AS258" s="5">
        <f t="shared" si="136"/>
        <v>5</v>
      </c>
      <c r="AT258" s="5" t="s">
        <v>65</v>
      </c>
      <c r="AU258" s="5">
        <f t="shared" si="137"/>
        <v>30</v>
      </c>
      <c r="AV258" s="5" t="s">
        <v>65</v>
      </c>
      <c r="AW258" s="5">
        <f t="shared" si="138"/>
        <v>15</v>
      </c>
      <c r="AX258" s="139">
        <f t="shared" si="139"/>
        <v>90</v>
      </c>
      <c r="AY258" s="5">
        <f t="shared" si="140"/>
        <v>2</v>
      </c>
      <c r="AZ258" s="5">
        <f t="shared" si="141"/>
        <v>0</v>
      </c>
      <c r="BA258" s="5" t="str">
        <v>Lider
Tecnico</v>
      </c>
      <c r="BB258" s="144">
        <f t="shared" si="142"/>
        <v>1</v>
      </c>
      <c r="BC258" s="133" t="str">
        <f t="shared" si="143"/>
        <v>RARO</v>
      </c>
      <c r="BD258" s="144">
        <f t="shared" si="144"/>
        <v>3</v>
      </c>
      <c r="BE258" s="133" t="str">
        <f t="shared" si="145"/>
        <v>MODERADO</v>
      </c>
      <c r="BF258" s="144">
        <f t="shared" si="146"/>
        <v>3</v>
      </c>
      <c r="BG258" s="136" t="str">
        <f t="shared" si="147"/>
        <v>BAJA</v>
      </c>
      <c r="BH258" s="136" t="str">
        <f t="shared" si="148"/>
        <v>SI</v>
      </c>
    </row>
    <row r="259" spans="2:60" ht="63.75" customHeight="1" x14ac:dyDescent="0.2">
      <c r="B259" s="163">
        <v>250</v>
      </c>
      <c r="C259" s="126" t="s">
        <v>573</v>
      </c>
      <c r="D259" s="127" t="s">
        <v>247</v>
      </c>
      <c r="E259" s="137" t="str">
        <v>cuando no está claro quién tiene que hacer exactamente qué y
cuándo, incluyendo tomar medidas sobre los activos o informar a la jerarquía de gestión. Acciones descoordinadas, errores por omisión, incumplimientos contractuales, etc.</v>
      </c>
      <c r="F259" s="137" t="str">
        <v>* Falta de definición de roles y
responsabilidades
* Procesos inadecuados de contratación
* Incumplimientos contractuales</v>
      </c>
      <c r="G259" s="138" t="str">
        <v>Humano (accidental)</v>
      </c>
      <c r="H259" s="217"/>
      <c r="I259" s="218"/>
      <c r="J259" s="164" t="s">
        <v>565</v>
      </c>
      <c r="K259" s="131" t="str">
        <v>BAJA</v>
      </c>
      <c r="L259" s="187"/>
      <c r="M259" s="129" t="str">
        <v>Gestión institucional</v>
      </c>
      <c r="N259" s="129" t="str">
        <v>Servicio Integral a la Ciudadanía</v>
      </c>
      <c r="O259" s="129" t="str">
        <v>Publica</v>
      </c>
      <c r="P259" s="129" t="str">
        <v>Publico, Privada, 
Personal</v>
      </c>
      <c r="Q259" s="129">
        <v>1</v>
      </c>
      <c r="R259" s="129">
        <v>2</v>
      </c>
      <c r="S259" s="129">
        <v>1</v>
      </c>
      <c r="T259" s="129" t="str">
        <v>[D] disponibilidad</v>
      </c>
      <c r="U259" s="129" t="s">
        <v>57</v>
      </c>
      <c r="V259" s="129" t="s">
        <v>57</v>
      </c>
      <c r="W259" s="129" t="str">
        <f>VLOOKUP(Y259,'[1]Niveles de Valoración'!C$21:D$25,2,0)</f>
        <v>La actividad que conlleva el riesgo se ejecuta de 3 a 24 veces por año</v>
      </c>
      <c r="X259" s="132">
        <f t="shared" si="129"/>
        <v>2</v>
      </c>
      <c r="Y259" s="133" t="s">
        <v>58</v>
      </c>
      <c r="Z259" s="134">
        <f t="shared" si="130"/>
        <v>2</v>
      </c>
      <c r="AA259" s="135" t="s">
        <v>73</v>
      </c>
      <c r="AB259" s="134">
        <f t="shared" si="131"/>
        <v>4</v>
      </c>
      <c r="AC259" s="135" t="str">
        <f t="shared" si="132"/>
        <v>MODERADO</v>
      </c>
      <c r="AD259" s="136" t="str">
        <f t="shared" si="133"/>
        <v>SI</v>
      </c>
      <c r="AE259" s="136" t="str">
        <f>VLOOKUP(AC259,'[1]Niveles de Valoración'!B$29:C$32,2,0)</f>
        <v>Asumir el riesgo</v>
      </c>
      <c r="AF259" s="5" t="str">
        <f>VLOOKUP(AH259,'Matriz de Controles'!B$3:F$116,5,0)</f>
        <v>PR</v>
      </c>
      <c r="AG259" s="5">
        <f t="shared" si="134"/>
        <v>25</v>
      </c>
      <c r="AH259" s="131" t="s">
        <v>216</v>
      </c>
      <c r="AI259" s="131" t="str">
        <f>VLOOKUP(AH259,'Matriz de Controles'!$B$3:O365,3,)</f>
        <v>Control: Se debe exigir a los usuarios que cumplan las prácticas de la organización para el uso de información de autenticación secreta.</v>
      </c>
      <c r="AJ259" s="143" t="str">
        <f>VLOOKUP(AH259,'Matriz de Controles'!$B$3:P365,4,)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259" s="131" t="s">
        <v>64</v>
      </c>
      <c r="AL259" s="136" t="s">
        <v>574</v>
      </c>
      <c r="AM259" s="136"/>
      <c r="AN259" s="136" t="s">
        <v>63</v>
      </c>
      <c r="AO259" s="136"/>
      <c r="AP259" s="131" t="s">
        <v>64</v>
      </c>
      <c r="AQ259" s="5">
        <f t="shared" si="135"/>
        <v>15</v>
      </c>
      <c r="AR259" s="5" t="s">
        <v>65</v>
      </c>
      <c r="AS259" s="5">
        <f t="shared" si="136"/>
        <v>5</v>
      </c>
      <c r="AT259" s="5" t="s">
        <v>65</v>
      </c>
      <c r="AU259" s="5">
        <f t="shared" si="137"/>
        <v>30</v>
      </c>
      <c r="AV259" s="5" t="s">
        <v>65</v>
      </c>
      <c r="AW259" s="5">
        <f t="shared" si="138"/>
        <v>15</v>
      </c>
      <c r="AX259" s="139">
        <f t="shared" si="139"/>
        <v>90</v>
      </c>
      <c r="AY259" s="5">
        <f t="shared" si="140"/>
        <v>2</v>
      </c>
      <c r="AZ259" s="5">
        <f t="shared" si="141"/>
        <v>0</v>
      </c>
      <c r="BA259" s="5" t="str">
        <v>Lider
Tecnico</v>
      </c>
      <c r="BB259" s="144">
        <f t="shared" si="142"/>
        <v>1</v>
      </c>
      <c r="BC259" s="133" t="str">
        <f t="shared" si="143"/>
        <v>RARO</v>
      </c>
      <c r="BD259" s="144">
        <f t="shared" si="144"/>
        <v>2</v>
      </c>
      <c r="BE259" s="133" t="str">
        <f t="shared" si="145"/>
        <v>MENOR</v>
      </c>
      <c r="BF259" s="144">
        <f t="shared" si="146"/>
        <v>2</v>
      </c>
      <c r="BG259" s="136" t="str">
        <f t="shared" si="147"/>
        <v>BAJA</v>
      </c>
      <c r="BH259" s="136" t="str">
        <f t="shared" si="148"/>
        <v>SI</v>
      </c>
    </row>
    <row r="260" spans="2:60" ht="63.75" x14ac:dyDescent="0.2">
      <c r="B260" s="163">
        <v>251</v>
      </c>
      <c r="C260" s="126" t="s">
        <v>575</v>
      </c>
      <c r="D260" s="127" t="s">
        <v>53</v>
      </c>
      <c r="E260" s="137" t="str">
        <v>equivocaciones de las personas cuando usan los servicios,
datos, etc.</v>
      </c>
      <c r="F260" s="137" t="str">
        <v>* Error de uso</v>
      </c>
      <c r="G260" s="138" t="str">
        <v>Humano (accidental)</v>
      </c>
      <c r="H260" s="217" t="s">
        <v>576</v>
      </c>
      <c r="I260" s="218"/>
      <c r="J260" s="164" t="s">
        <v>577</v>
      </c>
      <c r="K260" s="131" t="str">
        <v>BAJA</v>
      </c>
      <c r="L260" s="187" t="s">
        <v>56</v>
      </c>
      <c r="M260" s="129" t="str">
        <v>Gestión institucional</v>
      </c>
      <c r="N260" s="129" t="str">
        <v>Servicio Integral a la Ciudadanía</v>
      </c>
      <c r="O260" s="129" t="str">
        <v>Publica</v>
      </c>
      <c r="P260" s="129" t="str">
        <v>Publico, Personal</v>
      </c>
      <c r="Q260" s="129">
        <v>2</v>
      </c>
      <c r="R260" s="129">
        <v>2</v>
      </c>
      <c r="S260" s="129">
        <v>2</v>
      </c>
      <c r="T260" s="129" t="str">
        <v>[I] integridad
[C] confidencialidad [D] disponibilidad</v>
      </c>
      <c r="U260" s="129" t="s">
        <v>57</v>
      </c>
      <c r="V260" s="129" t="s">
        <v>57</v>
      </c>
      <c r="W260" s="129" t="str">
        <f>VLOOKUP(Y260,'[1]Niveles de Valoración'!C$21:D$25,2,0)</f>
        <v>La actividad que conlleva el riesgo se ejecuta como máximos 2 veces por año</v>
      </c>
      <c r="X260" s="132">
        <f t="shared" si="129"/>
        <v>1</v>
      </c>
      <c r="Y260" s="133" t="s">
        <v>84</v>
      </c>
      <c r="Z260" s="134">
        <f t="shared" si="130"/>
        <v>2</v>
      </c>
      <c r="AA260" s="135" t="s">
        <v>73</v>
      </c>
      <c r="AB260" s="134">
        <f t="shared" si="131"/>
        <v>2</v>
      </c>
      <c r="AC260" s="135" t="str">
        <f t="shared" si="132"/>
        <v>BAJO</v>
      </c>
      <c r="AD260" s="136" t="str">
        <f t="shared" si="133"/>
        <v>SI</v>
      </c>
      <c r="AE260" s="136" t="str">
        <f>VLOOKUP(AC260,'[1]Niveles de Valoración'!B$29:C$32,2,0)</f>
        <v>Asumir el riesgo</v>
      </c>
      <c r="AF260" s="5" t="str">
        <f>VLOOKUP(AH260,'Matriz de Controles'!B$3:F$116,5,0)</f>
        <v>PR</v>
      </c>
      <c r="AG260" s="5">
        <f t="shared" si="134"/>
        <v>25</v>
      </c>
      <c r="AH260" s="131" t="s">
        <v>80</v>
      </c>
      <c r="AI260" s="131" t="str">
        <f>VLOOKUP(AH260,'Matriz de Controles'!$B$3:O366,3,)</f>
        <v>Control: Se deben definir y asignar todas las responsabilidades de la seguridad de la información.</v>
      </c>
      <c r="AJ260" s="143" t="str">
        <f>VLOOKUP(AH260,'Matriz de Controles'!$B$3:P366,4,)</f>
        <v>Los roles y responsabilidades deben estar claramente definidos
y deben hacer parte de cada contrato de los funcionarios activos en la SED.</v>
      </c>
      <c r="AK260" s="131" t="s">
        <v>61</v>
      </c>
      <c r="AL260" s="136" t="s">
        <v>578</v>
      </c>
      <c r="AM260" s="136"/>
      <c r="AN260" s="136" t="s">
        <v>63</v>
      </c>
      <c r="AO260" s="136"/>
      <c r="AP260" s="5" t="s">
        <v>64</v>
      </c>
      <c r="AQ260" s="5">
        <f t="shared" si="135"/>
        <v>15</v>
      </c>
      <c r="AR260" s="5" t="s">
        <v>65</v>
      </c>
      <c r="AS260" s="5">
        <f t="shared" si="136"/>
        <v>5</v>
      </c>
      <c r="AT260" s="5" t="s">
        <v>65</v>
      </c>
      <c r="AU260" s="5">
        <f t="shared" si="137"/>
        <v>30</v>
      </c>
      <c r="AV260" s="5" t="s">
        <v>65</v>
      </c>
      <c r="AW260" s="5">
        <f t="shared" si="138"/>
        <v>15</v>
      </c>
      <c r="AX260" s="139">
        <f t="shared" si="139"/>
        <v>90</v>
      </c>
      <c r="AY260" s="5">
        <f t="shared" si="140"/>
        <v>2</v>
      </c>
      <c r="AZ260" s="5">
        <f t="shared" si="141"/>
        <v>0</v>
      </c>
      <c r="BA260" s="5" t="str">
        <v>Lider
Tecnico</v>
      </c>
      <c r="BB260" s="144">
        <f t="shared" si="142"/>
        <v>1</v>
      </c>
      <c r="BC260" s="133" t="str">
        <f t="shared" si="143"/>
        <v>RARO</v>
      </c>
      <c r="BD260" s="144">
        <f t="shared" si="144"/>
        <v>2</v>
      </c>
      <c r="BE260" s="133" t="str">
        <f t="shared" si="145"/>
        <v>MENOR</v>
      </c>
      <c r="BF260" s="144">
        <f t="shared" si="146"/>
        <v>2</v>
      </c>
      <c r="BG260" s="136" t="str">
        <f t="shared" si="147"/>
        <v>BAJA</v>
      </c>
      <c r="BH260" s="136" t="str">
        <f t="shared" si="148"/>
        <v>SI</v>
      </c>
    </row>
    <row r="261" spans="2:60" ht="63.75" x14ac:dyDescent="0.2">
      <c r="B261" s="163">
        <v>252</v>
      </c>
      <c r="C261" s="126" t="s">
        <v>579</v>
      </c>
      <c r="D261" s="127" t="s">
        <v>67</v>
      </c>
      <c r="E261" s="137" t="str">
        <v>Manipulación de los registros
de actividad (log)</v>
      </c>
      <c r="F261" s="137" t="str">
        <v>* Control inadecuado o falta de
supervisión sobre los registros de
actividades (Registro y supervisión insuficientes)</v>
      </c>
      <c r="G261" s="138" t="str">
        <v>Humano (deliberado)</v>
      </c>
      <c r="H261" s="217"/>
      <c r="I261" s="218"/>
      <c r="J261" s="164" t="s">
        <v>577</v>
      </c>
      <c r="K261" s="131" t="str">
        <v>BAJA</v>
      </c>
      <c r="L261" s="187"/>
      <c r="M261" s="129" t="str">
        <v>Gestión institucional</v>
      </c>
      <c r="N261" s="129" t="str">
        <v>Servicio Integral a la Ciudadanía</v>
      </c>
      <c r="O261" s="129" t="str">
        <v>Publica</v>
      </c>
      <c r="P261" s="129" t="str">
        <v>Publico, Personal</v>
      </c>
      <c r="Q261" s="129">
        <v>2</v>
      </c>
      <c r="R261" s="129">
        <v>2</v>
      </c>
      <c r="S261" s="129">
        <v>2</v>
      </c>
      <c r="T261" s="129" t="str">
        <v>[I] integridad</v>
      </c>
      <c r="U261" s="129" t="s">
        <v>57</v>
      </c>
      <c r="V261" s="129" t="s">
        <v>57</v>
      </c>
      <c r="W261" s="129" t="str">
        <f>VLOOKUP(Y261,'[1]Niveles de Valoración'!C$21:D$25,2,0)</f>
        <v>La actividad que conlleva el riesgo se ejecuta como máximos 2 veces por año</v>
      </c>
      <c r="X261" s="132">
        <f t="shared" si="129"/>
        <v>1</v>
      </c>
      <c r="Y261" s="133" t="s">
        <v>84</v>
      </c>
      <c r="Z261" s="134">
        <f t="shared" si="130"/>
        <v>2</v>
      </c>
      <c r="AA261" s="135" t="s">
        <v>73</v>
      </c>
      <c r="AB261" s="134">
        <f t="shared" si="131"/>
        <v>2</v>
      </c>
      <c r="AC261" s="135" t="str">
        <f t="shared" si="132"/>
        <v>BAJO</v>
      </c>
      <c r="AD261" s="136" t="str">
        <f t="shared" si="133"/>
        <v>SI</v>
      </c>
      <c r="AE261" s="136" t="str">
        <f>VLOOKUP(AC261,'[1]Niveles de Valoración'!B$29:C$32,2,0)</f>
        <v>Asumir el riesgo</v>
      </c>
      <c r="AF261" s="5" t="str">
        <f>VLOOKUP(AH261,'Matriz de Controles'!B$3:F$116,5,0)</f>
        <v>PR</v>
      </c>
      <c r="AG261" s="5">
        <f t="shared" si="134"/>
        <v>25</v>
      </c>
      <c r="AH261" s="131" t="s">
        <v>80</v>
      </c>
      <c r="AI261" s="131" t="str">
        <f>VLOOKUP(AH261,'Matriz de Controles'!$B$3:O367,3,)</f>
        <v>Control: Se deben definir y asignar todas las responsabilidades de la seguridad de la información.</v>
      </c>
      <c r="AJ261" s="143" t="str">
        <f>VLOOKUP(AH261,'Matriz de Controles'!$B$3:P367,4,)</f>
        <v>Los roles y responsabilidades deben estar claramente definidos
y deben hacer parte de cada contrato de los funcionarios activos en la SED.</v>
      </c>
      <c r="AK261" s="131" t="s">
        <v>61</v>
      </c>
      <c r="AL261" s="136" t="s">
        <v>580</v>
      </c>
      <c r="AM261" s="136"/>
      <c r="AN261" s="136" t="s">
        <v>63</v>
      </c>
      <c r="AO261" s="136"/>
      <c r="AP261" s="5" t="s">
        <v>64</v>
      </c>
      <c r="AQ261" s="5">
        <f t="shared" si="135"/>
        <v>15</v>
      </c>
      <c r="AR261" s="5" t="s">
        <v>65</v>
      </c>
      <c r="AS261" s="5">
        <f t="shared" si="136"/>
        <v>5</v>
      </c>
      <c r="AT261" s="5" t="s">
        <v>65</v>
      </c>
      <c r="AU261" s="5">
        <f t="shared" si="137"/>
        <v>30</v>
      </c>
      <c r="AV261" s="5" t="s">
        <v>65</v>
      </c>
      <c r="AW261" s="5">
        <f t="shared" si="138"/>
        <v>15</v>
      </c>
      <c r="AX261" s="139">
        <f t="shared" si="139"/>
        <v>90</v>
      </c>
      <c r="AY261" s="5">
        <f t="shared" si="140"/>
        <v>2</v>
      </c>
      <c r="AZ261" s="5">
        <f t="shared" si="141"/>
        <v>0</v>
      </c>
      <c r="BA261" s="5" t="str">
        <v>Lider
Tecnico</v>
      </c>
      <c r="BB261" s="144">
        <f t="shared" si="142"/>
        <v>1</v>
      </c>
      <c r="BC261" s="133" t="str">
        <f t="shared" si="143"/>
        <v>RARO</v>
      </c>
      <c r="BD261" s="144">
        <f t="shared" si="144"/>
        <v>2</v>
      </c>
      <c r="BE261" s="133" t="str">
        <f t="shared" si="145"/>
        <v>MENOR</v>
      </c>
      <c r="BF261" s="144">
        <f t="shared" si="146"/>
        <v>2</v>
      </c>
      <c r="BG261" s="136" t="str">
        <f t="shared" si="147"/>
        <v>BAJA</v>
      </c>
      <c r="BH261" s="136" t="str">
        <f t="shared" si="148"/>
        <v>SI</v>
      </c>
    </row>
    <row r="262" spans="2:60" ht="89.25" x14ac:dyDescent="0.2">
      <c r="B262" s="163">
        <v>253</v>
      </c>
      <c r="C262" s="126" t="s">
        <v>581</v>
      </c>
      <c r="D262" s="127" t="s">
        <v>72</v>
      </c>
      <c r="E262" s="137" t="str">
        <v>prácticamente todos los activos dependen de su configuración y
ésta de la diligencia del administrador: privilegios de acceso, flujos de actividades, registro de actividad, encaminamiento, etc.</v>
      </c>
      <c r="F262" s="137" t="str">
        <v>* Abuso de privilegios
* Falta de definición de procedimientos de control de cambio.</v>
      </c>
      <c r="G262" s="138" t="str">
        <v>Humano (deliberado)</v>
      </c>
      <c r="H262" s="217"/>
      <c r="I262" s="218"/>
      <c r="J262" s="164" t="s">
        <v>577</v>
      </c>
      <c r="K262" s="131" t="str">
        <v>BAJA</v>
      </c>
      <c r="L262" s="187"/>
      <c r="M262" s="129" t="str">
        <v>Gestión institucional</v>
      </c>
      <c r="N262" s="129" t="str">
        <v>Servicio Integral a la Ciudadanía</v>
      </c>
      <c r="O262" s="129" t="str">
        <v>Publica</v>
      </c>
      <c r="P262" s="129" t="str">
        <v>Publico, Personal</v>
      </c>
      <c r="Q262" s="129">
        <v>2</v>
      </c>
      <c r="R262" s="129">
        <v>2</v>
      </c>
      <c r="S262" s="129">
        <v>2</v>
      </c>
      <c r="T262" s="129" t="str">
        <v>[I] integridad
[C] confidencialidad [D] disponibilidad</v>
      </c>
      <c r="U262" s="129" t="s">
        <v>57</v>
      </c>
      <c r="V262" s="129" t="s">
        <v>57</v>
      </c>
      <c r="W262" s="129" t="str">
        <f>VLOOKUP(Y262,'[1]Niveles de Valoración'!C$21:D$25,2,0)</f>
        <v>La actividad que conlleva el riesgo se ejecuta como máximos 2 veces por año</v>
      </c>
      <c r="X262" s="132">
        <f t="shared" si="129"/>
        <v>1</v>
      </c>
      <c r="Y262" s="133" t="s">
        <v>84</v>
      </c>
      <c r="Z262" s="134">
        <f t="shared" si="130"/>
        <v>1</v>
      </c>
      <c r="AA262" s="135" t="s">
        <v>68</v>
      </c>
      <c r="AB262" s="134">
        <f t="shared" si="131"/>
        <v>1</v>
      </c>
      <c r="AC262" s="135" t="str">
        <f t="shared" si="132"/>
        <v>BAJO</v>
      </c>
      <c r="AD262" s="136" t="str">
        <f t="shared" si="133"/>
        <v>SI</v>
      </c>
      <c r="AE262" s="136" t="str">
        <f>VLOOKUP(AC262,'[1]Niveles de Valoración'!B$29:C$32,2,0)</f>
        <v>Asumir el riesgo</v>
      </c>
      <c r="AF262" s="5" t="str">
        <f>VLOOKUP(AH262,'Matriz de Controles'!B$3:F$116,5,0)</f>
        <v>PR</v>
      </c>
      <c r="AG262" s="5">
        <f t="shared" si="134"/>
        <v>25</v>
      </c>
      <c r="AH262" s="131" t="s">
        <v>166</v>
      </c>
      <c r="AI262" s="131" t="str">
        <f>VLOOKUP(AH262,'Matriz de Controles'!$B$3:O368,3,)</f>
        <v>Control: Los procedimientos de operación se deben documentar y poner a disposición de todos los usuarios que los necesitan.</v>
      </c>
      <c r="AJ262" s="143" t="str">
        <f>VLOOKUP(AH262,'Matriz de Controles'!$B$3:P368,4,)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62" s="131" t="s">
        <v>61</v>
      </c>
      <c r="AL262" s="136" t="s">
        <v>582</v>
      </c>
      <c r="AM262" s="136"/>
      <c r="AN262" s="136" t="s">
        <v>63</v>
      </c>
      <c r="AO262" s="136"/>
      <c r="AP262" s="5" t="s">
        <v>64</v>
      </c>
      <c r="AQ262" s="5">
        <f t="shared" si="135"/>
        <v>15</v>
      </c>
      <c r="AR262" s="5" t="s">
        <v>65</v>
      </c>
      <c r="AS262" s="5">
        <f t="shared" si="136"/>
        <v>5</v>
      </c>
      <c r="AT262" s="5" t="s">
        <v>65</v>
      </c>
      <c r="AU262" s="5">
        <f t="shared" si="137"/>
        <v>30</v>
      </c>
      <c r="AV262" s="5" t="s">
        <v>65</v>
      </c>
      <c r="AW262" s="5">
        <f t="shared" si="138"/>
        <v>15</v>
      </c>
      <c r="AX262" s="139">
        <f t="shared" si="139"/>
        <v>90</v>
      </c>
      <c r="AY262" s="5">
        <f t="shared" si="140"/>
        <v>2</v>
      </c>
      <c r="AZ262" s="5">
        <f t="shared" si="141"/>
        <v>0</v>
      </c>
      <c r="BA262" s="5" t="str">
        <v>Lider
Tecnico</v>
      </c>
      <c r="BB262" s="144">
        <f t="shared" si="142"/>
        <v>1</v>
      </c>
      <c r="BC262" s="133" t="str">
        <f t="shared" si="143"/>
        <v>RARO</v>
      </c>
      <c r="BD262" s="144">
        <f t="shared" si="144"/>
        <v>1</v>
      </c>
      <c r="BE262" s="133" t="str">
        <f t="shared" si="145"/>
        <v>INSIGNIFICANTE</v>
      </c>
      <c r="BF262" s="144">
        <f t="shared" si="146"/>
        <v>1</v>
      </c>
      <c r="BG262" s="136" t="str">
        <f t="shared" si="147"/>
        <v>BAJA</v>
      </c>
      <c r="BH262" s="136" t="str">
        <f t="shared" si="148"/>
        <v>SI</v>
      </c>
    </row>
    <row r="263" spans="2:60" ht="76.5" x14ac:dyDescent="0.2">
      <c r="B263" s="163">
        <v>254</v>
      </c>
      <c r="C263" s="126" t="s">
        <v>583</v>
      </c>
      <c r="D263" s="127" t="s">
        <v>76</v>
      </c>
      <c r="E263"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63" s="137" t="str">
        <v>* Usurpación de derecho
* Autenticación rota</v>
      </c>
      <c r="G263" s="138" t="str">
        <v>Humano (deliberado)</v>
      </c>
      <c r="H263" s="217"/>
      <c r="I263" s="218"/>
      <c r="J263" s="164" t="s">
        <v>577</v>
      </c>
      <c r="K263" s="131" t="str">
        <v>BAJA</v>
      </c>
      <c r="L263" s="187"/>
      <c r="M263" s="129" t="str">
        <v>Gestión institucional</v>
      </c>
      <c r="N263" s="129" t="str">
        <v>Servicio Integral a la Ciudadanía</v>
      </c>
      <c r="O263" s="129" t="str">
        <v>Publica</v>
      </c>
      <c r="P263" s="129" t="str">
        <v>Publico, Personal</v>
      </c>
      <c r="Q263" s="129">
        <v>2</v>
      </c>
      <c r="R263" s="129">
        <v>2</v>
      </c>
      <c r="S263" s="129">
        <v>2</v>
      </c>
      <c r="T263" s="129" t="str">
        <v>[C] confidencialidad
[I] integridad</v>
      </c>
      <c r="U263" s="129" t="s">
        <v>57</v>
      </c>
      <c r="V263" s="129" t="s">
        <v>57</v>
      </c>
      <c r="W263" s="129" t="str">
        <f>VLOOKUP(Y263,'[1]Niveles de Valoración'!C$21:D$25,2,0)</f>
        <v>La actividad que conlleva el riesgo se ejecuta como máximos 2 veces por año</v>
      </c>
      <c r="X263" s="132">
        <f t="shared" si="129"/>
        <v>1</v>
      </c>
      <c r="Y263" s="133" t="s">
        <v>84</v>
      </c>
      <c r="Z263" s="134">
        <f t="shared" si="130"/>
        <v>3</v>
      </c>
      <c r="AA263" s="135" t="s">
        <v>59</v>
      </c>
      <c r="AB263" s="134">
        <f t="shared" si="131"/>
        <v>3</v>
      </c>
      <c r="AC263" s="135" t="str">
        <f t="shared" si="132"/>
        <v>BAJO</v>
      </c>
      <c r="AD263" s="136" t="str">
        <f t="shared" si="133"/>
        <v>SI</v>
      </c>
      <c r="AE263" s="136" t="str">
        <f>VLOOKUP(AC263,'[1]Niveles de Valoración'!B$29:C$32,2,0)</f>
        <v>Asumir el riesgo</v>
      </c>
      <c r="AF263" s="5" t="str">
        <f>VLOOKUP(AH263,'Matriz de Controles'!B$3:F$116,5,0)</f>
        <v>PR</v>
      </c>
      <c r="AG263" s="5">
        <f t="shared" si="134"/>
        <v>25</v>
      </c>
      <c r="AH263" s="131" t="s">
        <v>499</v>
      </c>
      <c r="AI263" s="131" t="str">
        <f>VLOOKUP(AH263,'Matriz de Controles'!$B$3:O369,3,)</f>
        <v>Control: Se deben identificar, documentar e implementar reglas para el uso aceptable de información y de activos asociados con información e instalaciones de procesamiento de información.</v>
      </c>
      <c r="AJ263" s="143" t="str">
        <f>VLOOKUP(AH263,'Matriz de Controles'!$B$3:P369,4,)</f>
        <v>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v>
      </c>
      <c r="AK263" s="131" t="s">
        <v>64</v>
      </c>
      <c r="AL263" s="136" t="s">
        <v>584</v>
      </c>
      <c r="AM263" s="136"/>
      <c r="AN263" s="136" t="s">
        <v>63</v>
      </c>
      <c r="AO263" s="136"/>
      <c r="AP263" s="5" t="s">
        <v>64</v>
      </c>
      <c r="AQ263" s="5">
        <f t="shared" si="135"/>
        <v>15</v>
      </c>
      <c r="AR263" s="5" t="s">
        <v>65</v>
      </c>
      <c r="AS263" s="5">
        <f t="shared" si="136"/>
        <v>5</v>
      </c>
      <c r="AT263" s="5" t="s">
        <v>65</v>
      </c>
      <c r="AU263" s="5">
        <f t="shared" si="137"/>
        <v>30</v>
      </c>
      <c r="AV263" s="5" t="s">
        <v>65</v>
      </c>
      <c r="AW263" s="5">
        <f t="shared" si="138"/>
        <v>15</v>
      </c>
      <c r="AX263" s="139">
        <f t="shared" si="139"/>
        <v>90</v>
      </c>
      <c r="AY263" s="5">
        <f t="shared" si="140"/>
        <v>2</v>
      </c>
      <c r="AZ263" s="5">
        <f t="shared" si="141"/>
        <v>0</v>
      </c>
      <c r="BA263" s="5" t="str">
        <v>Lider
Tecnico</v>
      </c>
      <c r="BB263" s="144">
        <f t="shared" si="142"/>
        <v>1</v>
      </c>
      <c r="BC263" s="133" t="str">
        <f t="shared" si="143"/>
        <v>RARO</v>
      </c>
      <c r="BD263" s="144">
        <f t="shared" si="144"/>
        <v>3</v>
      </c>
      <c r="BE263" s="133" t="str">
        <f t="shared" si="145"/>
        <v>MODERADO</v>
      </c>
      <c r="BF263" s="144">
        <f t="shared" si="146"/>
        <v>3</v>
      </c>
      <c r="BG263" s="136" t="str">
        <f t="shared" si="147"/>
        <v>BAJA</v>
      </c>
      <c r="BH263" s="136" t="str">
        <f t="shared" si="148"/>
        <v>SI</v>
      </c>
    </row>
    <row r="264" spans="2:60" ht="63.75" customHeight="1" x14ac:dyDescent="0.2">
      <c r="B264" s="163">
        <v>255</v>
      </c>
      <c r="C264" s="126" t="s">
        <v>585</v>
      </c>
      <c r="D264" s="127" t="s">
        <v>247</v>
      </c>
      <c r="E264" s="137" t="str">
        <v>cuando no está claro quién tiene que hacer exactamente qué y
cuándo, incluyendo tomar medidas sobre los activos o informar a la jerarquía de gestión. Acciones descoordinadas, errores por omisión, incumplimientos contractuales, etc.</v>
      </c>
      <c r="F264" s="137" t="str">
        <v>* Falta de definición de roles y
responsabilidades
* Procesos inadecuados de contratación
* Incumplimientos contractuales</v>
      </c>
      <c r="G264" s="138" t="str">
        <v>Humano (accidental)</v>
      </c>
      <c r="H264" s="217"/>
      <c r="I264" s="218"/>
      <c r="J264" s="164" t="s">
        <v>577</v>
      </c>
      <c r="K264" s="131" t="str">
        <v>BAJA</v>
      </c>
      <c r="L264" s="187"/>
      <c r="M264" s="129" t="str">
        <v>Gestión institucional</v>
      </c>
      <c r="N264" s="129" t="str">
        <v>Servicio Integral a la Ciudadanía</v>
      </c>
      <c r="O264" s="129" t="str">
        <v>Publica</v>
      </c>
      <c r="P264" s="129" t="str">
        <v>Publico, Personal</v>
      </c>
      <c r="Q264" s="129">
        <v>2</v>
      </c>
      <c r="R264" s="129">
        <v>2</v>
      </c>
      <c r="S264" s="129">
        <v>2</v>
      </c>
      <c r="T264" s="129" t="str">
        <v>[D] disponibilidad</v>
      </c>
      <c r="U264" s="129" t="s">
        <v>57</v>
      </c>
      <c r="V264" s="129" t="s">
        <v>57</v>
      </c>
      <c r="W264" s="129" t="str">
        <f>VLOOKUP(Y264,'[1]Niveles de Valoración'!C$21:D$25,2,0)</f>
        <v>La actividad que conlleva el riesgo se ejecuta como máximos 2 veces por año</v>
      </c>
      <c r="X264" s="132">
        <f t="shared" si="129"/>
        <v>1</v>
      </c>
      <c r="Y264" s="133" t="s">
        <v>84</v>
      </c>
      <c r="Z264" s="134">
        <f t="shared" si="130"/>
        <v>2</v>
      </c>
      <c r="AA264" s="135" t="s">
        <v>73</v>
      </c>
      <c r="AB264" s="134">
        <f t="shared" si="131"/>
        <v>2</v>
      </c>
      <c r="AC264" s="135" t="str">
        <f t="shared" si="132"/>
        <v>BAJO</v>
      </c>
      <c r="AD264" s="136" t="str">
        <f t="shared" si="133"/>
        <v>SI</v>
      </c>
      <c r="AE264" s="136" t="str">
        <f>VLOOKUP(AC264,'[1]Niveles de Valoración'!B$29:C$32,2,0)</f>
        <v>Asumir el riesgo</v>
      </c>
      <c r="AF264" s="5" t="str">
        <f>VLOOKUP(AH264,'Matriz de Controles'!B$3:F$116,5,0)</f>
        <v>PR</v>
      </c>
      <c r="AG264" s="5">
        <f t="shared" si="134"/>
        <v>25</v>
      </c>
      <c r="AH264" s="131" t="s">
        <v>216</v>
      </c>
      <c r="AI264" s="131" t="str">
        <f>VLOOKUP(AH264,'Matriz de Controles'!$B$3:O370,3,)</f>
        <v>Control: Se debe exigir a los usuarios que cumplan las prácticas de la organización para el uso de información de autenticación secreta.</v>
      </c>
      <c r="AJ264" s="143" t="str">
        <f>VLOOKUP(AH264,'Matriz de Controles'!$B$3:P370,4,)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264" s="131" t="s">
        <v>64</v>
      </c>
      <c r="AL264" s="136" t="s">
        <v>586</v>
      </c>
      <c r="AM264" s="136"/>
      <c r="AN264" s="136" t="s">
        <v>63</v>
      </c>
      <c r="AO264" s="136"/>
      <c r="AP264" s="131" t="s">
        <v>64</v>
      </c>
      <c r="AQ264" s="5">
        <f t="shared" si="135"/>
        <v>15</v>
      </c>
      <c r="AR264" s="5" t="s">
        <v>65</v>
      </c>
      <c r="AS264" s="5">
        <f t="shared" si="136"/>
        <v>5</v>
      </c>
      <c r="AT264" s="5" t="s">
        <v>65</v>
      </c>
      <c r="AU264" s="5">
        <f t="shared" si="137"/>
        <v>30</v>
      </c>
      <c r="AV264" s="5" t="s">
        <v>65</v>
      </c>
      <c r="AW264" s="5">
        <f t="shared" si="138"/>
        <v>15</v>
      </c>
      <c r="AX264" s="139">
        <f t="shared" si="139"/>
        <v>90</v>
      </c>
      <c r="AY264" s="5">
        <f t="shared" si="140"/>
        <v>2</v>
      </c>
      <c r="AZ264" s="5">
        <f t="shared" si="141"/>
        <v>0</v>
      </c>
      <c r="BA264" s="5" t="str">
        <v>Lider
Tecnico</v>
      </c>
      <c r="BB264" s="144">
        <f t="shared" si="142"/>
        <v>1</v>
      </c>
      <c r="BC264" s="133" t="str">
        <f t="shared" si="143"/>
        <v>RARO</v>
      </c>
      <c r="BD264" s="144">
        <f t="shared" si="144"/>
        <v>2</v>
      </c>
      <c r="BE264" s="133" t="str">
        <f t="shared" si="145"/>
        <v>MENOR</v>
      </c>
      <c r="BF264" s="144">
        <f t="shared" si="146"/>
        <v>2</v>
      </c>
      <c r="BG264" s="136" t="str">
        <f t="shared" si="147"/>
        <v>BAJA</v>
      </c>
      <c r="BH264" s="136" t="str">
        <f t="shared" si="148"/>
        <v>SI</v>
      </c>
    </row>
    <row r="265" spans="2:60" ht="51" x14ac:dyDescent="0.2">
      <c r="B265" s="163">
        <v>256</v>
      </c>
      <c r="C265" s="126" t="s">
        <v>587</v>
      </c>
      <c r="D265" s="127" t="s">
        <v>53</v>
      </c>
      <c r="E265" s="137" t="str">
        <v>equivocaciones de las personas cuando usan los servicios,
datos, etc.</v>
      </c>
      <c r="F265" s="137" t="str">
        <v>* Error de uso</v>
      </c>
      <c r="G265" s="138" t="str">
        <v>Humano (accidental)</v>
      </c>
      <c r="H265" s="217" t="s">
        <v>588</v>
      </c>
      <c r="I265" s="218"/>
      <c r="J265" s="164" t="s">
        <v>589</v>
      </c>
      <c r="K265" s="131" t="str">
        <v>BAJA</v>
      </c>
      <c r="L265" s="187" t="s">
        <v>56</v>
      </c>
      <c r="M265" s="129" t="str">
        <v>Despacho</v>
      </c>
      <c r="N265" s="129" t="str">
        <v>Planeación Estratégica</v>
      </c>
      <c r="O265" s="129" t="str">
        <v>Reservada</v>
      </c>
      <c r="P265" s="129" t="str">
        <v>Publico, Personal</v>
      </c>
      <c r="Q265" s="129">
        <v>1</v>
      </c>
      <c r="R265" s="129">
        <v>3</v>
      </c>
      <c r="S265" s="129">
        <v>3</v>
      </c>
      <c r="T265" s="129" t="str">
        <v>[I] integridad
[C] confidencialidad [D] disponibilidad</v>
      </c>
      <c r="U265" s="129" t="s">
        <v>57</v>
      </c>
      <c r="V265" s="129" t="s">
        <v>57</v>
      </c>
      <c r="W265" s="129" t="str">
        <f>VLOOKUP(Y265,'[1]Niveles de Valoración'!C$21:D$25,2,0)</f>
        <v>La actividad que conlleva el riesgo se ejecuta de 3 a 24 veces por año</v>
      </c>
      <c r="X265" s="132">
        <f t="shared" si="129"/>
        <v>2</v>
      </c>
      <c r="Y265" s="133" t="s">
        <v>58</v>
      </c>
      <c r="Z265" s="134">
        <f t="shared" si="130"/>
        <v>2</v>
      </c>
      <c r="AA265" s="135" t="s">
        <v>73</v>
      </c>
      <c r="AB265" s="134">
        <f t="shared" si="131"/>
        <v>4</v>
      </c>
      <c r="AC265" s="135" t="str">
        <f t="shared" si="132"/>
        <v>MODERADO</v>
      </c>
      <c r="AD265" s="136" t="str">
        <f t="shared" si="133"/>
        <v>SI</v>
      </c>
      <c r="AE265" s="136" t="str">
        <f>VLOOKUP(AC265,'[1]Niveles de Valoración'!B$29:C$32,2,0)</f>
        <v>Asumir el riesgo</v>
      </c>
      <c r="AF265" s="5" t="str">
        <f>VLOOKUP(AH265,'Matriz de Controles'!B$3:F$116,5,0)</f>
        <v>PR</v>
      </c>
      <c r="AG265" s="5">
        <f t="shared" si="134"/>
        <v>25</v>
      </c>
      <c r="AH265" s="131" t="s">
        <v>80</v>
      </c>
      <c r="AI265" s="131" t="str">
        <f>VLOOKUP(AH265,'Matriz de Controles'!$B$3:O371,3,)</f>
        <v>Control: Se deben definir y asignar todas las responsabilidades de la seguridad de la información.</v>
      </c>
      <c r="AJ265" s="143" t="str">
        <f>VLOOKUP(AH265,'Matriz de Controles'!$B$3:P371,4,)</f>
        <v>Los roles y responsabilidades deben estar claramente definidos
y deben hacer parte de cada contrato de los funcionarios activos en la SED.</v>
      </c>
      <c r="AK265" s="131" t="s">
        <v>61</v>
      </c>
      <c r="AL265" s="136" t="s">
        <v>590</v>
      </c>
      <c r="AM265" s="136"/>
      <c r="AN265" s="136" t="s">
        <v>63</v>
      </c>
      <c r="AO265" s="136"/>
      <c r="AP265" s="5" t="s">
        <v>64</v>
      </c>
      <c r="AQ265" s="5">
        <f t="shared" si="135"/>
        <v>15</v>
      </c>
      <c r="AR265" s="5" t="s">
        <v>65</v>
      </c>
      <c r="AS265" s="5">
        <f t="shared" si="136"/>
        <v>5</v>
      </c>
      <c r="AT265" s="5" t="s">
        <v>65</v>
      </c>
      <c r="AU265" s="5">
        <f t="shared" si="137"/>
        <v>30</v>
      </c>
      <c r="AV265" s="5" t="s">
        <v>65</v>
      </c>
      <c r="AW265" s="5">
        <f t="shared" si="138"/>
        <v>15</v>
      </c>
      <c r="AX265" s="139">
        <f t="shared" si="139"/>
        <v>90</v>
      </c>
      <c r="AY265" s="5">
        <f t="shared" si="140"/>
        <v>2</v>
      </c>
      <c r="AZ265" s="5">
        <f t="shared" si="141"/>
        <v>0</v>
      </c>
      <c r="BA265" s="5" t="str">
        <v>Lider
Tecnico</v>
      </c>
      <c r="BB265" s="144">
        <f t="shared" si="142"/>
        <v>1</v>
      </c>
      <c r="BC265" s="133" t="str">
        <f t="shared" si="143"/>
        <v>RARO</v>
      </c>
      <c r="BD265" s="144">
        <f t="shared" si="144"/>
        <v>2</v>
      </c>
      <c r="BE265" s="133" t="str">
        <f t="shared" si="145"/>
        <v>MENOR</v>
      </c>
      <c r="BF265" s="144">
        <f t="shared" si="146"/>
        <v>2</v>
      </c>
      <c r="BG265" s="136" t="str">
        <f t="shared" si="147"/>
        <v>BAJA</v>
      </c>
      <c r="BH265" s="136" t="str">
        <f t="shared" si="148"/>
        <v>SI</v>
      </c>
    </row>
    <row r="266" spans="2:60" ht="51" x14ac:dyDescent="0.2">
      <c r="B266" s="163">
        <v>257</v>
      </c>
      <c r="C266" s="126" t="s">
        <v>591</v>
      </c>
      <c r="D266" s="127" t="s">
        <v>67</v>
      </c>
      <c r="E266" s="137" t="str">
        <v>Manipulación de los registros
de actividad (log)</v>
      </c>
      <c r="F266" s="137" t="str">
        <v>* Control inadecuado o falta de
supervisión sobre los registros de
actividades (Registro y supervisión insuficientes)</v>
      </c>
      <c r="G266" s="138" t="str">
        <v>Humano (deliberado)</v>
      </c>
      <c r="H266" s="217"/>
      <c r="I266" s="218"/>
      <c r="J266" s="164" t="s">
        <v>589</v>
      </c>
      <c r="K266" s="131" t="str">
        <v>BAJA</v>
      </c>
      <c r="L266" s="187"/>
      <c r="M266" s="129" t="str">
        <v>Despacho</v>
      </c>
      <c r="N266" s="129" t="str">
        <v>Planeación Estratégica</v>
      </c>
      <c r="O266" s="129" t="str">
        <v>Reservada</v>
      </c>
      <c r="P266" s="129" t="str">
        <v>Publico, Personal</v>
      </c>
      <c r="Q266" s="129">
        <v>1</v>
      </c>
      <c r="R266" s="129">
        <v>3</v>
      </c>
      <c r="S266" s="129">
        <v>3</v>
      </c>
      <c r="T266" s="129" t="str">
        <v>[I] integridad</v>
      </c>
      <c r="U266" s="129" t="s">
        <v>57</v>
      </c>
      <c r="V266" s="129" t="s">
        <v>57</v>
      </c>
      <c r="W266" s="129" t="str">
        <f>VLOOKUP(Y266,'[1]Niveles de Valoración'!C$21:D$25,2,0)</f>
        <v>La actividad que conlleva el riesgo se ejecuta de 3 a 24 veces por año</v>
      </c>
      <c r="X266" s="132">
        <f t="shared" si="129"/>
        <v>2</v>
      </c>
      <c r="Y266" s="133" t="s">
        <v>58</v>
      </c>
      <c r="Z266" s="134">
        <f t="shared" si="130"/>
        <v>2</v>
      </c>
      <c r="AA266" s="135" t="s">
        <v>73</v>
      </c>
      <c r="AB266" s="134">
        <f t="shared" si="131"/>
        <v>4</v>
      </c>
      <c r="AC266" s="135" t="str">
        <f t="shared" si="132"/>
        <v>MODERADO</v>
      </c>
      <c r="AD266" s="136" t="str">
        <f t="shared" si="133"/>
        <v>SI</v>
      </c>
      <c r="AE266" s="136" t="str">
        <f>VLOOKUP(AC266,'[1]Niveles de Valoración'!B$29:C$32,2,0)</f>
        <v>Asumir el riesgo</v>
      </c>
      <c r="AF266" s="5" t="str">
        <f>VLOOKUP(AH266,'Matriz de Controles'!B$3:F$116,5,0)</f>
        <v>PR</v>
      </c>
      <c r="AG266" s="5">
        <f t="shared" si="134"/>
        <v>25</v>
      </c>
      <c r="AH266" s="131" t="s">
        <v>80</v>
      </c>
      <c r="AI266" s="131" t="str">
        <f>VLOOKUP(AH266,'Matriz de Controles'!$B$3:O372,3,)</f>
        <v>Control: Se deben definir y asignar todas las responsabilidades de la seguridad de la información.</v>
      </c>
      <c r="AJ266" s="143" t="str">
        <f>VLOOKUP(AH266,'Matriz de Controles'!$B$3:P372,4,)</f>
        <v>Los roles y responsabilidades deben estar claramente definidos
y deben hacer parte de cada contrato de los funcionarios activos en la SED.</v>
      </c>
      <c r="AK266" s="131" t="s">
        <v>61</v>
      </c>
      <c r="AL266" s="136" t="s">
        <v>592</v>
      </c>
      <c r="AM266" s="136"/>
      <c r="AN266" s="136" t="s">
        <v>63</v>
      </c>
      <c r="AO266" s="136"/>
      <c r="AP266" s="5" t="s">
        <v>64</v>
      </c>
      <c r="AQ266" s="5">
        <f t="shared" si="135"/>
        <v>15</v>
      </c>
      <c r="AR266" s="5" t="s">
        <v>65</v>
      </c>
      <c r="AS266" s="5">
        <f t="shared" si="136"/>
        <v>5</v>
      </c>
      <c r="AT266" s="5" t="s">
        <v>65</v>
      </c>
      <c r="AU266" s="5">
        <f t="shared" si="137"/>
        <v>30</v>
      </c>
      <c r="AV266" s="5" t="s">
        <v>65</v>
      </c>
      <c r="AW266" s="5">
        <f t="shared" si="138"/>
        <v>15</v>
      </c>
      <c r="AX266" s="139">
        <f t="shared" si="139"/>
        <v>90</v>
      </c>
      <c r="AY266" s="5">
        <f t="shared" si="140"/>
        <v>2</v>
      </c>
      <c r="AZ266" s="5">
        <f t="shared" si="141"/>
        <v>0</v>
      </c>
      <c r="BA266" s="5" t="str">
        <v>Lider
Tecnico</v>
      </c>
      <c r="BB266" s="144">
        <f t="shared" si="142"/>
        <v>1</v>
      </c>
      <c r="BC266" s="133" t="str">
        <f t="shared" si="143"/>
        <v>RARO</v>
      </c>
      <c r="BD266" s="144">
        <f t="shared" si="144"/>
        <v>2</v>
      </c>
      <c r="BE266" s="133" t="str">
        <f t="shared" si="145"/>
        <v>MENOR</v>
      </c>
      <c r="BF266" s="144">
        <f t="shared" si="146"/>
        <v>2</v>
      </c>
      <c r="BG266" s="136" t="str">
        <f t="shared" si="147"/>
        <v>BAJA</v>
      </c>
      <c r="BH266" s="136" t="str">
        <f t="shared" si="148"/>
        <v>SI</v>
      </c>
    </row>
    <row r="267" spans="2:60" ht="89.25" x14ac:dyDescent="0.2">
      <c r="B267" s="163">
        <v>258</v>
      </c>
      <c r="C267" s="126" t="s">
        <v>593</v>
      </c>
      <c r="D267" s="127" t="s">
        <v>72</v>
      </c>
      <c r="E267" s="137" t="str">
        <v>prácticamente todos los activos dependen de su configuración y
ésta de la diligencia del administrador: privilegios de acceso, flujos de actividades, registro de actividad, encaminamiento, etc.</v>
      </c>
      <c r="F267" s="137" t="str">
        <v>* Abuso de privilegios
* Falta de definición de procedimientos de control de cambio.</v>
      </c>
      <c r="G267" s="138" t="str">
        <v>Humano (deliberado)</v>
      </c>
      <c r="H267" s="217"/>
      <c r="I267" s="218"/>
      <c r="J267" s="164" t="s">
        <v>589</v>
      </c>
      <c r="K267" s="131" t="str">
        <v>BAJA</v>
      </c>
      <c r="L267" s="187"/>
      <c r="M267" s="129" t="str">
        <v>Despacho</v>
      </c>
      <c r="N267" s="129" t="str">
        <v>Planeación Estratégica</v>
      </c>
      <c r="O267" s="129" t="str">
        <v>Reservada</v>
      </c>
      <c r="P267" s="129" t="str">
        <v>Publico, Personal</v>
      </c>
      <c r="Q267" s="129">
        <v>1</v>
      </c>
      <c r="R267" s="129">
        <v>3</v>
      </c>
      <c r="S267" s="129">
        <v>3</v>
      </c>
      <c r="T267" s="129" t="str">
        <v>[I] integridad
[C] confidencialidad [D] disponibilidad</v>
      </c>
      <c r="U267" s="129" t="s">
        <v>57</v>
      </c>
      <c r="V267" s="129" t="s">
        <v>57</v>
      </c>
      <c r="W267" s="129" t="str">
        <f>VLOOKUP(Y267,'[1]Niveles de Valoración'!C$21:D$25,2,0)</f>
        <v>La actividad que conlleva el riesgo se ejecuta de 3 a 24 veces por año</v>
      </c>
      <c r="X267" s="132">
        <f t="shared" si="129"/>
        <v>2</v>
      </c>
      <c r="Y267" s="133" t="s">
        <v>58</v>
      </c>
      <c r="Z267" s="134">
        <f t="shared" si="130"/>
        <v>1</v>
      </c>
      <c r="AA267" s="135" t="s">
        <v>68</v>
      </c>
      <c r="AB267" s="134">
        <f t="shared" si="131"/>
        <v>2</v>
      </c>
      <c r="AC267" s="135" t="str">
        <f t="shared" si="132"/>
        <v>BAJO</v>
      </c>
      <c r="AD267" s="136" t="str">
        <f t="shared" si="133"/>
        <v>SI</v>
      </c>
      <c r="AE267" s="136" t="str">
        <f>VLOOKUP(AC267,'[1]Niveles de Valoración'!B$29:C$32,2,0)</f>
        <v>Asumir el riesgo</v>
      </c>
      <c r="AF267" s="5" t="str">
        <f>VLOOKUP(AH267,'Matriz de Controles'!B$3:F$116,5,0)</f>
        <v>PR</v>
      </c>
      <c r="AG267" s="5">
        <f t="shared" si="134"/>
        <v>25</v>
      </c>
      <c r="AH267" s="131" t="s">
        <v>166</v>
      </c>
      <c r="AI267" s="131" t="str">
        <f>VLOOKUP(AH267,'Matriz de Controles'!$B$3:O373,3,)</f>
        <v>Control: Los procedimientos de operación se deben documentar y poner a disposición de todos los usuarios que los necesitan.</v>
      </c>
      <c r="AJ267" s="143" t="str">
        <f>VLOOKUP(AH267,'Matriz de Controles'!$B$3:P373,4,)</f>
        <v>Todo cambio desarrollado se debe controlar y documentar de acuerdo con las decisiones o aceptaciones que se presentaron en el comité de cambios.
* Se deberá concientizar al personal técnico sobre manejo y riesgo de la aplicación de cambios.
* Todo sistema informático deberá tener activo el registro de logs y este deberá alertar al administrador de sistema.</v>
      </c>
      <c r="AK267" s="131" t="s">
        <v>61</v>
      </c>
      <c r="AL267" s="136" t="s">
        <v>594</v>
      </c>
      <c r="AM267" s="136"/>
      <c r="AN267" s="136" t="s">
        <v>63</v>
      </c>
      <c r="AO267" s="136"/>
      <c r="AP267" s="5" t="s">
        <v>64</v>
      </c>
      <c r="AQ267" s="5">
        <f t="shared" si="135"/>
        <v>15</v>
      </c>
      <c r="AR267" s="5" t="s">
        <v>65</v>
      </c>
      <c r="AS267" s="5">
        <f t="shared" si="136"/>
        <v>5</v>
      </c>
      <c r="AT267" s="5" t="s">
        <v>65</v>
      </c>
      <c r="AU267" s="5">
        <f t="shared" si="137"/>
        <v>30</v>
      </c>
      <c r="AV267" s="5" t="s">
        <v>65</v>
      </c>
      <c r="AW267" s="5">
        <f t="shared" si="138"/>
        <v>15</v>
      </c>
      <c r="AX267" s="139">
        <f t="shared" si="139"/>
        <v>90</v>
      </c>
      <c r="AY267" s="5">
        <f t="shared" si="140"/>
        <v>2</v>
      </c>
      <c r="AZ267" s="5">
        <f t="shared" si="141"/>
        <v>0</v>
      </c>
      <c r="BA267" s="5" t="str">
        <v>Lider
Tecnico</v>
      </c>
      <c r="BB267" s="144">
        <f t="shared" si="142"/>
        <v>1</v>
      </c>
      <c r="BC267" s="133" t="str">
        <f t="shared" si="143"/>
        <v>RARO</v>
      </c>
      <c r="BD267" s="144">
        <f t="shared" si="144"/>
        <v>1</v>
      </c>
      <c r="BE267" s="133" t="str">
        <f t="shared" si="145"/>
        <v>INSIGNIFICANTE</v>
      </c>
      <c r="BF267" s="144">
        <f t="shared" si="146"/>
        <v>1</v>
      </c>
      <c r="BG267" s="136" t="str">
        <f t="shared" si="147"/>
        <v>BAJA</v>
      </c>
      <c r="BH267" s="136" t="str">
        <f t="shared" si="148"/>
        <v>SI</v>
      </c>
    </row>
    <row r="268" spans="2:60" ht="76.5" x14ac:dyDescent="0.2">
      <c r="B268" s="163">
        <v>259</v>
      </c>
      <c r="C268" s="126" t="s">
        <v>595</v>
      </c>
      <c r="D268" s="127" t="s">
        <v>76</v>
      </c>
      <c r="E268" s="137" t="str">
        <v>cuando un atacante consigue hacerse pasar por un usuario
autorizado, disfruta de los privilegios de este para sus fines propios. Esta amenaza puede ser perpetrada por personal interno, por personas ajenas a la Organización o por personal contratado temporalmente.</v>
      </c>
      <c r="F268" s="137" t="str">
        <v>* Usurpación de derecho
* Autenticación rota</v>
      </c>
      <c r="G268" s="138" t="str">
        <v>Humano (deliberado)</v>
      </c>
      <c r="H268" s="217"/>
      <c r="I268" s="218"/>
      <c r="J268" s="164" t="s">
        <v>589</v>
      </c>
      <c r="K268" s="131" t="str">
        <v>BAJA</v>
      </c>
      <c r="L268" s="187"/>
      <c r="M268" s="129" t="str">
        <v>Despacho</v>
      </c>
      <c r="N268" s="129" t="str">
        <v>Planeación Estratégica</v>
      </c>
      <c r="O268" s="129" t="str">
        <v>Reservada</v>
      </c>
      <c r="P268" s="129" t="str">
        <v>Publico, Personal</v>
      </c>
      <c r="Q268" s="129">
        <v>1</v>
      </c>
      <c r="R268" s="129">
        <v>3</v>
      </c>
      <c r="S268" s="129">
        <v>3</v>
      </c>
      <c r="T268" s="129" t="str">
        <v>[C] confidencialidad
[I] integridad</v>
      </c>
      <c r="U268" s="129" t="s">
        <v>57</v>
      </c>
      <c r="V268" s="129" t="s">
        <v>57</v>
      </c>
      <c r="W268" s="129" t="str">
        <f>VLOOKUP(Y268,'[1]Niveles de Valoración'!C$21:D$25,2,0)</f>
        <v>La actividad que conlleva el riesgo se ejecuta de 3 a 24 veces por año</v>
      </c>
      <c r="X268" s="132">
        <f t="shared" si="129"/>
        <v>2</v>
      </c>
      <c r="Y268" s="133" t="s">
        <v>58</v>
      </c>
      <c r="Z268" s="134">
        <f t="shared" si="130"/>
        <v>3</v>
      </c>
      <c r="AA268" s="135" t="s">
        <v>59</v>
      </c>
      <c r="AB268" s="134">
        <f t="shared" si="131"/>
        <v>6</v>
      </c>
      <c r="AC268" s="135" t="str">
        <f t="shared" si="132"/>
        <v>MODERADO</v>
      </c>
      <c r="AD268" s="136" t="str">
        <f t="shared" si="133"/>
        <v>SI</v>
      </c>
      <c r="AE268" s="136" t="str">
        <f>VLOOKUP(AC268,'[1]Niveles de Valoración'!B$29:C$32,2,0)</f>
        <v>Asumir el riesgo</v>
      </c>
      <c r="AF268" s="5" t="str">
        <f>VLOOKUP(AH268,'Matriz de Controles'!B$3:F$116,5,0)</f>
        <v>PR</v>
      </c>
      <c r="AG268" s="5">
        <f t="shared" si="134"/>
        <v>25</v>
      </c>
      <c r="AH268" s="131" t="s">
        <v>499</v>
      </c>
      <c r="AI268" s="131" t="str">
        <f>VLOOKUP(AH268,'Matriz de Controles'!$B$3:O374,3,)</f>
        <v>Control: Se deben identificar, documentar e implementar reglas para el uso aceptable de información y de activos asociados con información e instalaciones de procesamiento de información.</v>
      </c>
      <c r="AJ268" s="143" t="str">
        <f>VLOOKUP(AH268,'Matriz de Controles'!$B$3:P374,4,)</f>
        <v>Establecer controles para informar las responsabilidades y deberes en la seguridad de la información, además de concientizar y capacitar al personal en materia de seguridad de la información de acuerdo con sus roles en las áreas de trabajo. La organización establecerá medidas disciplinarias para saber cómo actuar en caso de que se cometa alguna violación de seguridad.</v>
      </c>
      <c r="AK268" s="131" t="s">
        <v>64</v>
      </c>
      <c r="AL268" s="136" t="s">
        <v>596</v>
      </c>
      <c r="AM268" s="136"/>
      <c r="AN268" s="136" t="s">
        <v>63</v>
      </c>
      <c r="AO268" s="136"/>
      <c r="AP268" s="5" t="s">
        <v>64</v>
      </c>
      <c r="AQ268" s="5">
        <f t="shared" si="135"/>
        <v>15</v>
      </c>
      <c r="AR268" s="5" t="s">
        <v>65</v>
      </c>
      <c r="AS268" s="5">
        <f t="shared" si="136"/>
        <v>5</v>
      </c>
      <c r="AT268" s="5" t="s">
        <v>65</v>
      </c>
      <c r="AU268" s="5">
        <f t="shared" si="137"/>
        <v>30</v>
      </c>
      <c r="AV268" s="5" t="s">
        <v>65</v>
      </c>
      <c r="AW268" s="5">
        <f t="shared" si="138"/>
        <v>15</v>
      </c>
      <c r="AX268" s="139">
        <f t="shared" si="139"/>
        <v>90</v>
      </c>
      <c r="AY268" s="5">
        <f t="shared" si="140"/>
        <v>2</v>
      </c>
      <c r="AZ268" s="5">
        <f t="shared" si="141"/>
        <v>0</v>
      </c>
      <c r="BA268" s="5" t="str">
        <v>Lider
Tecnico</v>
      </c>
      <c r="BB268" s="144">
        <f t="shared" si="142"/>
        <v>1</v>
      </c>
      <c r="BC268" s="133" t="str">
        <f t="shared" si="143"/>
        <v>RARO</v>
      </c>
      <c r="BD268" s="144">
        <f t="shared" si="144"/>
        <v>3</v>
      </c>
      <c r="BE268" s="133" t="str">
        <f t="shared" si="145"/>
        <v>MODERADO</v>
      </c>
      <c r="BF268" s="144">
        <f t="shared" si="146"/>
        <v>3</v>
      </c>
      <c r="BG268" s="136" t="str">
        <f t="shared" si="147"/>
        <v>BAJA</v>
      </c>
      <c r="BH268" s="136" t="str">
        <f t="shared" si="148"/>
        <v>SI</v>
      </c>
    </row>
    <row r="269" spans="2:60" ht="63.75" customHeight="1" x14ac:dyDescent="0.2">
      <c r="B269" s="163">
        <v>260</v>
      </c>
      <c r="C269" s="126" t="s">
        <v>597</v>
      </c>
      <c r="D269" s="127" t="s">
        <v>247</v>
      </c>
      <c r="E269" s="137" t="str">
        <v>cuando no está claro quién tiene que hacer exactamente qué y
cuándo, incluyendo tomar medidas sobre los activos o informar a la jerarquía de gestión. Acciones descoordinadas, errores por omisión, incumplimientos contractuales, etc.</v>
      </c>
      <c r="F269" s="137" t="str">
        <v>* Falta de definición de roles y
responsabilidades
* Procesos inadecuados de contratación
* Incumplimientos contractuales</v>
      </c>
      <c r="G269" s="138" t="str">
        <v>Humano (accidental)</v>
      </c>
      <c r="H269" s="217"/>
      <c r="I269" s="218"/>
      <c r="J269" s="164" t="s">
        <v>589</v>
      </c>
      <c r="K269" s="131" t="str">
        <v>BAJA</v>
      </c>
      <c r="L269" s="187"/>
      <c r="M269" s="129" t="str">
        <v>Despacho</v>
      </c>
      <c r="N269" s="129" t="str">
        <v>Planeación Estratégica</v>
      </c>
      <c r="O269" s="129" t="str">
        <v>Reservada</v>
      </c>
      <c r="P269" s="129" t="str">
        <v>Publico, Personal</v>
      </c>
      <c r="Q269" s="129">
        <v>1</v>
      </c>
      <c r="R269" s="129">
        <v>3</v>
      </c>
      <c r="S269" s="129">
        <v>3</v>
      </c>
      <c r="T269" s="129" t="str">
        <v>[D] disponibilidad</v>
      </c>
      <c r="U269" s="129" t="s">
        <v>57</v>
      </c>
      <c r="V269" s="129" t="s">
        <v>57</v>
      </c>
      <c r="W269" s="129" t="str">
        <f>VLOOKUP(Y269,'[1]Niveles de Valoración'!C$21:D$25,2,0)</f>
        <v>La actividad que conlleva el riesgo se ejecuta de 3 a 24 veces por año</v>
      </c>
      <c r="X269" s="132">
        <f t="shared" si="129"/>
        <v>2</v>
      </c>
      <c r="Y269" s="133" t="s">
        <v>58</v>
      </c>
      <c r="Z269" s="134">
        <f t="shared" si="130"/>
        <v>2</v>
      </c>
      <c r="AA269" s="135" t="s">
        <v>73</v>
      </c>
      <c r="AB269" s="134">
        <f t="shared" si="131"/>
        <v>4</v>
      </c>
      <c r="AC269" s="135" t="str">
        <f t="shared" si="132"/>
        <v>MODERADO</v>
      </c>
      <c r="AD269" s="136" t="str">
        <f t="shared" si="133"/>
        <v>SI</v>
      </c>
      <c r="AE269" s="136" t="str">
        <f>VLOOKUP(AC269,'[1]Niveles de Valoración'!B$29:C$32,2,0)</f>
        <v>Asumir el riesgo</v>
      </c>
      <c r="AF269" s="5" t="str">
        <f>VLOOKUP(AH269,'Matriz de Controles'!B$3:F$116,5,0)</f>
        <v>PR</v>
      </c>
      <c r="AG269" s="5">
        <f t="shared" si="134"/>
        <v>25</v>
      </c>
      <c r="AH269" s="131" t="s">
        <v>216</v>
      </c>
      <c r="AI269" s="131" t="str">
        <f>VLOOKUP(AH269,'Matriz de Controles'!$B$3:O375,3,)</f>
        <v>Control: Se debe exigir a los usuarios que cumplan las prácticas de la organización para el uso de información de autenticación secreta.</v>
      </c>
      <c r="AJ269" s="143" t="str">
        <f>VLOOKUP(AH269,'Matriz de Controles'!$B$3:P375,4,)</f>
        <v>Se deben implementar una política y unas medidas de seguridad de acceso remoto, para proteger la información a la que se tiene acceso por medio de la conexión de su residencia, que es procesada o almacenada en los lugares en los cuales realiza teletrabajo por medio de factores de autenticación.</v>
      </c>
      <c r="AK269" s="131" t="s">
        <v>64</v>
      </c>
      <c r="AL269" s="136" t="s">
        <v>598</v>
      </c>
      <c r="AM269" s="136"/>
      <c r="AN269" s="136" t="s">
        <v>63</v>
      </c>
      <c r="AO269" s="136"/>
      <c r="AP269" s="131" t="s">
        <v>64</v>
      </c>
      <c r="AQ269" s="5">
        <f t="shared" si="135"/>
        <v>15</v>
      </c>
      <c r="AR269" s="5" t="s">
        <v>65</v>
      </c>
      <c r="AS269" s="5">
        <f t="shared" si="136"/>
        <v>5</v>
      </c>
      <c r="AT269" s="5" t="s">
        <v>65</v>
      </c>
      <c r="AU269" s="5">
        <f t="shared" si="137"/>
        <v>30</v>
      </c>
      <c r="AV269" s="5" t="s">
        <v>65</v>
      </c>
      <c r="AW269" s="5">
        <f t="shared" si="138"/>
        <v>15</v>
      </c>
      <c r="AX269" s="139">
        <f t="shared" si="139"/>
        <v>90</v>
      </c>
      <c r="AY269" s="5">
        <f t="shared" si="140"/>
        <v>2</v>
      </c>
      <c r="AZ269" s="5">
        <f t="shared" si="141"/>
        <v>0</v>
      </c>
      <c r="BA269" s="5" t="str">
        <v>Lider
Tecnico</v>
      </c>
      <c r="BB269" s="144">
        <f t="shared" si="142"/>
        <v>1</v>
      </c>
      <c r="BC269" s="133" t="str">
        <f t="shared" si="143"/>
        <v>RARO</v>
      </c>
      <c r="BD269" s="144">
        <f t="shared" si="144"/>
        <v>2</v>
      </c>
      <c r="BE269" s="133" t="str">
        <f t="shared" si="145"/>
        <v>MENOR</v>
      </c>
      <c r="BF269" s="144">
        <f t="shared" si="146"/>
        <v>2</v>
      </c>
      <c r="BG269" s="136" t="str">
        <f t="shared" si="147"/>
        <v>BAJA</v>
      </c>
      <c r="BH269" s="136" t="str">
        <f t="shared" si="148"/>
        <v>SI</v>
      </c>
    </row>
    <row r="270" spans="2:60" ht="15" x14ac:dyDescent="0.2">
      <c r="B270" s="163">
        <v>261</v>
      </c>
      <c r="C270" s="126"/>
      <c r="D270" s="127"/>
      <c r="E270" s="137" t="e">
        <v>#N/A</v>
      </c>
      <c r="F270" s="137" t="e">
        <v>#N/A</v>
      </c>
      <c r="G270" s="138" t="e">
        <v>#N/A</v>
      </c>
      <c r="H270" s="130"/>
      <c r="I270" s="109"/>
      <c r="J270" s="131"/>
      <c r="K270" s="131" t="e">
        <v>#N/A</v>
      </c>
      <c r="L270" s="129"/>
      <c r="M270" s="129" t="e">
        <v>#N/A</v>
      </c>
      <c r="N270" s="129" t="e">
        <v>#N/A</v>
      </c>
      <c r="O270" s="109" t="e">
        <v>#N/A</v>
      </c>
      <c r="P270" s="109" t="e">
        <v>#N/A</v>
      </c>
      <c r="Q270" s="129" t="e">
        <v>#N/A</v>
      </c>
      <c r="R270" s="129" t="e">
        <v>#N/A</v>
      </c>
      <c r="S270" s="129" t="e">
        <v>#N/A</v>
      </c>
      <c r="T270" s="129" t="e">
        <v>#N/A</v>
      </c>
      <c r="U270" s="109"/>
      <c r="V270" s="129"/>
      <c r="W270" s="129"/>
      <c r="X270" s="132"/>
      <c r="Y270" s="133"/>
      <c r="Z270" s="134"/>
      <c r="AA270" s="135"/>
      <c r="AB270" s="134"/>
      <c r="AC270" s="135"/>
      <c r="AD270" s="136"/>
      <c r="AE270" s="136"/>
      <c r="AF270" s="5"/>
      <c r="AG270" s="5"/>
      <c r="AH270" s="131"/>
      <c r="AI270" s="131"/>
      <c r="AJ270" s="143"/>
      <c r="AK270" s="131"/>
      <c r="AL270" s="136"/>
      <c r="AM270" s="136"/>
      <c r="AN270" s="136"/>
      <c r="AO270" s="136"/>
      <c r="AP270" s="5"/>
      <c r="AQ270" s="5"/>
      <c r="AR270" s="5"/>
      <c r="AS270" s="5"/>
      <c r="AT270" s="5"/>
      <c r="AU270" s="5"/>
      <c r="AV270" s="5"/>
      <c r="AW270" s="5"/>
      <c r="AX270" s="139"/>
      <c r="AY270" s="5"/>
      <c r="AZ270" s="5"/>
      <c r="BA270" s="5"/>
      <c r="BB270" s="144"/>
      <c r="BC270" s="133"/>
      <c r="BD270" s="144"/>
      <c r="BE270" s="133"/>
      <c r="BF270" s="144"/>
      <c r="BG270" s="136"/>
      <c r="BH270" s="136"/>
    </row>
    <row r="271" spans="2:60" ht="15" x14ac:dyDescent="0.2">
      <c r="B271" s="163">
        <v>262</v>
      </c>
      <c r="C271" s="126"/>
      <c r="D271" s="127"/>
      <c r="E271" s="137" t="e">
        <v>#N/A</v>
      </c>
      <c r="F271" s="137" t="e">
        <v>#N/A</v>
      </c>
      <c r="G271" s="138" t="e">
        <v>#N/A</v>
      </c>
      <c r="H271" s="130"/>
      <c r="I271" s="109"/>
      <c r="J271" s="131"/>
      <c r="K271" s="131" t="e">
        <v>#N/A</v>
      </c>
      <c r="L271" s="129"/>
      <c r="M271" s="129" t="e">
        <v>#N/A</v>
      </c>
      <c r="N271" s="129" t="e">
        <v>#N/A</v>
      </c>
      <c r="O271" s="109" t="e">
        <v>#N/A</v>
      </c>
      <c r="P271" s="109" t="e">
        <v>#N/A</v>
      </c>
      <c r="Q271" s="129" t="e">
        <v>#N/A</v>
      </c>
      <c r="R271" s="129" t="e">
        <v>#N/A</v>
      </c>
      <c r="S271" s="129" t="e">
        <v>#N/A</v>
      </c>
      <c r="T271" s="129" t="e">
        <v>#N/A</v>
      </c>
      <c r="U271" s="109"/>
      <c r="V271" s="129"/>
      <c r="W271" s="129"/>
      <c r="X271" s="132"/>
      <c r="Y271" s="133"/>
      <c r="Z271" s="134"/>
      <c r="AA271" s="135"/>
      <c r="AB271" s="134"/>
      <c r="AC271" s="135"/>
      <c r="AD271" s="136"/>
      <c r="AE271" s="136"/>
      <c r="AF271" s="5"/>
      <c r="AG271" s="5"/>
      <c r="AH271" s="131"/>
      <c r="AI271" s="131"/>
      <c r="AJ271" s="143"/>
      <c r="AK271" s="131"/>
      <c r="AL271" s="136"/>
      <c r="AM271" s="136"/>
      <c r="AN271" s="136"/>
      <c r="AO271" s="136"/>
      <c r="AP271" s="5"/>
      <c r="AQ271" s="5"/>
      <c r="AR271" s="5"/>
      <c r="AS271" s="5"/>
      <c r="AT271" s="5"/>
      <c r="AU271" s="5"/>
      <c r="AV271" s="5"/>
      <c r="AW271" s="5"/>
      <c r="AX271" s="139"/>
      <c r="AY271" s="5"/>
      <c r="AZ271" s="5"/>
      <c r="BA271" s="5"/>
      <c r="BB271" s="144"/>
      <c r="BC271" s="133"/>
      <c r="BD271" s="144"/>
      <c r="BE271" s="133"/>
      <c r="BF271" s="144"/>
      <c r="BG271" s="136"/>
      <c r="BH271" s="136"/>
    </row>
    <row r="272" spans="2:60" ht="15" x14ac:dyDescent="0.2">
      <c r="B272" s="163">
        <v>263</v>
      </c>
      <c r="C272" s="126"/>
      <c r="D272" s="127"/>
      <c r="E272" s="137" t="e">
        <v>#N/A</v>
      </c>
      <c r="F272" s="137" t="e">
        <v>#N/A</v>
      </c>
      <c r="G272" s="138" t="e">
        <v>#N/A</v>
      </c>
      <c r="H272" s="130"/>
      <c r="I272" s="109"/>
      <c r="J272" s="131"/>
      <c r="K272" s="131" t="e">
        <v>#N/A</v>
      </c>
      <c r="L272" s="129"/>
      <c r="M272" s="129" t="e">
        <v>#N/A</v>
      </c>
      <c r="N272" s="129" t="e">
        <v>#N/A</v>
      </c>
      <c r="O272" s="109" t="e">
        <v>#N/A</v>
      </c>
      <c r="P272" s="109" t="e">
        <v>#N/A</v>
      </c>
      <c r="Q272" s="129" t="e">
        <v>#N/A</v>
      </c>
      <c r="R272" s="129" t="e">
        <v>#N/A</v>
      </c>
      <c r="S272" s="129" t="e">
        <v>#N/A</v>
      </c>
      <c r="T272" s="129" t="e">
        <v>#N/A</v>
      </c>
      <c r="U272" s="109"/>
      <c r="V272" s="129"/>
      <c r="W272" s="129"/>
      <c r="X272" s="132"/>
      <c r="Y272" s="133"/>
      <c r="Z272" s="134"/>
      <c r="AA272" s="135"/>
      <c r="AB272" s="134"/>
      <c r="AC272" s="135"/>
      <c r="AD272" s="136"/>
      <c r="AE272" s="136"/>
      <c r="AF272" s="5"/>
      <c r="AG272" s="5"/>
      <c r="AH272" s="131"/>
      <c r="AI272" s="131"/>
      <c r="AJ272" s="143"/>
      <c r="AK272" s="131"/>
      <c r="AL272" s="136"/>
      <c r="AM272" s="136"/>
      <c r="AN272" s="136"/>
      <c r="AO272" s="136"/>
      <c r="AP272" s="5"/>
      <c r="AQ272" s="5"/>
      <c r="AR272" s="5"/>
      <c r="AS272" s="5"/>
      <c r="AT272" s="5"/>
      <c r="AU272" s="5"/>
      <c r="AV272" s="5"/>
      <c r="AW272" s="5"/>
      <c r="AX272" s="139"/>
      <c r="AY272" s="5"/>
      <c r="AZ272" s="5"/>
      <c r="BA272" s="5"/>
      <c r="BB272" s="144"/>
      <c r="BC272" s="133"/>
      <c r="BD272" s="144"/>
      <c r="BE272" s="133"/>
      <c r="BF272" s="144"/>
      <c r="BG272" s="136"/>
      <c r="BH272" s="136"/>
    </row>
    <row r="273" spans="2:60" ht="15" x14ac:dyDescent="0.2">
      <c r="B273" s="163">
        <v>264</v>
      </c>
      <c r="C273" s="126"/>
      <c r="D273" s="127"/>
      <c r="E273" s="137" t="e">
        <v>#N/A</v>
      </c>
      <c r="F273" s="137" t="e">
        <v>#N/A</v>
      </c>
      <c r="G273" s="138" t="e">
        <v>#N/A</v>
      </c>
      <c r="H273" s="130"/>
      <c r="I273" s="109"/>
      <c r="J273" s="131"/>
      <c r="K273" s="131" t="e">
        <v>#N/A</v>
      </c>
      <c r="L273" s="129"/>
      <c r="M273" s="129" t="e">
        <v>#N/A</v>
      </c>
      <c r="N273" s="129" t="e">
        <v>#N/A</v>
      </c>
      <c r="O273" s="109" t="e">
        <v>#N/A</v>
      </c>
      <c r="P273" s="109" t="e">
        <v>#N/A</v>
      </c>
      <c r="Q273" s="129" t="e">
        <v>#N/A</v>
      </c>
      <c r="R273" s="129" t="e">
        <v>#N/A</v>
      </c>
      <c r="S273" s="129" t="e">
        <v>#N/A</v>
      </c>
      <c r="T273" s="129" t="e">
        <v>#N/A</v>
      </c>
      <c r="U273" s="109"/>
      <c r="V273" s="129"/>
      <c r="W273" s="129"/>
      <c r="X273" s="132"/>
      <c r="Y273" s="133"/>
      <c r="Z273" s="134"/>
      <c r="AA273" s="135"/>
      <c r="AB273" s="134"/>
      <c r="AC273" s="135"/>
      <c r="AD273" s="136"/>
      <c r="AE273" s="136"/>
      <c r="AF273" s="5"/>
      <c r="AG273" s="5"/>
      <c r="AH273" s="131"/>
      <c r="AI273" s="131"/>
      <c r="AJ273" s="143"/>
      <c r="AK273" s="131"/>
      <c r="AL273" s="136"/>
      <c r="AM273" s="136"/>
      <c r="AN273" s="136"/>
      <c r="AO273" s="136"/>
      <c r="AP273" s="5"/>
      <c r="AQ273" s="5"/>
      <c r="AR273" s="5"/>
      <c r="AS273" s="5"/>
      <c r="AT273" s="5"/>
      <c r="AU273" s="5"/>
      <c r="AV273" s="5"/>
      <c r="AW273" s="5"/>
      <c r="AX273" s="139"/>
      <c r="AY273" s="5"/>
      <c r="AZ273" s="5"/>
      <c r="BA273" s="5"/>
      <c r="BB273" s="144"/>
      <c r="BC273" s="133"/>
      <c r="BD273" s="144"/>
      <c r="BE273" s="133"/>
      <c r="BF273" s="144"/>
      <c r="BG273" s="136"/>
      <c r="BH273" s="136"/>
    </row>
    <row r="274" spans="2:60" ht="15" x14ac:dyDescent="0.2">
      <c r="B274" s="163">
        <v>265</v>
      </c>
      <c r="C274" s="126"/>
      <c r="D274" s="127"/>
      <c r="E274" s="137" t="e">
        <v>#N/A</v>
      </c>
      <c r="F274" s="137" t="e">
        <v>#N/A</v>
      </c>
      <c r="G274" s="138" t="e">
        <v>#N/A</v>
      </c>
      <c r="H274" s="130"/>
      <c r="I274" s="109"/>
      <c r="J274" s="131"/>
      <c r="K274" s="131" t="e">
        <v>#N/A</v>
      </c>
      <c r="L274" s="129"/>
      <c r="M274" s="129" t="e">
        <v>#N/A</v>
      </c>
      <c r="N274" s="129" t="e">
        <v>#N/A</v>
      </c>
      <c r="O274" s="109" t="e">
        <v>#N/A</v>
      </c>
      <c r="P274" s="109" t="e">
        <v>#N/A</v>
      </c>
      <c r="Q274" s="129" t="e">
        <v>#N/A</v>
      </c>
      <c r="R274" s="129" t="e">
        <v>#N/A</v>
      </c>
      <c r="S274" s="129" t="e">
        <v>#N/A</v>
      </c>
      <c r="T274" s="129" t="e">
        <v>#N/A</v>
      </c>
      <c r="U274" s="109"/>
      <c r="V274" s="129"/>
      <c r="W274" s="129"/>
      <c r="X274" s="132"/>
      <c r="Y274" s="133"/>
      <c r="Z274" s="134"/>
      <c r="AA274" s="135"/>
      <c r="AB274" s="134"/>
      <c r="AC274" s="135"/>
      <c r="AD274" s="136"/>
      <c r="AE274" s="136"/>
      <c r="AF274" s="5"/>
      <c r="AG274" s="5"/>
      <c r="AH274" s="131"/>
      <c r="AI274" s="131"/>
      <c r="AJ274" s="143"/>
      <c r="AK274" s="131"/>
      <c r="AL274" s="136"/>
      <c r="AM274" s="136"/>
      <c r="AN274" s="136"/>
      <c r="AO274" s="136"/>
      <c r="AP274" s="5"/>
      <c r="AQ274" s="5"/>
      <c r="AR274" s="5"/>
      <c r="AS274" s="5"/>
      <c r="AT274" s="5"/>
      <c r="AU274" s="5"/>
      <c r="AV274" s="5"/>
      <c r="AW274" s="5"/>
      <c r="AX274" s="139"/>
      <c r="AY274" s="5"/>
      <c r="AZ274" s="5"/>
      <c r="BA274" s="5"/>
      <c r="BB274" s="144"/>
      <c r="BC274" s="133"/>
      <c r="BD274" s="144"/>
      <c r="BE274" s="133"/>
      <c r="BF274" s="144"/>
      <c r="BG274" s="136"/>
      <c r="BH274" s="136"/>
    </row>
    <row r="275" spans="2:60" ht="15" x14ac:dyDescent="0.2">
      <c r="B275" s="163">
        <v>266</v>
      </c>
      <c r="C275" s="126"/>
      <c r="D275" s="127"/>
      <c r="E275" s="137" t="e">
        <v>#N/A</v>
      </c>
      <c r="F275" s="137" t="e">
        <v>#N/A</v>
      </c>
      <c r="G275" s="138" t="e">
        <v>#N/A</v>
      </c>
      <c r="H275" s="130"/>
      <c r="I275" s="109"/>
      <c r="J275" s="131"/>
      <c r="K275" s="131" t="e">
        <v>#N/A</v>
      </c>
      <c r="L275" s="129"/>
      <c r="M275" s="129" t="e">
        <v>#N/A</v>
      </c>
      <c r="N275" s="129" t="e">
        <v>#N/A</v>
      </c>
      <c r="O275" s="109" t="e">
        <v>#N/A</v>
      </c>
      <c r="P275" s="109" t="e">
        <v>#N/A</v>
      </c>
      <c r="Q275" s="129" t="e">
        <v>#N/A</v>
      </c>
      <c r="R275" s="129" t="e">
        <v>#N/A</v>
      </c>
      <c r="S275" s="129" t="e">
        <v>#N/A</v>
      </c>
      <c r="T275" s="129" t="e">
        <v>#N/A</v>
      </c>
      <c r="U275" s="109"/>
      <c r="V275" s="129"/>
      <c r="W275" s="129"/>
      <c r="X275" s="132"/>
      <c r="Y275" s="133"/>
      <c r="Z275" s="134"/>
      <c r="AA275" s="135"/>
      <c r="AB275" s="134"/>
      <c r="AC275" s="135"/>
      <c r="AD275" s="136"/>
      <c r="AE275" s="136"/>
      <c r="AF275" s="5"/>
      <c r="AG275" s="5"/>
      <c r="AH275" s="131"/>
      <c r="AI275" s="131"/>
      <c r="AJ275" s="143"/>
      <c r="AK275" s="131"/>
      <c r="AL275" s="136"/>
      <c r="AM275" s="136"/>
      <c r="AN275" s="136"/>
      <c r="AO275" s="136"/>
      <c r="AP275" s="5"/>
      <c r="AQ275" s="5"/>
      <c r="AR275" s="5"/>
      <c r="AS275" s="5"/>
      <c r="AT275" s="5"/>
      <c r="AU275" s="5"/>
      <c r="AV275" s="5"/>
      <c r="AW275" s="5"/>
      <c r="AX275" s="139"/>
      <c r="AY275" s="5"/>
      <c r="AZ275" s="5"/>
      <c r="BA275" s="5"/>
      <c r="BB275" s="144"/>
      <c r="BC275" s="133"/>
      <c r="BD275" s="144"/>
      <c r="BE275" s="133"/>
      <c r="BF275" s="144"/>
      <c r="BG275" s="136"/>
      <c r="BH275" s="136"/>
    </row>
    <row r="276" spans="2:60" ht="15" x14ac:dyDescent="0.2">
      <c r="B276" s="163">
        <v>267</v>
      </c>
      <c r="C276" s="126"/>
      <c r="D276" s="127"/>
      <c r="E276" s="137" t="e">
        <v>#N/A</v>
      </c>
      <c r="F276" s="137" t="e">
        <v>#N/A</v>
      </c>
      <c r="G276" s="138" t="e">
        <v>#N/A</v>
      </c>
      <c r="H276" s="130"/>
      <c r="I276" s="109"/>
      <c r="J276" s="131"/>
      <c r="K276" s="131" t="e">
        <v>#N/A</v>
      </c>
      <c r="L276" s="129"/>
      <c r="M276" s="129" t="e">
        <v>#N/A</v>
      </c>
      <c r="N276" s="129" t="e">
        <v>#N/A</v>
      </c>
      <c r="O276" s="109" t="e">
        <v>#N/A</v>
      </c>
      <c r="P276" s="109" t="e">
        <v>#N/A</v>
      </c>
      <c r="Q276" s="129" t="e">
        <v>#N/A</v>
      </c>
      <c r="R276" s="129" t="e">
        <v>#N/A</v>
      </c>
      <c r="S276" s="129" t="e">
        <v>#N/A</v>
      </c>
      <c r="T276" s="129" t="e">
        <v>#N/A</v>
      </c>
      <c r="U276" s="109"/>
      <c r="V276" s="129"/>
      <c r="W276" s="129"/>
      <c r="X276" s="132"/>
      <c r="Y276" s="133"/>
      <c r="Z276" s="134"/>
      <c r="AA276" s="135"/>
      <c r="AB276" s="134"/>
      <c r="AC276" s="135"/>
      <c r="AD276" s="136"/>
      <c r="AE276" s="136"/>
      <c r="AF276" s="5"/>
      <c r="AG276" s="5"/>
      <c r="AH276" s="131"/>
      <c r="AI276" s="131"/>
      <c r="AJ276" s="143"/>
      <c r="AK276" s="131"/>
      <c r="AL276" s="136"/>
      <c r="AM276" s="136"/>
      <c r="AN276" s="136"/>
      <c r="AO276" s="136"/>
      <c r="AP276" s="5"/>
      <c r="AQ276" s="5"/>
      <c r="AR276" s="5"/>
      <c r="AS276" s="5"/>
      <c r="AT276" s="5"/>
      <c r="AU276" s="5"/>
      <c r="AV276" s="5"/>
      <c r="AW276" s="5"/>
      <c r="AX276" s="139"/>
      <c r="AY276" s="5"/>
      <c r="AZ276" s="5"/>
      <c r="BA276" s="5"/>
      <c r="BB276" s="144"/>
      <c r="BC276" s="133"/>
      <c r="BD276" s="144"/>
      <c r="BE276" s="133"/>
      <c r="BF276" s="144"/>
      <c r="BG276" s="136"/>
      <c r="BH276" s="136"/>
    </row>
    <row r="277" spans="2:60" ht="15" x14ac:dyDescent="0.2">
      <c r="B277" s="163">
        <v>268</v>
      </c>
      <c r="C277" s="126"/>
      <c r="D277" s="127"/>
      <c r="E277" s="137" t="e">
        <v>#N/A</v>
      </c>
      <c r="F277" s="137" t="e">
        <v>#N/A</v>
      </c>
      <c r="G277" s="138" t="e">
        <v>#N/A</v>
      </c>
      <c r="H277" s="130"/>
      <c r="I277" s="109"/>
      <c r="J277" s="131"/>
      <c r="K277" s="131" t="e">
        <v>#N/A</v>
      </c>
      <c r="L277" s="129"/>
      <c r="M277" s="129" t="e">
        <v>#N/A</v>
      </c>
      <c r="N277" s="129" t="e">
        <v>#N/A</v>
      </c>
      <c r="O277" s="109" t="e">
        <v>#N/A</v>
      </c>
      <c r="P277" s="109" t="e">
        <v>#N/A</v>
      </c>
      <c r="Q277" s="129" t="e">
        <v>#N/A</v>
      </c>
      <c r="R277" s="129" t="e">
        <v>#N/A</v>
      </c>
      <c r="S277" s="129" t="e">
        <v>#N/A</v>
      </c>
      <c r="T277" s="129" t="e">
        <v>#N/A</v>
      </c>
      <c r="U277" s="109"/>
      <c r="V277" s="129"/>
      <c r="W277" s="129"/>
      <c r="X277" s="132"/>
      <c r="Y277" s="133"/>
      <c r="Z277" s="134"/>
      <c r="AA277" s="135"/>
      <c r="AB277" s="134"/>
      <c r="AC277" s="135"/>
      <c r="AD277" s="136"/>
      <c r="AE277" s="136"/>
      <c r="AF277" s="5"/>
      <c r="AG277" s="5"/>
      <c r="AH277" s="131"/>
      <c r="AI277" s="131"/>
      <c r="AJ277" s="143"/>
      <c r="AK277" s="131"/>
      <c r="AL277" s="136"/>
      <c r="AM277" s="136"/>
      <c r="AN277" s="136"/>
      <c r="AO277" s="136"/>
      <c r="AP277" s="5"/>
      <c r="AQ277" s="5"/>
      <c r="AR277" s="5"/>
      <c r="AS277" s="5"/>
      <c r="AT277" s="5"/>
      <c r="AU277" s="5"/>
      <c r="AV277" s="5"/>
      <c r="AW277" s="5"/>
      <c r="AX277" s="139"/>
      <c r="AY277" s="5"/>
      <c r="AZ277" s="5"/>
      <c r="BA277" s="5"/>
      <c r="BB277" s="144"/>
      <c r="BC277" s="133"/>
      <c r="BD277" s="144"/>
      <c r="BE277" s="133"/>
      <c r="BF277" s="144"/>
      <c r="BG277" s="136"/>
      <c r="BH277" s="136"/>
    </row>
    <row r="278" spans="2:60" ht="15" x14ac:dyDescent="0.2">
      <c r="B278" s="163">
        <v>269</v>
      </c>
      <c r="C278" s="126"/>
      <c r="D278" s="127"/>
      <c r="E278" s="137" t="e">
        <v>#N/A</v>
      </c>
      <c r="F278" s="137" t="e">
        <v>#N/A</v>
      </c>
      <c r="G278" s="138" t="e">
        <v>#N/A</v>
      </c>
      <c r="H278" s="130"/>
      <c r="I278" s="109"/>
      <c r="J278" s="131"/>
      <c r="K278" s="131" t="e">
        <v>#N/A</v>
      </c>
      <c r="L278" s="129"/>
      <c r="M278" s="129" t="e">
        <v>#N/A</v>
      </c>
      <c r="N278" s="129" t="e">
        <v>#N/A</v>
      </c>
      <c r="O278" s="109" t="e">
        <v>#N/A</v>
      </c>
      <c r="P278" s="109" t="e">
        <v>#N/A</v>
      </c>
      <c r="Q278" s="129" t="e">
        <v>#N/A</v>
      </c>
      <c r="R278" s="129" t="e">
        <v>#N/A</v>
      </c>
      <c r="S278" s="129" t="e">
        <v>#N/A</v>
      </c>
      <c r="T278" s="129" t="e">
        <v>#N/A</v>
      </c>
      <c r="U278" s="109"/>
      <c r="V278" s="129"/>
      <c r="W278" s="129"/>
      <c r="X278" s="132"/>
      <c r="Y278" s="133"/>
      <c r="Z278" s="134"/>
      <c r="AA278" s="135"/>
      <c r="AB278" s="134"/>
      <c r="AC278" s="135"/>
      <c r="AD278" s="136"/>
      <c r="AE278" s="136"/>
      <c r="AF278" s="5"/>
      <c r="AG278" s="5"/>
      <c r="AH278" s="131"/>
      <c r="AI278" s="131"/>
      <c r="AJ278" s="143"/>
      <c r="AK278" s="131"/>
      <c r="AL278" s="136"/>
      <c r="AM278" s="136"/>
      <c r="AN278" s="136"/>
      <c r="AO278" s="136"/>
      <c r="AP278" s="5"/>
      <c r="AQ278" s="5"/>
      <c r="AR278" s="5"/>
      <c r="AS278" s="5"/>
      <c r="AT278" s="5"/>
      <c r="AU278" s="5"/>
      <c r="AV278" s="5"/>
      <c r="AW278" s="5"/>
      <c r="AX278" s="139"/>
      <c r="AY278" s="5"/>
      <c r="AZ278" s="5"/>
      <c r="BA278" s="5"/>
      <c r="BB278" s="144"/>
      <c r="BC278" s="133"/>
      <c r="BD278" s="144"/>
      <c r="BE278" s="133"/>
      <c r="BF278" s="144"/>
      <c r="BG278" s="136"/>
      <c r="BH278" s="136"/>
    </row>
    <row r="279" spans="2:60" ht="15" x14ac:dyDescent="0.2">
      <c r="B279" s="163">
        <v>270</v>
      </c>
      <c r="C279" s="126"/>
      <c r="D279" s="127"/>
      <c r="E279" s="137" t="e">
        <v>#N/A</v>
      </c>
      <c r="F279" s="137" t="e">
        <v>#N/A</v>
      </c>
      <c r="G279" s="138" t="e">
        <v>#N/A</v>
      </c>
      <c r="H279" s="130"/>
      <c r="I279" s="109"/>
      <c r="J279" s="131"/>
      <c r="K279" s="131" t="e">
        <v>#N/A</v>
      </c>
      <c r="L279" s="129"/>
      <c r="M279" s="129" t="e">
        <v>#N/A</v>
      </c>
      <c r="N279" s="129" t="e">
        <v>#N/A</v>
      </c>
      <c r="O279" s="109" t="e">
        <v>#N/A</v>
      </c>
      <c r="P279" s="109" t="e">
        <v>#N/A</v>
      </c>
      <c r="Q279" s="129" t="e">
        <v>#N/A</v>
      </c>
      <c r="R279" s="129" t="e">
        <v>#N/A</v>
      </c>
      <c r="S279" s="129" t="e">
        <v>#N/A</v>
      </c>
      <c r="T279" s="129" t="e">
        <v>#N/A</v>
      </c>
      <c r="U279" s="109"/>
      <c r="V279" s="129"/>
      <c r="W279" s="129"/>
      <c r="X279" s="132"/>
      <c r="Y279" s="133"/>
      <c r="Z279" s="134"/>
      <c r="AA279" s="135"/>
      <c r="AB279" s="134"/>
      <c r="AC279" s="135"/>
      <c r="AD279" s="136"/>
      <c r="AE279" s="136"/>
      <c r="AF279" s="5"/>
      <c r="AG279" s="5"/>
      <c r="AH279" s="131"/>
      <c r="AI279" s="131"/>
      <c r="AJ279" s="143"/>
      <c r="AK279" s="131"/>
      <c r="AL279" s="136"/>
      <c r="AM279" s="136"/>
      <c r="AN279" s="136"/>
      <c r="AO279" s="136"/>
      <c r="AP279" s="5"/>
      <c r="AQ279" s="5"/>
      <c r="AR279" s="5"/>
      <c r="AS279" s="5"/>
      <c r="AT279" s="5"/>
      <c r="AU279" s="5"/>
      <c r="AV279" s="5"/>
      <c r="AW279" s="5"/>
      <c r="AX279" s="139"/>
      <c r="AY279" s="5"/>
      <c r="AZ279" s="5"/>
      <c r="BA279" s="5"/>
      <c r="BB279" s="144"/>
      <c r="BC279" s="133"/>
      <c r="BD279" s="144"/>
      <c r="BE279" s="133"/>
      <c r="BF279" s="144"/>
      <c r="BG279" s="136"/>
      <c r="BH279" s="136"/>
    </row>
    <row r="280" spans="2:60" ht="15" x14ac:dyDescent="0.2">
      <c r="B280" s="163">
        <v>271</v>
      </c>
      <c r="C280" s="126"/>
      <c r="D280" s="127"/>
      <c r="E280" s="137" t="e">
        <v>#N/A</v>
      </c>
      <c r="F280" s="137" t="e">
        <v>#N/A</v>
      </c>
      <c r="G280" s="138" t="e">
        <v>#N/A</v>
      </c>
      <c r="H280" s="130"/>
      <c r="I280" s="109"/>
      <c r="J280" s="131"/>
      <c r="K280" s="131" t="e">
        <v>#N/A</v>
      </c>
      <c r="L280" s="129"/>
      <c r="M280" s="129" t="e">
        <v>#N/A</v>
      </c>
      <c r="N280" s="129" t="e">
        <v>#N/A</v>
      </c>
      <c r="O280" s="109" t="e">
        <v>#N/A</v>
      </c>
      <c r="P280" s="109" t="e">
        <v>#N/A</v>
      </c>
      <c r="Q280" s="129" t="e">
        <v>#N/A</v>
      </c>
      <c r="R280" s="129" t="e">
        <v>#N/A</v>
      </c>
      <c r="S280" s="129" t="e">
        <v>#N/A</v>
      </c>
      <c r="T280" s="129" t="e">
        <v>#N/A</v>
      </c>
      <c r="U280" s="109"/>
      <c r="V280" s="129"/>
      <c r="W280" s="129"/>
      <c r="X280" s="132"/>
      <c r="Y280" s="133"/>
      <c r="Z280" s="134"/>
      <c r="AA280" s="135"/>
      <c r="AB280" s="134"/>
      <c r="AC280" s="135"/>
      <c r="AD280" s="136"/>
      <c r="AE280" s="136"/>
      <c r="AF280" s="5"/>
      <c r="AG280" s="5"/>
      <c r="AH280" s="131"/>
      <c r="AI280" s="131"/>
      <c r="AJ280" s="143"/>
      <c r="AK280" s="131"/>
      <c r="AL280" s="136"/>
      <c r="AM280" s="136"/>
      <c r="AN280" s="136"/>
      <c r="AO280" s="136"/>
      <c r="AP280" s="5"/>
      <c r="AQ280" s="5"/>
      <c r="AR280" s="5"/>
      <c r="AS280" s="5"/>
      <c r="AT280" s="5"/>
      <c r="AU280" s="5"/>
      <c r="AV280" s="5"/>
      <c r="AW280" s="5"/>
      <c r="AX280" s="139"/>
      <c r="AY280" s="5"/>
      <c r="AZ280" s="5"/>
      <c r="BA280" s="5"/>
      <c r="BB280" s="144"/>
      <c r="BC280" s="133"/>
      <c r="BD280" s="144"/>
      <c r="BE280" s="133"/>
      <c r="BF280" s="144"/>
      <c r="BG280" s="136"/>
      <c r="BH280" s="136"/>
    </row>
    <row r="281" spans="2:60" ht="15" x14ac:dyDescent="0.2">
      <c r="B281" s="163">
        <v>272</v>
      </c>
      <c r="C281" s="126"/>
      <c r="D281" s="127"/>
      <c r="E281" s="137" t="e">
        <v>#N/A</v>
      </c>
      <c r="F281" s="137" t="e">
        <v>#N/A</v>
      </c>
      <c r="G281" s="138" t="e">
        <v>#N/A</v>
      </c>
      <c r="H281" s="130"/>
      <c r="I281" s="109"/>
      <c r="J281" s="131"/>
      <c r="K281" s="131" t="e">
        <v>#N/A</v>
      </c>
      <c r="L281" s="129"/>
      <c r="M281" s="129" t="e">
        <v>#N/A</v>
      </c>
      <c r="N281" s="129" t="e">
        <v>#N/A</v>
      </c>
      <c r="O281" s="109" t="e">
        <v>#N/A</v>
      </c>
      <c r="P281" s="109" t="e">
        <v>#N/A</v>
      </c>
      <c r="Q281" s="129" t="e">
        <v>#N/A</v>
      </c>
      <c r="R281" s="129" t="e">
        <v>#N/A</v>
      </c>
      <c r="S281" s="129" t="e">
        <v>#N/A</v>
      </c>
      <c r="T281" s="129" t="e">
        <v>#N/A</v>
      </c>
      <c r="U281" s="109"/>
      <c r="V281" s="129"/>
      <c r="W281" s="129"/>
      <c r="X281" s="132"/>
      <c r="Y281" s="133"/>
      <c r="Z281" s="134"/>
      <c r="AA281" s="135"/>
      <c r="AB281" s="134"/>
      <c r="AC281" s="135"/>
      <c r="AD281" s="136"/>
      <c r="AE281" s="136"/>
      <c r="AF281" s="5"/>
      <c r="AG281" s="5"/>
      <c r="AH281" s="131"/>
      <c r="AI281" s="131"/>
      <c r="AJ281" s="143"/>
      <c r="AK281" s="131"/>
      <c r="AL281" s="136"/>
      <c r="AM281" s="136"/>
      <c r="AN281" s="136"/>
      <c r="AO281" s="136"/>
      <c r="AP281" s="5"/>
      <c r="AQ281" s="5"/>
      <c r="AR281" s="5"/>
      <c r="AS281" s="5"/>
      <c r="AT281" s="5"/>
      <c r="AU281" s="5"/>
      <c r="AV281" s="5"/>
      <c r="AW281" s="5"/>
      <c r="AX281" s="139"/>
      <c r="AY281" s="5"/>
      <c r="AZ281" s="5"/>
      <c r="BA281" s="5"/>
      <c r="BB281" s="144"/>
      <c r="BC281" s="133"/>
      <c r="BD281" s="144"/>
      <c r="BE281" s="133"/>
      <c r="BF281" s="144"/>
      <c r="BG281" s="136"/>
      <c r="BH281" s="136"/>
    </row>
    <row r="282" spans="2:60" ht="15" x14ac:dyDescent="0.2">
      <c r="B282" s="163">
        <v>273</v>
      </c>
      <c r="C282" s="126"/>
      <c r="D282" s="127"/>
      <c r="E282" s="137" t="e">
        <v>#N/A</v>
      </c>
      <c r="F282" s="137" t="e">
        <v>#N/A</v>
      </c>
      <c r="G282" s="138" t="e">
        <v>#N/A</v>
      </c>
      <c r="H282" s="130"/>
      <c r="I282" s="109"/>
      <c r="J282" s="131"/>
      <c r="K282" s="131" t="e">
        <v>#N/A</v>
      </c>
      <c r="L282" s="129"/>
      <c r="M282" s="129" t="e">
        <v>#N/A</v>
      </c>
      <c r="N282" s="129" t="e">
        <v>#N/A</v>
      </c>
      <c r="O282" s="109" t="e">
        <v>#N/A</v>
      </c>
      <c r="P282" s="109" t="e">
        <v>#N/A</v>
      </c>
      <c r="Q282" s="129" t="e">
        <v>#N/A</v>
      </c>
      <c r="R282" s="129" t="e">
        <v>#N/A</v>
      </c>
      <c r="S282" s="129" t="e">
        <v>#N/A</v>
      </c>
      <c r="T282" s="129" t="e">
        <v>#N/A</v>
      </c>
      <c r="U282" s="109"/>
      <c r="V282" s="129"/>
      <c r="W282" s="129"/>
      <c r="X282" s="132"/>
      <c r="Y282" s="133"/>
      <c r="Z282" s="134"/>
      <c r="AA282" s="135"/>
      <c r="AB282" s="134"/>
      <c r="AC282" s="135"/>
      <c r="AD282" s="136"/>
      <c r="AE282" s="136"/>
      <c r="AF282" s="5"/>
      <c r="AG282" s="5"/>
      <c r="AH282" s="131"/>
      <c r="AI282" s="131"/>
      <c r="AJ282" s="143"/>
      <c r="AK282" s="131"/>
      <c r="AL282" s="136"/>
      <c r="AM282" s="136"/>
      <c r="AN282" s="136"/>
      <c r="AO282" s="136"/>
      <c r="AP282" s="5"/>
      <c r="AQ282" s="5"/>
      <c r="AR282" s="5"/>
      <c r="AS282" s="5"/>
      <c r="AT282" s="5"/>
      <c r="AU282" s="5"/>
      <c r="AV282" s="5"/>
      <c r="AW282" s="5"/>
      <c r="AX282" s="139"/>
      <c r="AY282" s="5"/>
      <c r="AZ282" s="5"/>
      <c r="BA282" s="5"/>
      <c r="BB282" s="144"/>
      <c r="BC282" s="133"/>
      <c r="BD282" s="144"/>
      <c r="BE282" s="133"/>
      <c r="BF282" s="144"/>
      <c r="BG282" s="136"/>
      <c r="BH282" s="136"/>
    </row>
    <row r="283" spans="2:60" ht="15" x14ac:dyDescent="0.2">
      <c r="B283" s="163">
        <v>274</v>
      </c>
      <c r="C283" s="126"/>
      <c r="D283" s="127"/>
      <c r="E283" s="137" t="e">
        <v>#N/A</v>
      </c>
      <c r="F283" s="137" t="e">
        <v>#N/A</v>
      </c>
      <c r="G283" s="138" t="e">
        <v>#N/A</v>
      </c>
      <c r="H283" s="130"/>
      <c r="I283" s="109"/>
      <c r="J283" s="131"/>
      <c r="K283" s="131" t="e">
        <v>#N/A</v>
      </c>
      <c r="L283" s="129"/>
      <c r="M283" s="129" t="e">
        <v>#N/A</v>
      </c>
      <c r="N283" s="129" t="e">
        <v>#N/A</v>
      </c>
      <c r="O283" s="109" t="e">
        <v>#N/A</v>
      </c>
      <c r="P283" s="109" t="e">
        <v>#N/A</v>
      </c>
      <c r="Q283" s="129" t="e">
        <v>#N/A</v>
      </c>
      <c r="R283" s="129" t="e">
        <v>#N/A</v>
      </c>
      <c r="S283" s="129" t="e">
        <v>#N/A</v>
      </c>
      <c r="T283" s="129" t="e">
        <v>#N/A</v>
      </c>
      <c r="U283" s="109"/>
      <c r="V283" s="129"/>
      <c r="W283" s="129"/>
      <c r="X283" s="132"/>
      <c r="Y283" s="133"/>
      <c r="Z283" s="134"/>
      <c r="AA283" s="135"/>
      <c r="AB283" s="134"/>
      <c r="AC283" s="135"/>
      <c r="AD283" s="136"/>
      <c r="AE283" s="136"/>
      <c r="AF283" s="5"/>
      <c r="AG283" s="5"/>
      <c r="AH283" s="131"/>
      <c r="AI283" s="131"/>
      <c r="AJ283" s="143"/>
      <c r="AK283" s="131"/>
      <c r="AL283" s="136"/>
      <c r="AM283" s="136"/>
      <c r="AN283" s="136"/>
      <c r="AO283" s="136"/>
      <c r="AP283" s="5"/>
      <c r="AQ283" s="5"/>
      <c r="AR283" s="5"/>
      <c r="AS283" s="5"/>
      <c r="AT283" s="5"/>
      <c r="AU283" s="5"/>
      <c r="AV283" s="5"/>
      <c r="AW283" s="5"/>
      <c r="AX283" s="139"/>
      <c r="AY283" s="5"/>
      <c r="AZ283" s="5"/>
      <c r="BA283" s="5"/>
      <c r="BB283" s="144"/>
      <c r="BC283" s="133"/>
      <c r="BD283" s="144"/>
      <c r="BE283" s="133"/>
      <c r="BF283" s="144"/>
      <c r="BG283" s="136"/>
      <c r="BH283" s="136"/>
    </row>
    <row r="284" spans="2:60" ht="15" x14ac:dyDescent="0.2">
      <c r="B284" s="163">
        <v>275</v>
      </c>
      <c r="C284" s="126"/>
      <c r="D284" s="127"/>
      <c r="E284" s="137" t="e">
        <v>#N/A</v>
      </c>
      <c r="F284" s="137" t="e">
        <v>#N/A</v>
      </c>
      <c r="G284" s="138" t="e">
        <v>#N/A</v>
      </c>
      <c r="H284" s="130"/>
      <c r="I284" s="109"/>
      <c r="J284" s="131"/>
      <c r="K284" s="131" t="e">
        <v>#N/A</v>
      </c>
      <c r="L284" s="129"/>
      <c r="M284" s="129" t="e">
        <v>#N/A</v>
      </c>
      <c r="N284" s="129" t="e">
        <v>#N/A</v>
      </c>
      <c r="O284" s="109" t="e">
        <v>#N/A</v>
      </c>
      <c r="P284" s="109" t="e">
        <v>#N/A</v>
      </c>
      <c r="Q284" s="129" t="e">
        <v>#N/A</v>
      </c>
      <c r="R284" s="129" t="e">
        <v>#N/A</v>
      </c>
      <c r="S284" s="129" t="e">
        <v>#N/A</v>
      </c>
      <c r="T284" s="129" t="e">
        <v>#N/A</v>
      </c>
      <c r="U284" s="109"/>
      <c r="V284" s="129"/>
      <c r="W284" s="129"/>
      <c r="X284" s="132"/>
      <c r="Y284" s="133"/>
      <c r="Z284" s="134"/>
      <c r="AA284" s="135"/>
      <c r="AB284" s="134"/>
      <c r="AC284" s="135"/>
      <c r="AD284" s="136"/>
      <c r="AE284" s="136"/>
      <c r="AF284" s="5"/>
      <c r="AG284" s="5"/>
      <c r="AH284" s="131"/>
      <c r="AI284" s="131"/>
      <c r="AJ284" s="143"/>
      <c r="AK284" s="131"/>
      <c r="AL284" s="136"/>
      <c r="AM284" s="136"/>
      <c r="AN284" s="136"/>
      <c r="AO284" s="136"/>
      <c r="AP284" s="5"/>
      <c r="AQ284" s="5"/>
      <c r="AR284" s="5"/>
      <c r="AS284" s="5"/>
      <c r="AT284" s="5"/>
      <c r="AU284" s="5"/>
      <c r="AV284" s="5"/>
      <c r="AW284" s="5"/>
      <c r="AX284" s="139"/>
      <c r="AY284" s="5"/>
      <c r="AZ284" s="5"/>
      <c r="BA284" s="5"/>
      <c r="BB284" s="144"/>
      <c r="BC284" s="133"/>
      <c r="BD284" s="144"/>
      <c r="BE284" s="133"/>
      <c r="BF284" s="144"/>
      <c r="BG284" s="136"/>
      <c r="BH284" s="136"/>
    </row>
    <row r="285" spans="2:60" ht="15" x14ac:dyDescent="0.2">
      <c r="B285" s="163">
        <v>276</v>
      </c>
      <c r="C285" s="126"/>
      <c r="D285" s="127"/>
      <c r="E285" s="137" t="e">
        <v>#N/A</v>
      </c>
      <c r="F285" s="137" t="e">
        <v>#N/A</v>
      </c>
      <c r="G285" s="138" t="e">
        <v>#N/A</v>
      </c>
      <c r="H285" s="130"/>
      <c r="I285" s="109"/>
      <c r="J285" s="131"/>
      <c r="K285" s="131" t="e">
        <v>#N/A</v>
      </c>
      <c r="L285" s="129"/>
      <c r="M285" s="129" t="e">
        <v>#N/A</v>
      </c>
      <c r="N285" s="129" t="e">
        <v>#N/A</v>
      </c>
      <c r="O285" s="109" t="e">
        <v>#N/A</v>
      </c>
      <c r="P285" s="109" t="e">
        <v>#N/A</v>
      </c>
      <c r="Q285" s="129" t="e">
        <v>#N/A</v>
      </c>
      <c r="R285" s="129" t="e">
        <v>#N/A</v>
      </c>
      <c r="S285" s="129" t="e">
        <v>#N/A</v>
      </c>
      <c r="T285" s="129" t="e">
        <v>#N/A</v>
      </c>
      <c r="U285" s="109"/>
      <c r="V285" s="129"/>
      <c r="W285" s="129"/>
      <c r="X285" s="132"/>
      <c r="Y285" s="133"/>
      <c r="Z285" s="134"/>
      <c r="AA285" s="135"/>
      <c r="AB285" s="134"/>
      <c r="AC285" s="135"/>
      <c r="AD285" s="136"/>
      <c r="AE285" s="136"/>
      <c r="AF285" s="5"/>
      <c r="AG285" s="5"/>
      <c r="AH285" s="131"/>
      <c r="AI285" s="131"/>
      <c r="AJ285" s="143"/>
      <c r="AK285" s="131"/>
      <c r="AL285" s="136"/>
      <c r="AM285" s="136"/>
      <c r="AN285" s="136"/>
      <c r="AO285" s="136"/>
      <c r="AP285" s="5"/>
      <c r="AQ285" s="5"/>
      <c r="AR285" s="5"/>
      <c r="AS285" s="5"/>
      <c r="AT285" s="5"/>
      <c r="AU285" s="5"/>
      <c r="AV285" s="5"/>
      <c r="AW285" s="5"/>
      <c r="AX285" s="139"/>
      <c r="AY285" s="5"/>
      <c r="AZ285" s="5"/>
      <c r="BA285" s="5"/>
      <c r="BB285" s="144"/>
      <c r="BC285" s="133"/>
      <c r="BD285" s="144"/>
      <c r="BE285" s="133"/>
      <c r="BF285" s="144"/>
      <c r="BG285" s="136"/>
      <c r="BH285" s="136"/>
    </row>
    <row r="286" spans="2:60" ht="15" x14ac:dyDescent="0.2">
      <c r="B286" s="163">
        <v>277</v>
      </c>
      <c r="C286" s="126"/>
      <c r="D286" s="127"/>
      <c r="E286" s="137" t="e">
        <v>#N/A</v>
      </c>
      <c r="F286" s="137" t="e">
        <v>#N/A</v>
      </c>
      <c r="G286" s="138" t="e">
        <v>#N/A</v>
      </c>
      <c r="H286" s="130"/>
      <c r="I286" s="109"/>
      <c r="J286" s="131"/>
      <c r="K286" s="131" t="e">
        <v>#N/A</v>
      </c>
      <c r="L286" s="129"/>
      <c r="M286" s="129" t="e">
        <v>#N/A</v>
      </c>
      <c r="N286" s="129" t="e">
        <v>#N/A</v>
      </c>
      <c r="O286" s="109" t="e">
        <v>#N/A</v>
      </c>
      <c r="P286" s="109" t="e">
        <v>#N/A</v>
      </c>
      <c r="Q286" s="129" t="e">
        <v>#N/A</v>
      </c>
      <c r="R286" s="129" t="e">
        <v>#N/A</v>
      </c>
      <c r="S286" s="129" t="e">
        <v>#N/A</v>
      </c>
      <c r="T286" s="129" t="e">
        <v>#N/A</v>
      </c>
      <c r="U286" s="109"/>
      <c r="V286" s="129"/>
      <c r="W286" s="129"/>
      <c r="X286" s="132"/>
      <c r="Y286" s="133"/>
      <c r="Z286" s="134"/>
      <c r="AA286" s="135"/>
      <c r="AB286" s="134"/>
      <c r="AC286" s="135"/>
      <c r="AD286" s="136"/>
      <c r="AE286" s="136"/>
      <c r="AF286" s="5"/>
      <c r="AG286" s="5"/>
      <c r="AH286" s="131"/>
      <c r="AI286" s="131"/>
      <c r="AJ286" s="143"/>
      <c r="AK286" s="131"/>
      <c r="AL286" s="136"/>
      <c r="AM286" s="136"/>
      <c r="AN286" s="136"/>
      <c r="AO286" s="136"/>
      <c r="AP286" s="5"/>
      <c r="AQ286" s="5"/>
      <c r="AR286" s="5"/>
      <c r="AS286" s="5"/>
      <c r="AT286" s="5"/>
      <c r="AU286" s="5"/>
      <c r="AV286" s="5"/>
      <c r="AW286" s="5"/>
      <c r="AX286" s="139"/>
      <c r="AY286" s="5"/>
      <c r="AZ286" s="5"/>
      <c r="BA286" s="5"/>
      <c r="BB286" s="144"/>
      <c r="BC286" s="133"/>
      <c r="BD286" s="144"/>
      <c r="BE286" s="133"/>
      <c r="BF286" s="144"/>
      <c r="BG286" s="136"/>
      <c r="BH286" s="136"/>
    </row>
    <row r="287" spans="2:60" ht="15" x14ac:dyDescent="0.2">
      <c r="B287" s="163">
        <v>278</v>
      </c>
      <c r="C287" s="126"/>
      <c r="D287" s="127"/>
      <c r="E287" s="137" t="e">
        <v>#N/A</v>
      </c>
      <c r="F287" s="137" t="e">
        <v>#N/A</v>
      </c>
      <c r="G287" s="138" t="e">
        <v>#N/A</v>
      </c>
      <c r="H287" s="130"/>
      <c r="I287" s="109"/>
      <c r="J287" s="131"/>
      <c r="K287" s="131" t="e">
        <v>#N/A</v>
      </c>
      <c r="L287" s="129"/>
      <c r="M287" s="129" t="e">
        <v>#N/A</v>
      </c>
      <c r="N287" s="129" t="e">
        <v>#N/A</v>
      </c>
      <c r="O287" s="109" t="e">
        <v>#N/A</v>
      </c>
      <c r="P287" s="109" t="e">
        <v>#N/A</v>
      </c>
      <c r="Q287" s="129" t="e">
        <v>#N/A</v>
      </c>
      <c r="R287" s="129" t="e">
        <v>#N/A</v>
      </c>
      <c r="S287" s="129" t="e">
        <v>#N/A</v>
      </c>
      <c r="T287" s="129" t="e">
        <v>#N/A</v>
      </c>
      <c r="U287" s="109"/>
      <c r="V287" s="129"/>
      <c r="W287" s="129"/>
      <c r="X287" s="132"/>
      <c r="Y287" s="133"/>
      <c r="Z287" s="134"/>
      <c r="AA287" s="135"/>
      <c r="AB287" s="134"/>
      <c r="AC287" s="135"/>
      <c r="AD287" s="136"/>
      <c r="AE287" s="136"/>
      <c r="AF287" s="5"/>
      <c r="AG287" s="5"/>
      <c r="AH287" s="131"/>
      <c r="AI287" s="131"/>
      <c r="AJ287" s="143"/>
      <c r="AK287" s="131"/>
      <c r="AL287" s="136"/>
      <c r="AM287" s="136"/>
      <c r="AN287" s="136"/>
      <c r="AO287" s="136"/>
      <c r="AP287" s="5"/>
      <c r="AQ287" s="5"/>
      <c r="AR287" s="5"/>
      <c r="AS287" s="5"/>
      <c r="AT287" s="5"/>
      <c r="AU287" s="5"/>
      <c r="AV287" s="5"/>
      <c r="AW287" s="5"/>
      <c r="AX287" s="139"/>
      <c r="AY287" s="5"/>
      <c r="AZ287" s="5"/>
      <c r="BA287" s="5"/>
      <c r="BB287" s="144"/>
      <c r="BC287" s="133"/>
      <c r="BD287" s="144"/>
      <c r="BE287" s="133"/>
      <c r="BF287" s="144"/>
      <c r="BG287" s="136"/>
      <c r="BH287" s="136"/>
    </row>
    <row r="288" spans="2:60" ht="15" x14ac:dyDescent="0.2">
      <c r="B288" s="163">
        <v>279</v>
      </c>
      <c r="C288" s="126"/>
      <c r="D288" s="127"/>
      <c r="E288" s="137" t="e">
        <v>#N/A</v>
      </c>
      <c r="F288" s="137" t="e">
        <v>#N/A</v>
      </c>
      <c r="G288" s="138" t="e">
        <v>#N/A</v>
      </c>
      <c r="H288" s="130"/>
      <c r="I288" s="109"/>
      <c r="J288" s="131"/>
      <c r="K288" s="131" t="e">
        <v>#N/A</v>
      </c>
      <c r="L288" s="129"/>
      <c r="M288" s="129" t="e">
        <v>#N/A</v>
      </c>
      <c r="N288" s="129" t="e">
        <v>#N/A</v>
      </c>
      <c r="O288" s="109" t="e">
        <v>#N/A</v>
      </c>
      <c r="P288" s="109" t="e">
        <v>#N/A</v>
      </c>
      <c r="Q288" s="129" t="e">
        <v>#N/A</v>
      </c>
      <c r="R288" s="129" t="e">
        <v>#N/A</v>
      </c>
      <c r="S288" s="129" t="e">
        <v>#N/A</v>
      </c>
      <c r="T288" s="129" t="e">
        <v>#N/A</v>
      </c>
      <c r="U288" s="109"/>
      <c r="V288" s="129"/>
      <c r="W288" s="129"/>
      <c r="X288" s="132"/>
      <c r="Y288" s="133"/>
      <c r="Z288" s="134"/>
      <c r="AA288" s="135"/>
      <c r="AB288" s="134"/>
      <c r="AC288" s="135"/>
      <c r="AD288" s="136"/>
      <c r="AE288" s="136"/>
      <c r="AF288" s="5"/>
      <c r="AG288" s="5"/>
      <c r="AH288" s="131"/>
      <c r="AI288" s="131"/>
      <c r="AJ288" s="143"/>
      <c r="AK288" s="131"/>
      <c r="AL288" s="136"/>
      <c r="AM288" s="136"/>
      <c r="AN288" s="136"/>
      <c r="AO288" s="136"/>
      <c r="AP288" s="5"/>
      <c r="AQ288" s="5"/>
      <c r="AR288" s="5"/>
      <c r="AS288" s="5"/>
      <c r="AT288" s="5"/>
      <c r="AU288" s="5"/>
      <c r="AV288" s="5"/>
      <c r="AW288" s="5"/>
      <c r="AX288" s="139"/>
      <c r="AY288" s="5"/>
      <c r="AZ288" s="5"/>
      <c r="BA288" s="5"/>
      <c r="BB288" s="144"/>
      <c r="BC288" s="133"/>
      <c r="BD288" s="144"/>
      <c r="BE288" s="133"/>
      <c r="BF288" s="144"/>
      <c r="BG288" s="136"/>
      <c r="BH288" s="136"/>
    </row>
    <row r="289" spans="2:60" ht="15" x14ac:dyDescent="0.2">
      <c r="B289" s="163">
        <v>280</v>
      </c>
      <c r="C289" s="126"/>
      <c r="D289" s="127"/>
      <c r="E289" s="137" t="e">
        <v>#N/A</v>
      </c>
      <c r="F289" s="137" t="e">
        <v>#N/A</v>
      </c>
      <c r="G289" s="138" t="e">
        <v>#N/A</v>
      </c>
      <c r="H289" s="130"/>
      <c r="I289" s="109"/>
      <c r="J289" s="131"/>
      <c r="K289" s="131" t="e">
        <v>#N/A</v>
      </c>
      <c r="L289" s="129"/>
      <c r="M289" s="129" t="e">
        <v>#N/A</v>
      </c>
      <c r="N289" s="129" t="e">
        <v>#N/A</v>
      </c>
      <c r="O289" s="109" t="e">
        <v>#N/A</v>
      </c>
      <c r="P289" s="109" t="e">
        <v>#N/A</v>
      </c>
      <c r="Q289" s="129" t="e">
        <v>#N/A</v>
      </c>
      <c r="R289" s="129" t="e">
        <v>#N/A</v>
      </c>
      <c r="S289" s="129" t="e">
        <v>#N/A</v>
      </c>
      <c r="T289" s="129" t="e">
        <v>#N/A</v>
      </c>
      <c r="U289" s="109"/>
      <c r="V289" s="129"/>
      <c r="W289" s="129"/>
      <c r="X289" s="132"/>
      <c r="Y289" s="133"/>
      <c r="Z289" s="134"/>
      <c r="AA289" s="135"/>
      <c r="AB289" s="134"/>
      <c r="AC289" s="135"/>
      <c r="AD289" s="136"/>
      <c r="AE289" s="136"/>
      <c r="AF289" s="5"/>
      <c r="AG289" s="5"/>
      <c r="AH289" s="131"/>
      <c r="AI289" s="131"/>
      <c r="AJ289" s="143"/>
      <c r="AK289" s="131"/>
      <c r="AL289" s="136"/>
      <c r="AM289" s="136"/>
      <c r="AN289" s="136"/>
      <c r="AO289" s="136"/>
      <c r="AP289" s="5"/>
      <c r="AQ289" s="5"/>
      <c r="AR289" s="5"/>
      <c r="AS289" s="5"/>
      <c r="AT289" s="5"/>
      <c r="AU289" s="5"/>
      <c r="AV289" s="5"/>
      <c r="AW289" s="5"/>
      <c r="AX289" s="139"/>
      <c r="AY289" s="5"/>
      <c r="AZ289" s="5"/>
      <c r="BA289" s="5"/>
      <c r="BB289" s="144"/>
      <c r="BC289" s="133"/>
      <c r="BD289" s="144"/>
      <c r="BE289" s="133"/>
      <c r="BF289" s="144"/>
      <c r="BG289" s="136"/>
      <c r="BH289" s="136"/>
    </row>
    <row r="290" spans="2:60" ht="15" x14ac:dyDescent="0.2">
      <c r="B290" s="163">
        <v>281</v>
      </c>
      <c r="C290" s="126"/>
      <c r="D290" s="127"/>
      <c r="E290" s="137" t="e">
        <v>#N/A</v>
      </c>
      <c r="F290" s="137" t="e">
        <v>#N/A</v>
      </c>
      <c r="G290" s="138" t="e">
        <v>#N/A</v>
      </c>
      <c r="H290" s="130"/>
      <c r="I290" s="109"/>
      <c r="J290" s="131"/>
      <c r="K290" s="131" t="e">
        <v>#N/A</v>
      </c>
      <c r="L290" s="129"/>
      <c r="M290" s="129" t="e">
        <v>#N/A</v>
      </c>
      <c r="N290" s="129" t="e">
        <v>#N/A</v>
      </c>
      <c r="O290" s="109" t="e">
        <v>#N/A</v>
      </c>
      <c r="P290" s="109" t="e">
        <v>#N/A</v>
      </c>
      <c r="Q290" s="129" t="e">
        <v>#N/A</v>
      </c>
      <c r="R290" s="129" t="e">
        <v>#N/A</v>
      </c>
      <c r="S290" s="129" t="e">
        <v>#N/A</v>
      </c>
      <c r="T290" s="129" t="e">
        <v>#N/A</v>
      </c>
      <c r="U290" s="109"/>
      <c r="V290" s="129"/>
      <c r="W290" s="129"/>
      <c r="X290" s="132"/>
      <c r="Y290" s="133"/>
      <c r="Z290" s="134"/>
      <c r="AA290" s="135"/>
      <c r="AB290" s="134"/>
      <c r="AC290" s="135"/>
      <c r="AD290" s="136"/>
      <c r="AE290" s="136"/>
      <c r="AF290" s="5"/>
      <c r="AG290" s="5"/>
      <c r="AH290" s="131"/>
      <c r="AI290" s="131"/>
      <c r="AJ290" s="143"/>
      <c r="AK290" s="131"/>
      <c r="AL290" s="136"/>
      <c r="AM290" s="136"/>
      <c r="AN290" s="136"/>
      <c r="AO290" s="136"/>
      <c r="AP290" s="5"/>
      <c r="AQ290" s="5"/>
      <c r="AR290" s="5"/>
      <c r="AS290" s="5"/>
      <c r="AT290" s="5"/>
      <c r="AU290" s="5"/>
      <c r="AV290" s="5"/>
      <c r="AW290" s="5"/>
      <c r="AX290" s="139"/>
      <c r="AY290" s="5"/>
      <c r="AZ290" s="5"/>
      <c r="BA290" s="5"/>
      <c r="BB290" s="144"/>
      <c r="BC290" s="133"/>
      <c r="BD290" s="144"/>
      <c r="BE290" s="133"/>
      <c r="BF290" s="144"/>
      <c r="BG290" s="136"/>
      <c r="BH290" s="136"/>
    </row>
    <row r="291" spans="2:60" ht="15" x14ac:dyDescent="0.2">
      <c r="B291" s="163">
        <v>282</v>
      </c>
      <c r="C291" s="126"/>
      <c r="D291" s="127"/>
      <c r="E291" s="137" t="e">
        <v>#N/A</v>
      </c>
      <c r="F291" s="137" t="e">
        <v>#N/A</v>
      </c>
      <c r="G291" s="138" t="e">
        <v>#N/A</v>
      </c>
      <c r="H291" s="130"/>
      <c r="I291" s="109"/>
      <c r="J291" s="131"/>
      <c r="K291" s="131" t="e">
        <v>#N/A</v>
      </c>
      <c r="L291" s="129"/>
      <c r="M291" s="129" t="e">
        <v>#N/A</v>
      </c>
      <c r="N291" s="129" t="e">
        <v>#N/A</v>
      </c>
      <c r="O291" s="109" t="e">
        <v>#N/A</v>
      </c>
      <c r="P291" s="109" t="e">
        <v>#N/A</v>
      </c>
      <c r="Q291" s="129" t="e">
        <v>#N/A</v>
      </c>
      <c r="R291" s="129" t="e">
        <v>#N/A</v>
      </c>
      <c r="S291" s="129" t="e">
        <v>#N/A</v>
      </c>
      <c r="T291" s="129" t="e">
        <v>#N/A</v>
      </c>
      <c r="U291" s="109"/>
      <c r="V291" s="129"/>
      <c r="W291" s="129"/>
      <c r="X291" s="132"/>
      <c r="Y291" s="133"/>
      <c r="Z291" s="134"/>
      <c r="AA291" s="135"/>
      <c r="AB291" s="134"/>
      <c r="AC291" s="135"/>
      <c r="AD291" s="136"/>
      <c r="AE291" s="136"/>
      <c r="AF291" s="5"/>
      <c r="AG291" s="5"/>
      <c r="AH291" s="131"/>
      <c r="AI291" s="131"/>
      <c r="AJ291" s="143"/>
      <c r="AK291" s="131"/>
      <c r="AL291" s="136"/>
      <c r="AM291" s="136"/>
      <c r="AN291" s="136"/>
      <c r="AO291" s="136"/>
      <c r="AP291" s="5"/>
      <c r="AQ291" s="5"/>
      <c r="AR291" s="5"/>
      <c r="AS291" s="5"/>
      <c r="AT291" s="5"/>
      <c r="AU291" s="5"/>
      <c r="AV291" s="5"/>
      <c r="AW291" s="5"/>
      <c r="AX291" s="139"/>
      <c r="AY291" s="5"/>
      <c r="AZ291" s="5"/>
      <c r="BA291" s="5"/>
      <c r="BB291" s="144"/>
      <c r="BC291" s="133"/>
      <c r="BD291" s="144"/>
      <c r="BE291" s="133"/>
      <c r="BF291" s="144"/>
      <c r="BG291" s="136"/>
      <c r="BH291" s="136"/>
    </row>
    <row r="292" spans="2:60" ht="15" x14ac:dyDescent="0.2">
      <c r="B292" s="163">
        <v>283</v>
      </c>
      <c r="C292" s="126"/>
      <c r="D292" s="127"/>
      <c r="E292" s="137" t="e">
        <v>#N/A</v>
      </c>
      <c r="F292" s="137" t="e">
        <v>#N/A</v>
      </c>
      <c r="G292" s="138" t="e">
        <v>#N/A</v>
      </c>
      <c r="H292" s="130"/>
      <c r="I292" s="109"/>
      <c r="J292" s="131"/>
      <c r="K292" s="131" t="e">
        <v>#N/A</v>
      </c>
      <c r="L292" s="129"/>
      <c r="M292" s="129" t="e">
        <v>#N/A</v>
      </c>
      <c r="N292" s="129" t="e">
        <v>#N/A</v>
      </c>
      <c r="O292" s="109" t="e">
        <v>#N/A</v>
      </c>
      <c r="P292" s="109" t="e">
        <v>#N/A</v>
      </c>
      <c r="Q292" s="129" t="e">
        <v>#N/A</v>
      </c>
      <c r="R292" s="129" t="e">
        <v>#N/A</v>
      </c>
      <c r="S292" s="129" t="e">
        <v>#N/A</v>
      </c>
      <c r="T292" s="129" t="e">
        <v>#N/A</v>
      </c>
      <c r="U292" s="109"/>
      <c r="V292" s="129"/>
      <c r="W292" s="129"/>
      <c r="X292" s="132"/>
      <c r="Y292" s="133"/>
      <c r="Z292" s="134"/>
      <c r="AA292" s="135"/>
      <c r="AB292" s="134"/>
      <c r="AC292" s="135"/>
      <c r="AD292" s="136"/>
      <c r="AE292" s="136"/>
      <c r="AF292" s="5"/>
      <c r="AG292" s="5"/>
      <c r="AH292" s="131"/>
      <c r="AI292" s="131"/>
      <c r="AJ292" s="143"/>
      <c r="AK292" s="131"/>
      <c r="AL292" s="136"/>
      <c r="AM292" s="136"/>
      <c r="AN292" s="136"/>
      <c r="AO292" s="136"/>
      <c r="AP292" s="5"/>
      <c r="AQ292" s="5"/>
      <c r="AR292" s="5"/>
      <c r="AS292" s="5"/>
      <c r="AT292" s="5"/>
      <c r="AU292" s="5"/>
      <c r="AV292" s="5"/>
      <c r="AW292" s="5"/>
      <c r="AX292" s="139"/>
      <c r="AY292" s="5"/>
      <c r="AZ292" s="5"/>
      <c r="BA292" s="5"/>
      <c r="BB292" s="144"/>
      <c r="BC292" s="133"/>
      <c r="BD292" s="144"/>
      <c r="BE292" s="133"/>
      <c r="BF292" s="144"/>
      <c r="BG292" s="136"/>
      <c r="BH292" s="136"/>
    </row>
    <row r="293" spans="2:60" ht="15" x14ac:dyDescent="0.2">
      <c r="B293" s="163">
        <v>284</v>
      </c>
      <c r="C293" s="126"/>
      <c r="D293" s="127"/>
      <c r="E293" s="137" t="e">
        <v>#N/A</v>
      </c>
      <c r="F293" s="137" t="e">
        <v>#N/A</v>
      </c>
      <c r="G293" s="138" t="e">
        <v>#N/A</v>
      </c>
      <c r="H293" s="130"/>
      <c r="I293" s="109"/>
      <c r="J293" s="131"/>
      <c r="K293" s="131" t="e">
        <v>#N/A</v>
      </c>
      <c r="L293" s="129"/>
      <c r="M293" s="129" t="e">
        <v>#N/A</v>
      </c>
      <c r="N293" s="129" t="e">
        <v>#N/A</v>
      </c>
      <c r="O293" s="109" t="e">
        <v>#N/A</v>
      </c>
      <c r="P293" s="109" t="e">
        <v>#N/A</v>
      </c>
      <c r="Q293" s="129" t="e">
        <v>#N/A</v>
      </c>
      <c r="R293" s="129" t="e">
        <v>#N/A</v>
      </c>
      <c r="S293" s="129" t="e">
        <v>#N/A</v>
      </c>
      <c r="T293" s="129" t="e">
        <v>#N/A</v>
      </c>
      <c r="U293" s="109"/>
      <c r="V293" s="129"/>
      <c r="W293" s="129"/>
      <c r="X293" s="132"/>
      <c r="Y293" s="133"/>
      <c r="Z293" s="134"/>
      <c r="AA293" s="135"/>
      <c r="AB293" s="134"/>
      <c r="AC293" s="135"/>
      <c r="AD293" s="136"/>
      <c r="AE293" s="136"/>
      <c r="AF293" s="5"/>
      <c r="AG293" s="5"/>
      <c r="AH293" s="131"/>
      <c r="AI293" s="131"/>
      <c r="AJ293" s="143"/>
      <c r="AK293" s="131"/>
      <c r="AL293" s="136"/>
      <c r="AM293" s="136"/>
      <c r="AN293" s="136"/>
      <c r="AO293" s="136"/>
      <c r="AP293" s="5"/>
      <c r="AQ293" s="5"/>
      <c r="AR293" s="5"/>
      <c r="AS293" s="5"/>
      <c r="AT293" s="5"/>
      <c r="AU293" s="5"/>
      <c r="AV293" s="5"/>
      <c r="AW293" s="5"/>
      <c r="AX293" s="139"/>
      <c r="AY293" s="5"/>
      <c r="AZ293" s="5"/>
      <c r="BA293" s="5"/>
      <c r="BB293" s="144"/>
      <c r="BC293" s="133"/>
      <c r="BD293" s="144"/>
      <c r="BE293" s="133"/>
      <c r="BF293" s="144"/>
      <c r="BG293" s="136"/>
      <c r="BH293" s="136"/>
    </row>
    <row r="294" spans="2:60" ht="15" x14ac:dyDescent="0.2">
      <c r="B294" s="163">
        <v>285</v>
      </c>
      <c r="C294" s="126"/>
      <c r="D294" s="127"/>
      <c r="E294" s="137" t="e">
        <v>#N/A</v>
      </c>
      <c r="F294" s="137" t="e">
        <v>#N/A</v>
      </c>
      <c r="G294" s="138" t="e">
        <v>#N/A</v>
      </c>
      <c r="H294" s="130"/>
      <c r="I294" s="109"/>
      <c r="J294" s="131"/>
      <c r="K294" s="131" t="e">
        <v>#N/A</v>
      </c>
      <c r="L294" s="129"/>
      <c r="M294" s="129" t="e">
        <v>#N/A</v>
      </c>
      <c r="N294" s="129" t="e">
        <v>#N/A</v>
      </c>
      <c r="O294" s="109" t="e">
        <v>#N/A</v>
      </c>
      <c r="P294" s="109" t="e">
        <v>#N/A</v>
      </c>
      <c r="Q294" s="129" t="e">
        <v>#N/A</v>
      </c>
      <c r="R294" s="129" t="e">
        <v>#N/A</v>
      </c>
      <c r="S294" s="129" t="e">
        <v>#N/A</v>
      </c>
      <c r="T294" s="129" t="e">
        <v>#N/A</v>
      </c>
      <c r="U294" s="109"/>
      <c r="V294" s="129"/>
      <c r="W294" s="129"/>
      <c r="X294" s="132"/>
      <c r="Y294" s="133"/>
      <c r="Z294" s="134"/>
      <c r="AA294" s="135"/>
      <c r="AB294" s="134"/>
      <c r="AC294" s="135"/>
      <c r="AD294" s="136"/>
      <c r="AE294" s="136"/>
      <c r="AF294" s="5"/>
      <c r="AG294" s="5"/>
      <c r="AH294" s="131"/>
      <c r="AI294" s="131"/>
      <c r="AJ294" s="143"/>
      <c r="AK294" s="131"/>
      <c r="AL294" s="136"/>
      <c r="AM294" s="136"/>
      <c r="AN294" s="136"/>
      <c r="AO294" s="136"/>
      <c r="AP294" s="5"/>
      <c r="AQ294" s="5"/>
      <c r="AR294" s="5"/>
      <c r="AS294" s="5"/>
      <c r="AT294" s="5"/>
      <c r="AU294" s="5"/>
      <c r="AV294" s="5"/>
      <c r="AW294" s="5"/>
      <c r="AX294" s="139"/>
      <c r="AY294" s="5"/>
      <c r="AZ294" s="5"/>
      <c r="BA294" s="5"/>
      <c r="BB294" s="144"/>
      <c r="BC294" s="133"/>
      <c r="BD294" s="144"/>
      <c r="BE294" s="133"/>
      <c r="BF294" s="144"/>
      <c r="BG294" s="136"/>
      <c r="BH294" s="136"/>
    </row>
    <row r="295" spans="2:60" ht="15" x14ac:dyDescent="0.2">
      <c r="B295" s="163">
        <v>286</v>
      </c>
      <c r="C295" s="126"/>
      <c r="D295" s="127"/>
      <c r="E295" s="137" t="e">
        <v>#N/A</v>
      </c>
      <c r="F295" s="137" t="e">
        <v>#N/A</v>
      </c>
      <c r="G295" s="138" t="e">
        <v>#N/A</v>
      </c>
      <c r="H295" s="130"/>
      <c r="I295" s="109"/>
      <c r="J295" s="131"/>
      <c r="K295" s="131" t="e">
        <v>#N/A</v>
      </c>
      <c r="L295" s="129"/>
      <c r="M295" s="129" t="e">
        <v>#N/A</v>
      </c>
      <c r="N295" s="129" t="e">
        <v>#N/A</v>
      </c>
      <c r="O295" s="109" t="e">
        <v>#N/A</v>
      </c>
      <c r="P295" s="109" t="e">
        <v>#N/A</v>
      </c>
      <c r="Q295" s="129" t="e">
        <v>#N/A</v>
      </c>
      <c r="R295" s="129" t="e">
        <v>#N/A</v>
      </c>
      <c r="S295" s="129" t="e">
        <v>#N/A</v>
      </c>
      <c r="T295" s="129" t="e">
        <v>#N/A</v>
      </c>
      <c r="U295" s="109"/>
      <c r="V295" s="129"/>
      <c r="W295" s="129"/>
      <c r="X295" s="132"/>
      <c r="Y295" s="133"/>
      <c r="Z295" s="134"/>
      <c r="AA295" s="135"/>
      <c r="AB295" s="134"/>
      <c r="AC295" s="135"/>
      <c r="AD295" s="136"/>
      <c r="AE295" s="136"/>
      <c r="AF295" s="5"/>
      <c r="AG295" s="5"/>
      <c r="AH295" s="131"/>
      <c r="AI295" s="131"/>
      <c r="AJ295" s="143"/>
      <c r="AK295" s="131"/>
      <c r="AL295" s="136"/>
      <c r="AM295" s="136"/>
      <c r="AN295" s="136"/>
      <c r="AO295" s="136"/>
      <c r="AP295" s="5"/>
      <c r="AQ295" s="5"/>
      <c r="AR295" s="5"/>
      <c r="AS295" s="5"/>
      <c r="AT295" s="5"/>
      <c r="AU295" s="5"/>
      <c r="AV295" s="5"/>
      <c r="AW295" s="5"/>
      <c r="AX295" s="139"/>
      <c r="AY295" s="5"/>
      <c r="AZ295" s="5"/>
      <c r="BA295" s="5"/>
      <c r="BB295" s="144"/>
      <c r="BC295" s="133"/>
      <c r="BD295" s="144"/>
      <c r="BE295" s="133"/>
      <c r="BF295" s="144"/>
      <c r="BG295" s="136"/>
      <c r="BH295" s="136"/>
    </row>
    <row r="296" spans="2:60" ht="15" x14ac:dyDescent="0.2">
      <c r="B296" s="163">
        <v>287</v>
      </c>
      <c r="C296" s="126"/>
      <c r="D296" s="127"/>
      <c r="E296" s="137" t="e">
        <v>#N/A</v>
      </c>
      <c r="F296" s="137" t="e">
        <v>#N/A</v>
      </c>
      <c r="G296" s="138" t="e">
        <v>#N/A</v>
      </c>
      <c r="H296" s="130"/>
      <c r="I296" s="109"/>
      <c r="J296" s="131"/>
      <c r="K296" s="131" t="e">
        <v>#N/A</v>
      </c>
      <c r="L296" s="129"/>
      <c r="M296" s="129" t="e">
        <v>#N/A</v>
      </c>
      <c r="N296" s="129" t="e">
        <v>#N/A</v>
      </c>
      <c r="O296" s="109" t="e">
        <v>#N/A</v>
      </c>
      <c r="P296" s="109" t="e">
        <v>#N/A</v>
      </c>
      <c r="Q296" s="129" t="e">
        <v>#N/A</v>
      </c>
      <c r="R296" s="129" t="e">
        <v>#N/A</v>
      </c>
      <c r="S296" s="129" t="e">
        <v>#N/A</v>
      </c>
      <c r="T296" s="129" t="e">
        <v>#N/A</v>
      </c>
      <c r="U296" s="109"/>
      <c r="V296" s="129"/>
      <c r="W296" s="129"/>
      <c r="X296" s="132"/>
      <c r="Y296" s="133"/>
      <c r="Z296" s="134"/>
      <c r="AA296" s="135"/>
      <c r="AB296" s="134"/>
      <c r="AC296" s="135"/>
      <c r="AD296" s="136"/>
      <c r="AE296" s="136"/>
      <c r="AF296" s="5"/>
      <c r="AG296" s="5"/>
      <c r="AH296" s="131"/>
      <c r="AI296" s="131"/>
      <c r="AJ296" s="143"/>
      <c r="AK296" s="131"/>
      <c r="AL296" s="136"/>
      <c r="AM296" s="136"/>
      <c r="AN296" s="136"/>
      <c r="AO296" s="136"/>
      <c r="AP296" s="5"/>
      <c r="AQ296" s="5"/>
      <c r="AR296" s="5"/>
      <c r="AS296" s="5"/>
      <c r="AT296" s="5"/>
      <c r="AU296" s="5"/>
      <c r="AV296" s="5"/>
      <c r="AW296" s="5"/>
      <c r="AX296" s="139"/>
      <c r="AY296" s="5"/>
      <c r="AZ296" s="5"/>
      <c r="BA296" s="5"/>
      <c r="BB296" s="144"/>
      <c r="BC296" s="133"/>
      <c r="BD296" s="144"/>
      <c r="BE296" s="133"/>
      <c r="BF296" s="144"/>
      <c r="BG296" s="136"/>
      <c r="BH296" s="136"/>
    </row>
    <row r="297" spans="2:60" ht="15" x14ac:dyDescent="0.2">
      <c r="B297" s="163">
        <v>288</v>
      </c>
      <c r="C297" s="126"/>
      <c r="D297" s="127"/>
      <c r="E297" s="137" t="e">
        <v>#N/A</v>
      </c>
      <c r="F297" s="137" t="e">
        <v>#N/A</v>
      </c>
      <c r="G297" s="138" t="e">
        <v>#N/A</v>
      </c>
      <c r="H297" s="130"/>
      <c r="I297" s="109"/>
      <c r="J297" s="131"/>
      <c r="K297" s="131" t="e">
        <v>#N/A</v>
      </c>
      <c r="L297" s="129"/>
      <c r="M297" s="129" t="e">
        <v>#N/A</v>
      </c>
      <c r="N297" s="129" t="e">
        <v>#N/A</v>
      </c>
      <c r="O297" s="109" t="e">
        <v>#N/A</v>
      </c>
      <c r="P297" s="109" t="e">
        <v>#N/A</v>
      </c>
      <c r="Q297" s="129" t="e">
        <v>#N/A</v>
      </c>
      <c r="R297" s="129" t="e">
        <v>#N/A</v>
      </c>
      <c r="S297" s="129" t="e">
        <v>#N/A</v>
      </c>
      <c r="T297" s="129" t="e">
        <v>#N/A</v>
      </c>
      <c r="U297" s="109"/>
      <c r="V297" s="129"/>
      <c r="W297" s="129"/>
      <c r="X297" s="132"/>
      <c r="Y297" s="133"/>
      <c r="Z297" s="134"/>
      <c r="AA297" s="135"/>
      <c r="AB297" s="134"/>
      <c r="AC297" s="135"/>
      <c r="AD297" s="136"/>
      <c r="AE297" s="136"/>
      <c r="AF297" s="5"/>
      <c r="AG297" s="5"/>
      <c r="AH297" s="131"/>
      <c r="AI297" s="131"/>
      <c r="AJ297" s="143"/>
      <c r="AK297" s="131"/>
      <c r="AL297" s="136"/>
      <c r="AM297" s="136"/>
      <c r="AN297" s="136"/>
      <c r="AO297" s="136"/>
      <c r="AP297" s="5"/>
      <c r="AQ297" s="5"/>
      <c r="AR297" s="5"/>
      <c r="AS297" s="5"/>
      <c r="AT297" s="5"/>
      <c r="AU297" s="5"/>
      <c r="AV297" s="5"/>
      <c r="AW297" s="5"/>
      <c r="AX297" s="139"/>
      <c r="AY297" s="5"/>
      <c r="AZ297" s="5"/>
      <c r="BA297" s="5"/>
      <c r="BB297" s="144"/>
      <c r="BC297" s="133"/>
      <c r="BD297" s="144"/>
      <c r="BE297" s="133"/>
      <c r="BF297" s="144"/>
      <c r="BG297" s="136"/>
      <c r="BH297" s="136"/>
    </row>
    <row r="298" spans="2:60" ht="15" x14ac:dyDescent="0.2">
      <c r="B298" s="163">
        <v>289</v>
      </c>
      <c r="C298" s="126"/>
      <c r="D298" s="127"/>
      <c r="E298" s="137" t="e">
        <v>#N/A</v>
      </c>
      <c r="F298" s="137" t="e">
        <v>#N/A</v>
      </c>
      <c r="G298" s="138" t="e">
        <v>#N/A</v>
      </c>
      <c r="H298" s="130"/>
      <c r="I298" s="109"/>
      <c r="J298" s="131"/>
      <c r="K298" s="131" t="e">
        <v>#N/A</v>
      </c>
      <c r="L298" s="129"/>
      <c r="M298" s="129" t="e">
        <v>#N/A</v>
      </c>
      <c r="N298" s="129" t="e">
        <v>#N/A</v>
      </c>
      <c r="O298" s="109" t="e">
        <v>#N/A</v>
      </c>
      <c r="P298" s="109" t="e">
        <v>#N/A</v>
      </c>
      <c r="Q298" s="129" t="e">
        <v>#N/A</v>
      </c>
      <c r="R298" s="129" t="e">
        <v>#N/A</v>
      </c>
      <c r="S298" s="129" t="e">
        <v>#N/A</v>
      </c>
      <c r="T298" s="129" t="e">
        <v>#N/A</v>
      </c>
      <c r="U298" s="109"/>
      <c r="V298" s="129"/>
      <c r="W298" s="129"/>
      <c r="X298" s="132"/>
      <c r="Y298" s="133"/>
      <c r="Z298" s="134"/>
      <c r="AA298" s="135"/>
      <c r="AB298" s="134"/>
      <c r="AC298" s="135"/>
      <c r="AD298" s="136"/>
      <c r="AE298" s="136"/>
      <c r="AF298" s="5"/>
      <c r="AG298" s="5"/>
      <c r="AH298" s="131"/>
      <c r="AI298" s="131"/>
      <c r="AJ298" s="143"/>
      <c r="AK298" s="131"/>
      <c r="AL298" s="136"/>
      <c r="AM298" s="136"/>
      <c r="AN298" s="136"/>
      <c r="AO298" s="136"/>
      <c r="AP298" s="5"/>
      <c r="AQ298" s="5"/>
      <c r="AR298" s="5"/>
      <c r="AS298" s="5"/>
      <c r="AT298" s="5"/>
      <c r="AU298" s="5"/>
      <c r="AV298" s="5"/>
      <c r="AW298" s="5"/>
      <c r="AX298" s="139"/>
      <c r="AY298" s="5"/>
      <c r="AZ298" s="5"/>
      <c r="BA298" s="5"/>
      <c r="BB298" s="144"/>
      <c r="BC298" s="133"/>
      <c r="BD298" s="144"/>
      <c r="BE298" s="133"/>
      <c r="BF298" s="144"/>
      <c r="BG298" s="136"/>
      <c r="BH298" s="136"/>
    </row>
    <row r="299" spans="2:60" ht="15" x14ac:dyDescent="0.2">
      <c r="B299" s="163">
        <v>290</v>
      </c>
      <c r="C299" s="126"/>
      <c r="D299" s="127"/>
      <c r="E299" s="137" t="e">
        <v>#N/A</v>
      </c>
      <c r="F299" s="137" t="e">
        <v>#N/A</v>
      </c>
      <c r="G299" s="138" t="e">
        <v>#N/A</v>
      </c>
      <c r="H299" s="130"/>
      <c r="I299" s="109"/>
      <c r="J299" s="131"/>
      <c r="K299" s="131" t="e">
        <v>#N/A</v>
      </c>
      <c r="L299" s="129"/>
      <c r="M299" s="129" t="e">
        <v>#N/A</v>
      </c>
      <c r="N299" s="129" t="e">
        <v>#N/A</v>
      </c>
      <c r="O299" s="109" t="e">
        <v>#N/A</v>
      </c>
      <c r="P299" s="109" t="e">
        <v>#N/A</v>
      </c>
      <c r="Q299" s="129" t="e">
        <v>#N/A</v>
      </c>
      <c r="R299" s="129" t="e">
        <v>#N/A</v>
      </c>
      <c r="S299" s="129" t="e">
        <v>#N/A</v>
      </c>
      <c r="T299" s="129" t="e">
        <v>#N/A</v>
      </c>
      <c r="U299" s="109"/>
      <c r="V299" s="129"/>
      <c r="W299" s="129"/>
      <c r="X299" s="132"/>
      <c r="Y299" s="133"/>
      <c r="Z299" s="134"/>
      <c r="AA299" s="135"/>
      <c r="AB299" s="134"/>
      <c r="AC299" s="135"/>
      <c r="AD299" s="136"/>
      <c r="AE299" s="136"/>
      <c r="AF299" s="5"/>
      <c r="AG299" s="5"/>
      <c r="AH299" s="131"/>
      <c r="AI299" s="131"/>
      <c r="AJ299" s="143"/>
      <c r="AK299" s="131"/>
      <c r="AL299" s="136"/>
      <c r="AM299" s="136"/>
      <c r="AN299" s="136"/>
      <c r="AO299" s="136"/>
      <c r="AP299" s="5"/>
      <c r="AQ299" s="5"/>
      <c r="AR299" s="5"/>
      <c r="AS299" s="5"/>
      <c r="AT299" s="5"/>
      <c r="AU299" s="5"/>
      <c r="AV299" s="5"/>
      <c r="AW299" s="5"/>
      <c r="AX299" s="139"/>
      <c r="AY299" s="5"/>
      <c r="AZ299" s="5"/>
      <c r="BA299" s="5"/>
      <c r="BB299" s="144"/>
      <c r="BC299" s="133"/>
      <c r="BD299" s="144"/>
      <c r="BE299" s="133"/>
      <c r="BF299" s="144"/>
      <c r="BG299" s="136"/>
      <c r="BH299" s="136"/>
    </row>
    <row r="300" spans="2:60" ht="15" x14ac:dyDescent="0.2">
      <c r="B300" s="163">
        <v>291</v>
      </c>
      <c r="C300" s="126"/>
      <c r="D300" s="127"/>
      <c r="E300" s="137" t="e">
        <v>#N/A</v>
      </c>
      <c r="F300" s="137" t="e">
        <v>#N/A</v>
      </c>
      <c r="G300" s="138" t="e">
        <v>#N/A</v>
      </c>
      <c r="H300" s="130"/>
      <c r="I300" s="109"/>
      <c r="J300" s="131"/>
      <c r="K300" s="131" t="e">
        <v>#N/A</v>
      </c>
      <c r="L300" s="129"/>
      <c r="M300" s="129" t="e">
        <v>#N/A</v>
      </c>
      <c r="N300" s="129" t="e">
        <v>#N/A</v>
      </c>
      <c r="O300" s="109" t="e">
        <v>#N/A</v>
      </c>
      <c r="P300" s="109" t="e">
        <v>#N/A</v>
      </c>
      <c r="Q300" s="129" t="e">
        <v>#N/A</v>
      </c>
      <c r="R300" s="129" t="e">
        <v>#N/A</v>
      </c>
      <c r="S300" s="129" t="e">
        <v>#N/A</v>
      </c>
      <c r="T300" s="129" t="e">
        <v>#N/A</v>
      </c>
      <c r="U300" s="109"/>
      <c r="V300" s="129"/>
      <c r="W300" s="129"/>
      <c r="X300" s="132"/>
      <c r="Y300" s="133"/>
      <c r="Z300" s="134"/>
      <c r="AA300" s="135"/>
      <c r="AB300" s="134"/>
      <c r="AC300" s="135"/>
      <c r="AD300" s="136"/>
      <c r="AE300" s="136"/>
      <c r="AF300" s="5"/>
      <c r="AG300" s="5"/>
      <c r="AH300" s="131"/>
      <c r="AI300" s="131"/>
      <c r="AJ300" s="143"/>
      <c r="AK300" s="131"/>
      <c r="AL300" s="136"/>
      <c r="AM300" s="136"/>
      <c r="AN300" s="136"/>
      <c r="AO300" s="136"/>
      <c r="AP300" s="5"/>
      <c r="AQ300" s="5"/>
      <c r="AR300" s="5"/>
      <c r="AS300" s="5"/>
      <c r="AT300" s="5"/>
      <c r="AU300" s="5"/>
      <c r="AV300" s="5"/>
      <c r="AW300" s="5"/>
      <c r="AX300" s="139"/>
      <c r="AY300" s="5"/>
      <c r="AZ300" s="5"/>
      <c r="BA300" s="5"/>
      <c r="BB300" s="144"/>
      <c r="BC300" s="133"/>
      <c r="BD300" s="144"/>
      <c r="BE300" s="133"/>
      <c r="BF300" s="144"/>
      <c r="BG300" s="136"/>
      <c r="BH300" s="136"/>
    </row>
    <row r="301" spans="2:60" ht="15" x14ac:dyDescent="0.2">
      <c r="B301" s="163">
        <v>292</v>
      </c>
      <c r="C301" s="126"/>
      <c r="D301" s="127"/>
      <c r="E301" s="137" t="e">
        <v>#N/A</v>
      </c>
      <c r="F301" s="137" t="e">
        <v>#N/A</v>
      </c>
      <c r="G301" s="138" t="e">
        <v>#N/A</v>
      </c>
      <c r="H301" s="130"/>
      <c r="I301" s="109"/>
      <c r="J301" s="131"/>
      <c r="K301" s="131" t="e">
        <v>#N/A</v>
      </c>
      <c r="L301" s="129"/>
      <c r="M301" s="129" t="e">
        <v>#N/A</v>
      </c>
      <c r="N301" s="129" t="e">
        <v>#N/A</v>
      </c>
      <c r="O301" s="109" t="e">
        <v>#N/A</v>
      </c>
      <c r="P301" s="109" t="e">
        <v>#N/A</v>
      </c>
      <c r="Q301" s="129" t="e">
        <v>#N/A</v>
      </c>
      <c r="R301" s="129" t="e">
        <v>#N/A</v>
      </c>
      <c r="S301" s="129" t="e">
        <v>#N/A</v>
      </c>
      <c r="T301" s="129" t="e">
        <v>#N/A</v>
      </c>
      <c r="U301" s="109"/>
      <c r="V301" s="129"/>
      <c r="W301" s="129"/>
      <c r="X301" s="132"/>
      <c r="Y301" s="133"/>
      <c r="Z301" s="134"/>
      <c r="AA301" s="135"/>
      <c r="AB301" s="134"/>
      <c r="AC301" s="135"/>
      <c r="AD301" s="136"/>
      <c r="AE301" s="136"/>
      <c r="AF301" s="5"/>
      <c r="AG301" s="5"/>
      <c r="AH301" s="131"/>
      <c r="AI301" s="131"/>
      <c r="AJ301" s="143"/>
      <c r="AK301" s="131"/>
      <c r="AL301" s="136"/>
      <c r="AM301" s="136"/>
      <c r="AN301" s="136"/>
      <c r="AO301" s="136"/>
      <c r="AP301" s="5"/>
      <c r="AQ301" s="5"/>
      <c r="AR301" s="5"/>
      <c r="AS301" s="5"/>
      <c r="AT301" s="5"/>
      <c r="AU301" s="5"/>
      <c r="AV301" s="5"/>
      <c r="AW301" s="5"/>
      <c r="AX301" s="139"/>
      <c r="AY301" s="5"/>
      <c r="AZ301" s="5"/>
      <c r="BA301" s="5"/>
      <c r="BB301" s="144"/>
      <c r="BC301" s="133"/>
      <c r="BD301" s="144"/>
      <c r="BE301" s="133"/>
      <c r="BF301" s="144"/>
      <c r="BG301" s="136"/>
      <c r="BH301" s="136"/>
    </row>
    <row r="302" spans="2:60" ht="15" x14ac:dyDescent="0.2">
      <c r="B302" s="163">
        <v>293</v>
      </c>
      <c r="C302" s="126"/>
      <c r="D302" s="127"/>
      <c r="E302" s="137" t="e">
        <v>#N/A</v>
      </c>
      <c r="F302" s="137" t="e">
        <v>#N/A</v>
      </c>
      <c r="G302" s="138" t="e">
        <v>#N/A</v>
      </c>
      <c r="H302" s="130"/>
      <c r="I302" s="109"/>
      <c r="J302" s="131"/>
      <c r="K302" s="131" t="e">
        <v>#N/A</v>
      </c>
      <c r="L302" s="129"/>
      <c r="M302" s="129" t="e">
        <v>#N/A</v>
      </c>
      <c r="N302" s="129" t="e">
        <v>#N/A</v>
      </c>
      <c r="O302" s="109" t="e">
        <v>#N/A</v>
      </c>
      <c r="P302" s="109" t="e">
        <v>#N/A</v>
      </c>
      <c r="Q302" s="129" t="e">
        <v>#N/A</v>
      </c>
      <c r="R302" s="129" t="e">
        <v>#N/A</v>
      </c>
      <c r="S302" s="129" t="e">
        <v>#N/A</v>
      </c>
      <c r="T302" s="129" t="e">
        <v>#N/A</v>
      </c>
      <c r="U302" s="109"/>
      <c r="V302" s="129"/>
      <c r="W302" s="129"/>
      <c r="X302" s="132"/>
      <c r="Y302" s="133"/>
      <c r="Z302" s="134"/>
      <c r="AA302" s="135"/>
      <c r="AB302" s="134"/>
      <c r="AC302" s="135"/>
      <c r="AD302" s="136"/>
      <c r="AE302" s="136"/>
      <c r="AF302" s="5"/>
      <c r="AG302" s="5"/>
      <c r="AH302" s="131"/>
      <c r="AI302" s="131"/>
      <c r="AJ302" s="143"/>
      <c r="AK302" s="131"/>
      <c r="AL302" s="136"/>
      <c r="AM302" s="136"/>
      <c r="AN302" s="136"/>
      <c r="AO302" s="136"/>
      <c r="AP302" s="5"/>
      <c r="AQ302" s="5"/>
      <c r="AR302" s="5"/>
      <c r="AS302" s="5"/>
      <c r="AT302" s="5"/>
      <c r="AU302" s="5"/>
      <c r="AV302" s="5"/>
      <c r="AW302" s="5"/>
      <c r="AX302" s="139"/>
      <c r="AY302" s="5"/>
      <c r="AZ302" s="5"/>
      <c r="BA302" s="5"/>
      <c r="BB302" s="144"/>
      <c r="BC302" s="133"/>
      <c r="BD302" s="144"/>
      <c r="BE302" s="133"/>
      <c r="BF302" s="144"/>
      <c r="BG302" s="136"/>
      <c r="BH302" s="136"/>
    </row>
    <row r="303" spans="2:60" ht="15" x14ac:dyDescent="0.2">
      <c r="B303" s="163">
        <v>294</v>
      </c>
      <c r="C303" s="126"/>
      <c r="D303" s="127"/>
      <c r="E303" s="137" t="e">
        <v>#N/A</v>
      </c>
      <c r="F303" s="137" t="e">
        <v>#N/A</v>
      </c>
      <c r="G303" s="138" t="e">
        <v>#N/A</v>
      </c>
      <c r="H303" s="130"/>
      <c r="I303" s="109"/>
      <c r="J303" s="131"/>
      <c r="K303" s="131" t="e">
        <v>#N/A</v>
      </c>
      <c r="L303" s="129"/>
      <c r="M303" s="129" t="e">
        <v>#N/A</v>
      </c>
      <c r="N303" s="129" t="e">
        <v>#N/A</v>
      </c>
      <c r="O303" s="109" t="e">
        <v>#N/A</v>
      </c>
      <c r="P303" s="109" t="e">
        <v>#N/A</v>
      </c>
      <c r="Q303" s="129" t="e">
        <v>#N/A</v>
      </c>
      <c r="R303" s="129" t="e">
        <v>#N/A</v>
      </c>
      <c r="S303" s="129" t="e">
        <v>#N/A</v>
      </c>
      <c r="T303" s="129" t="e">
        <v>#N/A</v>
      </c>
      <c r="U303" s="109"/>
      <c r="V303" s="129"/>
      <c r="W303" s="129"/>
      <c r="X303" s="132"/>
      <c r="Y303" s="133"/>
      <c r="Z303" s="134"/>
      <c r="AA303" s="135"/>
      <c r="AB303" s="134"/>
      <c r="AC303" s="135"/>
      <c r="AD303" s="136"/>
      <c r="AE303" s="136"/>
      <c r="AF303" s="5"/>
      <c r="AG303" s="5"/>
      <c r="AH303" s="131"/>
      <c r="AI303" s="131"/>
      <c r="AJ303" s="143"/>
      <c r="AK303" s="131"/>
      <c r="AL303" s="136"/>
      <c r="AM303" s="136"/>
      <c r="AN303" s="136"/>
      <c r="AO303" s="136"/>
      <c r="AP303" s="5"/>
      <c r="AQ303" s="5"/>
      <c r="AR303" s="5"/>
      <c r="AS303" s="5"/>
      <c r="AT303" s="5"/>
      <c r="AU303" s="5"/>
      <c r="AV303" s="5"/>
      <c r="AW303" s="5"/>
      <c r="AX303" s="139"/>
      <c r="AY303" s="5"/>
      <c r="AZ303" s="5"/>
      <c r="BA303" s="5"/>
      <c r="BB303" s="144"/>
      <c r="BC303" s="133"/>
      <c r="BD303" s="144"/>
      <c r="BE303" s="133"/>
      <c r="BF303" s="144"/>
      <c r="BG303" s="136"/>
      <c r="BH303" s="136"/>
    </row>
    <row r="304" spans="2:60" ht="15" x14ac:dyDescent="0.2">
      <c r="B304" s="163">
        <v>295</v>
      </c>
      <c r="C304" s="126"/>
      <c r="D304" s="127"/>
      <c r="E304" s="137" t="e">
        <v>#N/A</v>
      </c>
      <c r="F304" s="137" t="e">
        <v>#N/A</v>
      </c>
      <c r="G304" s="138" t="e">
        <v>#N/A</v>
      </c>
      <c r="H304" s="130"/>
      <c r="I304" s="109"/>
      <c r="J304" s="131"/>
      <c r="K304" s="131" t="e">
        <v>#N/A</v>
      </c>
      <c r="L304" s="129"/>
      <c r="M304" s="129" t="e">
        <v>#N/A</v>
      </c>
      <c r="N304" s="129" t="e">
        <v>#N/A</v>
      </c>
      <c r="O304" s="109" t="e">
        <v>#N/A</v>
      </c>
      <c r="P304" s="109" t="e">
        <v>#N/A</v>
      </c>
      <c r="Q304" s="129" t="e">
        <v>#N/A</v>
      </c>
      <c r="R304" s="129" t="e">
        <v>#N/A</v>
      </c>
      <c r="S304" s="129" t="e">
        <v>#N/A</v>
      </c>
      <c r="T304" s="129" t="e">
        <v>#N/A</v>
      </c>
      <c r="U304" s="109"/>
      <c r="V304" s="129"/>
      <c r="W304" s="129"/>
      <c r="X304" s="132"/>
      <c r="Y304" s="133"/>
      <c r="Z304" s="134"/>
      <c r="AA304" s="135"/>
      <c r="AB304" s="134"/>
      <c r="AC304" s="135"/>
      <c r="AD304" s="136"/>
      <c r="AE304" s="136"/>
      <c r="AF304" s="5"/>
      <c r="AG304" s="5"/>
      <c r="AH304" s="131"/>
      <c r="AI304" s="131"/>
      <c r="AJ304" s="143"/>
      <c r="AK304" s="131"/>
      <c r="AL304" s="136"/>
      <c r="AM304" s="136"/>
      <c r="AN304" s="136"/>
      <c r="AO304" s="136"/>
      <c r="AP304" s="5"/>
      <c r="AQ304" s="5"/>
      <c r="AR304" s="5"/>
      <c r="AS304" s="5"/>
      <c r="AT304" s="5"/>
      <c r="AU304" s="5"/>
      <c r="AV304" s="5"/>
      <c r="AW304" s="5"/>
      <c r="AX304" s="139"/>
      <c r="AY304" s="5"/>
      <c r="AZ304" s="5"/>
      <c r="BA304" s="5"/>
      <c r="BB304" s="144"/>
      <c r="BC304" s="133"/>
      <c r="BD304" s="144"/>
      <c r="BE304" s="133"/>
      <c r="BF304" s="144"/>
      <c r="BG304" s="136"/>
      <c r="BH304" s="136"/>
    </row>
    <row r="305" spans="2:60" ht="15" x14ac:dyDescent="0.2">
      <c r="B305" s="163">
        <v>296</v>
      </c>
      <c r="C305" s="126"/>
      <c r="D305" s="127"/>
      <c r="E305" s="137" t="e">
        <v>#N/A</v>
      </c>
      <c r="F305" s="137" t="e">
        <v>#N/A</v>
      </c>
      <c r="G305" s="138" t="e">
        <v>#N/A</v>
      </c>
      <c r="H305" s="130"/>
      <c r="I305" s="109"/>
      <c r="J305" s="131"/>
      <c r="K305" s="131" t="e">
        <v>#N/A</v>
      </c>
      <c r="L305" s="129"/>
      <c r="M305" s="129" t="e">
        <v>#N/A</v>
      </c>
      <c r="N305" s="129" t="e">
        <v>#N/A</v>
      </c>
      <c r="O305" s="109" t="e">
        <v>#N/A</v>
      </c>
      <c r="P305" s="109" t="e">
        <v>#N/A</v>
      </c>
      <c r="Q305" s="129" t="e">
        <v>#N/A</v>
      </c>
      <c r="R305" s="129" t="e">
        <v>#N/A</v>
      </c>
      <c r="S305" s="129" t="e">
        <v>#N/A</v>
      </c>
      <c r="T305" s="129" t="e">
        <v>#N/A</v>
      </c>
      <c r="U305" s="109"/>
      <c r="V305" s="129"/>
      <c r="W305" s="129"/>
      <c r="X305" s="132"/>
      <c r="Y305" s="133"/>
      <c r="Z305" s="134"/>
      <c r="AA305" s="135"/>
      <c r="AB305" s="134"/>
      <c r="AC305" s="135"/>
      <c r="AD305" s="136"/>
      <c r="AE305" s="136"/>
      <c r="AF305" s="5"/>
      <c r="AG305" s="5"/>
      <c r="AH305" s="131"/>
      <c r="AI305" s="131"/>
      <c r="AJ305" s="143"/>
      <c r="AK305" s="131"/>
      <c r="AL305" s="136"/>
      <c r="AM305" s="136"/>
      <c r="AN305" s="136"/>
      <c r="AO305" s="136"/>
      <c r="AP305" s="5"/>
      <c r="AQ305" s="5"/>
      <c r="AR305" s="5"/>
      <c r="AS305" s="5"/>
      <c r="AT305" s="5"/>
      <c r="AU305" s="5"/>
      <c r="AV305" s="5"/>
      <c r="AW305" s="5"/>
      <c r="AX305" s="139"/>
      <c r="AY305" s="5"/>
      <c r="AZ305" s="5"/>
      <c r="BA305" s="5"/>
      <c r="BB305" s="144"/>
      <c r="BC305" s="133"/>
      <c r="BD305" s="144"/>
      <c r="BE305" s="133"/>
      <c r="BF305" s="144"/>
      <c r="BG305" s="136"/>
      <c r="BH305" s="136"/>
    </row>
    <row r="306" spans="2:60" ht="15" x14ac:dyDescent="0.2">
      <c r="B306" s="163">
        <v>297</v>
      </c>
      <c r="C306" s="126"/>
      <c r="D306" s="127"/>
      <c r="E306" s="137" t="e">
        <v>#N/A</v>
      </c>
      <c r="F306" s="137" t="e">
        <v>#N/A</v>
      </c>
      <c r="G306" s="138" t="e">
        <v>#N/A</v>
      </c>
      <c r="H306" s="130"/>
      <c r="I306" s="109"/>
      <c r="J306" s="131"/>
      <c r="K306" s="131" t="e">
        <v>#N/A</v>
      </c>
      <c r="L306" s="129"/>
      <c r="M306" s="129" t="e">
        <v>#N/A</v>
      </c>
      <c r="N306" s="129" t="e">
        <v>#N/A</v>
      </c>
      <c r="O306" s="109" t="e">
        <v>#N/A</v>
      </c>
      <c r="P306" s="109" t="e">
        <v>#N/A</v>
      </c>
      <c r="Q306" s="129" t="e">
        <v>#N/A</v>
      </c>
      <c r="R306" s="129" t="e">
        <v>#N/A</v>
      </c>
      <c r="S306" s="129" t="e">
        <v>#N/A</v>
      </c>
      <c r="T306" s="129" t="e">
        <v>#N/A</v>
      </c>
      <c r="U306" s="109"/>
      <c r="V306" s="129"/>
      <c r="W306" s="129"/>
      <c r="X306" s="132"/>
      <c r="Y306" s="133"/>
      <c r="Z306" s="134"/>
      <c r="AA306" s="135"/>
      <c r="AB306" s="134"/>
      <c r="AC306" s="135"/>
      <c r="AD306" s="136"/>
      <c r="AE306" s="136"/>
      <c r="AF306" s="5"/>
      <c r="AG306" s="5"/>
      <c r="AH306" s="131"/>
      <c r="AI306" s="131"/>
      <c r="AJ306" s="143"/>
      <c r="AK306" s="131"/>
      <c r="AL306" s="136"/>
      <c r="AM306" s="136"/>
      <c r="AN306" s="136"/>
      <c r="AO306" s="136"/>
      <c r="AP306" s="5"/>
      <c r="AQ306" s="5"/>
      <c r="AR306" s="5"/>
      <c r="AS306" s="5"/>
      <c r="AT306" s="5"/>
      <c r="AU306" s="5"/>
      <c r="AV306" s="5"/>
      <c r="AW306" s="5"/>
      <c r="AX306" s="139"/>
      <c r="AY306" s="5"/>
      <c r="AZ306" s="5"/>
      <c r="BA306" s="5"/>
      <c r="BB306" s="144"/>
      <c r="BC306" s="133"/>
      <c r="BD306" s="144"/>
      <c r="BE306" s="133"/>
      <c r="BF306" s="144"/>
      <c r="BG306" s="136"/>
      <c r="BH306" s="136"/>
    </row>
    <row r="307" spans="2:60" ht="15" x14ac:dyDescent="0.2">
      <c r="B307" s="163">
        <v>298</v>
      </c>
      <c r="C307" s="126"/>
      <c r="D307" s="127"/>
      <c r="E307" s="137" t="e">
        <v>#N/A</v>
      </c>
      <c r="F307" s="137" t="e">
        <v>#N/A</v>
      </c>
      <c r="G307" s="138" t="e">
        <v>#N/A</v>
      </c>
      <c r="H307" s="130"/>
      <c r="I307" s="109"/>
      <c r="J307" s="131"/>
      <c r="K307" s="131" t="e">
        <v>#N/A</v>
      </c>
      <c r="L307" s="129"/>
      <c r="M307" s="129" t="e">
        <v>#N/A</v>
      </c>
      <c r="N307" s="129" t="e">
        <v>#N/A</v>
      </c>
      <c r="O307" s="109" t="e">
        <v>#N/A</v>
      </c>
      <c r="P307" s="109" t="e">
        <v>#N/A</v>
      </c>
      <c r="Q307" s="129" t="e">
        <v>#N/A</v>
      </c>
      <c r="R307" s="129" t="e">
        <v>#N/A</v>
      </c>
      <c r="S307" s="129" t="e">
        <v>#N/A</v>
      </c>
      <c r="T307" s="129" t="e">
        <v>#N/A</v>
      </c>
      <c r="U307" s="109"/>
      <c r="V307" s="129"/>
      <c r="W307" s="129"/>
      <c r="X307" s="132"/>
      <c r="Y307" s="133"/>
      <c r="Z307" s="134"/>
      <c r="AA307" s="135"/>
      <c r="AB307" s="134"/>
      <c r="AC307" s="135"/>
      <c r="AD307" s="136"/>
      <c r="AE307" s="136"/>
      <c r="AF307" s="5"/>
      <c r="AG307" s="5"/>
      <c r="AH307" s="131"/>
      <c r="AI307" s="131"/>
      <c r="AJ307" s="143"/>
      <c r="AK307" s="131"/>
      <c r="AL307" s="136"/>
      <c r="AM307" s="136"/>
      <c r="AN307" s="136"/>
      <c r="AO307" s="136"/>
      <c r="AP307" s="5"/>
      <c r="AQ307" s="5"/>
      <c r="AR307" s="5"/>
      <c r="AS307" s="5"/>
      <c r="AT307" s="5"/>
      <c r="AU307" s="5"/>
      <c r="AV307" s="5"/>
      <c r="AW307" s="5"/>
      <c r="AX307" s="139"/>
      <c r="AY307" s="5"/>
      <c r="AZ307" s="5"/>
      <c r="BA307" s="5"/>
      <c r="BB307" s="144"/>
      <c r="BC307" s="133"/>
      <c r="BD307" s="144"/>
      <c r="BE307" s="133"/>
      <c r="BF307" s="144"/>
      <c r="BG307" s="136"/>
      <c r="BH307" s="136"/>
    </row>
    <row r="308" spans="2:60" ht="15" x14ac:dyDescent="0.2">
      <c r="B308" s="163">
        <v>299</v>
      </c>
      <c r="C308" s="126"/>
      <c r="D308" s="127"/>
      <c r="E308" s="137" t="e">
        <v>#N/A</v>
      </c>
      <c r="F308" s="137" t="e">
        <v>#N/A</v>
      </c>
      <c r="G308" s="138" t="e">
        <v>#N/A</v>
      </c>
      <c r="H308" s="130"/>
      <c r="I308" s="109"/>
      <c r="J308" s="131"/>
      <c r="K308" s="131" t="e">
        <v>#N/A</v>
      </c>
      <c r="L308" s="129"/>
      <c r="M308" s="129" t="e">
        <v>#N/A</v>
      </c>
      <c r="N308" s="129" t="e">
        <v>#N/A</v>
      </c>
      <c r="O308" s="109" t="e">
        <v>#N/A</v>
      </c>
      <c r="P308" s="109" t="e">
        <v>#N/A</v>
      </c>
      <c r="Q308" s="129" t="e">
        <v>#N/A</v>
      </c>
      <c r="R308" s="129" t="e">
        <v>#N/A</v>
      </c>
      <c r="S308" s="129" t="e">
        <v>#N/A</v>
      </c>
      <c r="T308" s="129" t="e">
        <v>#N/A</v>
      </c>
      <c r="U308" s="109"/>
      <c r="V308" s="129"/>
      <c r="W308" s="129"/>
      <c r="X308" s="132"/>
      <c r="Y308" s="133"/>
      <c r="Z308" s="134"/>
      <c r="AA308" s="135"/>
      <c r="AB308" s="134"/>
      <c r="AC308" s="135"/>
      <c r="AD308" s="136"/>
      <c r="AE308" s="136"/>
      <c r="AF308" s="5"/>
      <c r="AG308" s="5"/>
      <c r="AH308" s="131"/>
      <c r="AI308" s="131"/>
      <c r="AJ308" s="143"/>
      <c r="AK308" s="131"/>
      <c r="AL308" s="136"/>
      <c r="AM308" s="136"/>
      <c r="AN308" s="136"/>
      <c r="AO308" s="136"/>
      <c r="AP308" s="5"/>
      <c r="AQ308" s="5"/>
      <c r="AR308" s="5"/>
      <c r="AS308" s="5"/>
      <c r="AT308" s="5"/>
      <c r="AU308" s="5"/>
      <c r="AV308" s="5"/>
      <c r="AW308" s="5"/>
      <c r="AX308" s="139"/>
      <c r="AY308" s="5"/>
      <c r="AZ308" s="5"/>
      <c r="BA308" s="5"/>
      <c r="BB308" s="144"/>
      <c r="BC308" s="133"/>
      <c r="BD308" s="144"/>
      <c r="BE308" s="133"/>
      <c r="BF308" s="144"/>
      <c r="BG308" s="136"/>
      <c r="BH308" s="136"/>
    </row>
    <row r="309" spans="2:60" ht="15" x14ac:dyDescent="0.2">
      <c r="B309" s="163">
        <v>300</v>
      </c>
      <c r="C309" s="126"/>
      <c r="D309" s="127"/>
      <c r="E309" s="137" t="e">
        <v>#N/A</v>
      </c>
      <c r="F309" s="137" t="e">
        <v>#N/A</v>
      </c>
      <c r="G309" s="138" t="e">
        <v>#N/A</v>
      </c>
      <c r="H309" s="130"/>
      <c r="I309" s="109"/>
      <c r="J309" s="131"/>
      <c r="K309" s="131" t="e">
        <v>#N/A</v>
      </c>
      <c r="L309" s="129"/>
      <c r="M309" s="129" t="e">
        <v>#N/A</v>
      </c>
      <c r="N309" s="129" t="e">
        <v>#N/A</v>
      </c>
      <c r="O309" s="109" t="e">
        <v>#N/A</v>
      </c>
      <c r="P309" s="109" t="e">
        <v>#N/A</v>
      </c>
      <c r="Q309" s="129" t="e">
        <v>#N/A</v>
      </c>
      <c r="R309" s="129" t="e">
        <v>#N/A</v>
      </c>
      <c r="S309" s="129" t="e">
        <v>#N/A</v>
      </c>
      <c r="T309" s="129" t="e">
        <v>#N/A</v>
      </c>
      <c r="U309" s="109"/>
      <c r="V309" s="129"/>
      <c r="W309" s="129"/>
      <c r="X309" s="132"/>
      <c r="Y309" s="133"/>
      <c r="Z309" s="134"/>
      <c r="AA309" s="135"/>
      <c r="AB309" s="134"/>
      <c r="AC309" s="135"/>
      <c r="AD309" s="136"/>
      <c r="AE309" s="136"/>
      <c r="AF309" s="5"/>
      <c r="AG309" s="5"/>
      <c r="AH309" s="131"/>
      <c r="AI309" s="131"/>
      <c r="AJ309" s="143"/>
      <c r="AK309" s="131"/>
      <c r="AL309" s="136"/>
      <c r="AM309" s="136"/>
      <c r="AN309" s="136"/>
      <c r="AO309" s="136"/>
      <c r="AP309" s="5"/>
      <c r="AQ309" s="5"/>
      <c r="AR309" s="5"/>
      <c r="AS309" s="5"/>
      <c r="AT309" s="5"/>
      <c r="AU309" s="5"/>
      <c r="AV309" s="5"/>
      <c r="AW309" s="5"/>
      <c r="AX309" s="139"/>
      <c r="AY309" s="5"/>
      <c r="AZ309" s="5"/>
      <c r="BA309" s="5"/>
      <c r="BB309" s="144"/>
      <c r="BC309" s="133"/>
      <c r="BD309" s="144"/>
      <c r="BE309" s="133"/>
      <c r="BF309" s="144"/>
      <c r="BG309" s="136"/>
      <c r="BH309" s="136"/>
    </row>
    <row r="310" spans="2:60" ht="15" x14ac:dyDescent="0.2">
      <c r="B310" s="163">
        <v>301</v>
      </c>
      <c r="C310" s="126"/>
      <c r="D310" s="127"/>
      <c r="E310" s="137" t="e">
        <v>#N/A</v>
      </c>
      <c r="F310" s="137" t="e">
        <v>#N/A</v>
      </c>
      <c r="G310" s="138" t="e">
        <v>#N/A</v>
      </c>
      <c r="H310" s="130"/>
      <c r="I310" s="109"/>
      <c r="J310" s="131"/>
      <c r="K310" s="131" t="e">
        <v>#N/A</v>
      </c>
      <c r="L310" s="129"/>
      <c r="M310" s="129" t="e">
        <v>#N/A</v>
      </c>
      <c r="N310" s="129" t="e">
        <v>#N/A</v>
      </c>
      <c r="O310" s="109" t="e">
        <v>#N/A</v>
      </c>
      <c r="P310" s="109" t="e">
        <v>#N/A</v>
      </c>
      <c r="Q310" s="129" t="e">
        <v>#N/A</v>
      </c>
      <c r="R310" s="129" t="e">
        <v>#N/A</v>
      </c>
      <c r="S310" s="129" t="e">
        <v>#N/A</v>
      </c>
      <c r="T310" s="129" t="e">
        <v>#N/A</v>
      </c>
      <c r="U310" s="109"/>
      <c r="V310" s="129"/>
      <c r="W310" s="129"/>
      <c r="X310" s="132"/>
      <c r="Y310" s="133"/>
      <c r="Z310" s="134"/>
      <c r="AA310" s="135"/>
      <c r="AB310" s="134"/>
      <c r="AC310" s="135"/>
      <c r="AD310" s="136"/>
      <c r="AE310" s="136"/>
      <c r="AF310" s="5"/>
      <c r="AG310" s="5"/>
      <c r="AH310" s="131"/>
      <c r="AI310" s="131"/>
      <c r="AJ310" s="143"/>
      <c r="AK310" s="131"/>
      <c r="AL310" s="136"/>
      <c r="AM310" s="136"/>
      <c r="AN310" s="136"/>
      <c r="AO310" s="136"/>
      <c r="AP310" s="5"/>
      <c r="AQ310" s="5"/>
      <c r="AR310" s="5"/>
      <c r="AS310" s="5"/>
      <c r="AT310" s="5"/>
      <c r="AU310" s="5"/>
      <c r="AV310" s="5"/>
      <c r="AW310" s="5"/>
      <c r="AX310" s="139"/>
      <c r="AY310" s="5"/>
      <c r="AZ310" s="5"/>
      <c r="BA310" s="5"/>
      <c r="BB310" s="144"/>
      <c r="BC310" s="133"/>
      <c r="BD310" s="144"/>
      <c r="BE310" s="133"/>
      <c r="BF310" s="144"/>
      <c r="BG310" s="136"/>
      <c r="BH310" s="136"/>
    </row>
    <row r="311" spans="2:60" ht="15" x14ac:dyDescent="0.2">
      <c r="B311" s="163">
        <v>302</v>
      </c>
      <c r="C311" s="126"/>
      <c r="D311" s="127"/>
      <c r="E311" s="137" t="e">
        <v>#N/A</v>
      </c>
      <c r="F311" s="137" t="e">
        <v>#N/A</v>
      </c>
      <c r="G311" s="138" t="e">
        <v>#N/A</v>
      </c>
      <c r="H311" s="130"/>
      <c r="I311" s="109"/>
      <c r="J311" s="131"/>
      <c r="K311" s="131" t="e">
        <v>#N/A</v>
      </c>
      <c r="L311" s="129"/>
      <c r="M311" s="129" t="e">
        <v>#N/A</v>
      </c>
      <c r="N311" s="129" t="e">
        <v>#N/A</v>
      </c>
      <c r="O311" s="109" t="e">
        <v>#N/A</v>
      </c>
      <c r="P311" s="109" t="e">
        <v>#N/A</v>
      </c>
      <c r="Q311" s="129" t="e">
        <v>#N/A</v>
      </c>
      <c r="R311" s="129" t="e">
        <v>#N/A</v>
      </c>
      <c r="S311" s="129" t="e">
        <v>#N/A</v>
      </c>
      <c r="T311" s="129" t="e">
        <v>#N/A</v>
      </c>
      <c r="U311" s="109"/>
      <c r="V311" s="129"/>
      <c r="W311" s="129"/>
      <c r="X311" s="132"/>
      <c r="Y311" s="133"/>
      <c r="Z311" s="134"/>
      <c r="AA311" s="135"/>
      <c r="AB311" s="134"/>
      <c r="AC311" s="135"/>
      <c r="AD311" s="136"/>
      <c r="AE311" s="136"/>
      <c r="AF311" s="5"/>
      <c r="AG311" s="5"/>
      <c r="AH311" s="131"/>
      <c r="AI311" s="131"/>
      <c r="AJ311" s="143"/>
      <c r="AK311" s="131"/>
      <c r="AL311" s="136"/>
      <c r="AM311" s="136"/>
      <c r="AN311" s="136"/>
      <c r="AO311" s="136"/>
      <c r="AP311" s="5"/>
      <c r="AQ311" s="5"/>
      <c r="AR311" s="5"/>
      <c r="AS311" s="5"/>
      <c r="AT311" s="5"/>
      <c r="AU311" s="5"/>
      <c r="AV311" s="5"/>
      <c r="AW311" s="5"/>
      <c r="AX311" s="139"/>
      <c r="AY311" s="5"/>
      <c r="AZ311" s="5"/>
      <c r="BA311" s="5"/>
      <c r="BB311" s="144"/>
      <c r="BC311" s="133"/>
      <c r="BD311" s="144"/>
      <c r="BE311" s="133"/>
      <c r="BF311" s="144"/>
      <c r="BG311" s="136"/>
      <c r="BH311" s="136"/>
    </row>
    <row r="312" spans="2:60" ht="15" x14ac:dyDescent="0.2">
      <c r="B312" s="163">
        <v>303</v>
      </c>
      <c r="C312" s="126"/>
      <c r="D312" s="127"/>
      <c r="E312" s="137" t="e">
        <v>#N/A</v>
      </c>
      <c r="F312" s="137" t="e">
        <v>#N/A</v>
      </c>
      <c r="G312" s="138" t="e">
        <v>#N/A</v>
      </c>
      <c r="H312" s="130"/>
      <c r="I312" s="109"/>
      <c r="J312" s="131"/>
      <c r="K312" s="131" t="e">
        <v>#N/A</v>
      </c>
      <c r="L312" s="129"/>
      <c r="M312" s="129" t="e">
        <v>#N/A</v>
      </c>
      <c r="N312" s="129" t="e">
        <v>#N/A</v>
      </c>
      <c r="O312" s="109" t="e">
        <v>#N/A</v>
      </c>
      <c r="P312" s="109" t="e">
        <v>#N/A</v>
      </c>
      <c r="Q312" s="129" t="e">
        <v>#N/A</v>
      </c>
      <c r="R312" s="129" t="e">
        <v>#N/A</v>
      </c>
      <c r="S312" s="129" t="e">
        <v>#N/A</v>
      </c>
      <c r="T312" s="129" t="e">
        <v>#N/A</v>
      </c>
      <c r="U312" s="109"/>
      <c r="V312" s="129"/>
      <c r="W312" s="129"/>
      <c r="X312" s="132"/>
      <c r="Y312" s="133"/>
      <c r="Z312" s="134"/>
      <c r="AA312" s="135"/>
      <c r="AB312" s="134"/>
      <c r="AC312" s="135"/>
      <c r="AD312" s="136"/>
      <c r="AE312" s="136"/>
      <c r="AF312" s="5"/>
      <c r="AG312" s="5"/>
      <c r="AH312" s="131"/>
      <c r="AI312" s="131"/>
      <c r="AJ312" s="143"/>
      <c r="AK312" s="131"/>
      <c r="AL312" s="136"/>
      <c r="AM312" s="136"/>
      <c r="AN312" s="136"/>
      <c r="AO312" s="136"/>
      <c r="AP312" s="5"/>
      <c r="AQ312" s="5"/>
      <c r="AR312" s="5"/>
      <c r="AS312" s="5"/>
      <c r="AT312" s="5"/>
      <c r="AU312" s="5"/>
      <c r="AV312" s="5"/>
      <c r="AW312" s="5"/>
      <c r="AX312" s="139"/>
      <c r="AY312" s="5"/>
      <c r="AZ312" s="5"/>
      <c r="BA312" s="5"/>
      <c r="BB312" s="144"/>
      <c r="BC312" s="133"/>
      <c r="BD312" s="144"/>
      <c r="BE312" s="133"/>
      <c r="BF312" s="144"/>
      <c r="BG312" s="136"/>
      <c r="BH312" s="136"/>
    </row>
    <row r="313" spans="2:60" ht="15" x14ac:dyDescent="0.2">
      <c r="B313" s="163">
        <v>304</v>
      </c>
      <c r="C313" s="126"/>
      <c r="D313" s="127"/>
      <c r="E313" s="137" t="e">
        <v>#N/A</v>
      </c>
      <c r="F313" s="137" t="e">
        <v>#N/A</v>
      </c>
      <c r="G313" s="138" t="e">
        <v>#N/A</v>
      </c>
      <c r="H313" s="130"/>
      <c r="I313" s="109"/>
      <c r="J313" s="131"/>
      <c r="K313" s="131" t="e">
        <v>#N/A</v>
      </c>
      <c r="L313" s="129"/>
      <c r="M313" s="129" t="e">
        <v>#N/A</v>
      </c>
      <c r="N313" s="129" t="e">
        <v>#N/A</v>
      </c>
      <c r="O313" s="109" t="e">
        <v>#N/A</v>
      </c>
      <c r="P313" s="109" t="e">
        <v>#N/A</v>
      </c>
      <c r="Q313" s="129" t="e">
        <v>#N/A</v>
      </c>
      <c r="R313" s="129" t="e">
        <v>#N/A</v>
      </c>
      <c r="S313" s="129" t="e">
        <v>#N/A</v>
      </c>
      <c r="T313" s="129" t="e">
        <v>#N/A</v>
      </c>
      <c r="U313" s="109"/>
      <c r="V313" s="129"/>
      <c r="W313" s="129"/>
      <c r="X313" s="132"/>
      <c r="Y313" s="133"/>
      <c r="Z313" s="134"/>
      <c r="AA313" s="135"/>
      <c r="AB313" s="134"/>
      <c r="AC313" s="135"/>
      <c r="AD313" s="136"/>
      <c r="AE313" s="136"/>
      <c r="AF313" s="5"/>
      <c r="AG313" s="5"/>
      <c r="AH313" s="131"/>
      <c r="AI313" s="131"/>
      <c r="AJ313" s="143"/>
      <c r="AK313" s="131"/>
      <c r="AL313" s="136"/>
      <c r="AM313" s="136"/>
      <c r="AN313" s="136"/>
      <c r="AO313" s="136"/>
      <c r="AP313" s="5"/>
      <c r="AQ313" s="5"/>
      <c r="AR313" s="5"/>
      <c r="AS313" s="5"/>
      <c r="AT313" s="5"/>
      <c r="AU313" s="5"/>
      <c r="AV313" s="5"/>
      <c r="AW313" s="5"/>
      <c r="AX313" s="139"/>
      <c r="AY313" s="5"/>
      <c r="AZ313" s="5"/>
      <c r="BA313" s="5"/>
      <c r="BB313" s="144"/>
      <c r="BC313" s="133"/>
      <c r="BD313" s="144"/>
      <c r="BE313" s="133"/>
      <c r="BF313" s="144"/>
      <c r="BG313" s="136"/>
      <c r="BH313" s="136"/>
    </row>
    <row r="314" spans="2:60" ht="15" x14ac:dyDescent="0.2">
      <c r="B314" s="163">
        <v>305</v>
      </c>
      <c r="C314" s="126"/>
      <c r="D314" s="127"/>
      <c r="E314" s="137" t="e">
        <v>#N/A</v>
      </c>
      <c r="F314" s="137" t="e">
        <v>#N/A</v>
      </c>
      <c r="G314" s="138" t="e">
        <v>#N/A</v>
      </c>
      <c r="H314" s="130"/>
      <c r="I314" s="109"/>
      <c r="J314" s="131"/>
      <c r="K314" s="131" t="e">
        <v>#N/A</v>
      </c>
      <c r="L314" s="129"/>
      <c r="M314" s="129" t="e">
        <v>#N/A</v>
      </c>
      <c r="N314" s="129" t="e">
        <v>#N/A</v>
      </c>
      <c r="O314" s="109" t="e">
        <v>#N/A</v>
      </c>
      <c r="P314" s="109" t="e">
        <v>#N/A</v>
      </c>
      <c r="Q314" s="129" t="e">
        <v>#N/A</v>
      </c>
      <c r="R314" s="129" t="e">
        <v>#N/A</v>
      </c>
      <c r="S314" s="129" t="e">
        <v>#N/A</v>
      </c>
      <c r="T314" s="129" t="e">
        <v>#N/A</v>
      </c>
      <c r="U314" s="109"/>
      <c r="V314" s="129"/>
      <c r="W314" s="129"/>
      <c r="X314" s="132"/>
      <c r="Y314" s="133"/>
      <c r="Z314" s="134"/>
      <c r="AA314" s="135"/>
      <c r="AB314" s="134"/>
      <c r="AC314" s="135"/>
      <c r="AD314" s="136"/>
      <c r="AE314" s="136"/>
      <c r="AF314" s="5"/>
      <c r="AG314" s="5"/>
      <c r="AH314" s="131"/>
      <c r="AI314" s="131"/>
      <c r="AJ314" s="143"/>
      <c r="AK314" s="131"/>
      <c r="AL314" s="136"/>
      <c r="AM314" s="136"/>
      <c r="AN314" s="136"/>
      <c r="AO314" s="136"/>
      <c r="AP314" s="5"/>
      <c r="AQ314" s="5"/>
      <c r="AR314" s="5"/>
      <c r="AS314" s="5"/>
      <c r="AT314" s="5"/>
      <c r="AU314" s="5"/>
      <c r="AV314" s="5"/>
      <c r="AW314" s="5"/>
      <c r="AX314" s="139"/>
      <c r="AY314" s="5"/>
      <c r="AZ314" s="5"/>
      <c r="BA314" s="5"/>
      <c r="BB314" s="144"/>
      <c r="BC314" s="133"/>
      <c r="BD314" s="144"/>
      <c r="BE314" s="133"/>
      <c r="BF314" s="144"/>
      <c r="BG314" s="136"/>
      <c r="BH314" s="136"/>
    </row>
    <row r="315" spans="2:60" ht="15" x14ac:dyDescent="0.2">
      <c r="B315" s="163">
        <v>306</v>
      </c>
      <c r="C315" s="126"/>
      <c r="D315" s="127"/>
      <c r="E315" s="137" t="e">
        <v>#N/A</v>
      </c>
      <c r="F315" s="137" t="e">
        <v>#N/A</v>
      </c>
      <c r="G315" s="138" t="e">
        <v>#N/A</v>
      </c>
      <c r="H315" s="130"/>
      <c r="I315" s="109"/>
      <c r="J315" s="131"/>
      <c r="K315" s="131" t="e">
        <v>#N/A</v>
      </c>
      <c r="L315" s="129"/>
      <c r="M315" s="129" t="e">
        <v>#N/A</v>
      </c>
      <c r="N315" s="129" t="e">
        <v>#N/A</v>
      </c>
      <c r="O315" s="109" t="e">
        <v>#N/A</v>
      </c>
      <c r="P315" s="109" t="e">
        <v>#N/A</v>
      </c>
      <c r="Q315" s="129" t="e">
        <v>#N/A</v>
      </c>
      <c r="R315" s="129" t="e">
        <v>#N/A</v>
      </c>
      <c r="S315" s="129" t="e">
        <v>#N/A</v>
      </c>
      <c r="T315" s="129" t="e">
        <v>#N/A</v>
      </c>
      <c r="U315" s="109"/>
      <c r="V315" s="129"/>
      <c r="W315" s="129"/>
      <c r="X315" s="132"/>
      <c r="Y315" s="133"/>
      <c r="Z315" s="134"/>
      <c r="AA315" s="135"/>
      <c r="AB315" s="134"/>
      <c r="AC315" s="135"/>
      <c r="AD315" s="136"/>
      <c r="AE315" s="136"/>
      <c r="AF315" s="5"/>
      <c r="AG315" s="5"/>
      <c r="AH315" s="131"/>
      <c r="AI315" s="131"/>
      <c r="AJ315" s="143"/>
      <c r="AK315" s="131"/>
      <c r="AL315" s="136"/>
      <c r="AM315" s="136"/>
      <c r="AN315" s="136"/>
      <c r="AO315" s="136"/>
      <c r="AP315" s="5"/>
      <c r="AQ315" s="5"/>
      <c r="AR315" s="5"/>
      <c r="AS315" s="5"/>
      <c r="AT315" s="5"/>
      <c r="AU315" s="5"/>
      <c r="AV315" s="5"/>
      <c r="AW315" s="5"/>
      <c r="AX315" s="139"/>
      <c r="AY315" s="5"/>
      <c r="AZ315" s="5"/>
      <c r="BA315" s="5"/>
      <c r="BB315" s="144"/>
      <c r="BC315" s="133"/>
      <c r="BD315" s="144"/>
      <c r="BE315" s="133"/>
      <c r="BF315" s="144"/>
      <c r="BG315" s="136"/>
      <c r="BH315" s="136"/>
    </row>
    <row r="316" spans="2:60" ht="15" x14ac:dyDescent="0.2">
      <c r="B316" s="163">
        <v>307</v>
      </c>
      <c r="C316" s="126"/>
      <c r="D316" s="127"/>
      <c r="E316" s="137" t="e">
        <v>#N/A</v>
      </c>
      <c r="F316" s="137" t="e">
        <v>#N/A</v>
      </c>
      <c r="G316" s="138" t="e">
        <v>#N/A</v>
      </c>
      <c r="H316" s="130"/>
      <c r="I316" s="109"/>
      <c r="J316" s="131"/>
      <c r="K316" s="131" t="e">
        <v>#N/A</v>
      </c>
      <c r="L316" s="129"/>
      <c r="M316" s="129" t="e">
        <v>#N/A</v>
      </c>
      <c r="N316" s="129" t="e">
        <v>#N/A</v>
      </c>
      <c r="O316" s="109" t="e">
        <v>#N/A</v>
      </c>
      <c r="P316" s="109" t="e">
        <v>#N/A</v>
      </c>
      <c r="Q316" s="129" t="e">
        <v>#N/A</v>
      </c>
      <c r="R316" s="129" t="e">
        <v>#N/A</v>
      </c>
      <c r="S316" s="129" t="e">
        <v>#N/A</v>
      </c>
      <c r="T316" s="129" t="e">
        <v>#N/A</v>
      </c>
      <c r="U316" s="109"/>
      <c r="V316" s="129"/>
      <c r="W316" s="129"/>
      <c r="X316" s="132"/>
      <c r="Y316" s="133"/>
      <c r="Z316" s="134"/>
      <c r="AA316" s="135"/>
      <c r="AB316" s="134"/>
      <c r="AC316" s="135"/>
      <c r="AD316" s="136"/>
      <c r="AE316" s="136"/>
      <c r="AF316" s="5"/>
      <c r="AG316" s="5"/>
      <c r="AH316" s="131"/>
      <c r="AI316" s="131"/>
      <c r="AJ316" s="143"/>
      <c r="AK316" s="131"/>
      <c r="AL316" s="136"/>
      <c r="AM316" s="136"/>
      <c r="AN316" s="136"/>
      <c r="AO316" s="136"/>
      <c r="AP316" s="5"/>
      <c r="AQ316" s="5"/>
      <c r="AR316" s="5"/>
      <c r="AS316" s="5"/>
      <c r="AT316" s="5"/>
      <c r="AU316" s="5"/>
      <c r="AV316" s="5"/>
      <c r="AW316" s="5"/>
      <c r="AX316" s="139"/>
      <c r="AY316" s="5"/>
      <c r="AZ316" s="5"/>
      <c r="BA316" s="5"/>
      <c r="BB316" s="144"/>
      <c r="BC316" s="133"/>
      <c r="BD316" s="144"/>
      <c r="BE316" s="133"/>
      <c r="BF316" s="144"/>
      <c r="BG316" s="136"/>
      <c r="BH316" s="136"/>
    </row>
    <row r="317" spans="2:60" ht="15" x14ac:dyDescent="0.2">
      <c r="B317" s="163">
        <v>308</v>
      </c>
      <c r="C317" s="126"/>
      <c r="D317" s="127"/>
      <c r="E317" s="137" t="e">
        <v>#N/A</v>
      </c>
      <c r="F317" s="137" t="e">
        <v>#N/A</v>
      </c>
      <c r="G317" s="138" t="e">
        <v>#N/A</v>
      </c>
      <c r="H317" s="130"/>
      <c r="I317" s="109"/>
      <c r="J317" s="131"/>
      <c r="K317" s="131" t="e">
        <v>#N/A</v>
      </c>
      <c r="L317" s="129"/>
      <c r="M317" s="129" t="e">
        <v>#N/A</v>
      </c>
      <c r="N317" s="129" t="e">
        <v>#N/A</v>
      </c>
      <c r="O317" s="109" t="e">
        <v>#N/A</v>
      </c>
      <c r="P317" s="109" t="e">
        <v>#N/A</v>
      </c>
      <c r="Q317" s="129" t="e">
        <v>#N/A</v>
      </c>
      <c r="R317" s="129" t="e">
        <v>#N/A</v>
      </c>
      <c r="S317" s="129" t="e">
        <v>#N/A</v>
      </c>
      <c r="T317" s="129" t="e">
        <v>#N/A</v>
      </c>
      <c r="U317" s="109"/>
      <c r="V317" s="129"/>
      <c r="W317" s="129"/>
      <c r="X317" s="132"/>
      <c r="Y317" s="133"/>
      <c r="Z317" s="134"/>
      <c r="AA317" s="135"/>
      <c r="AB317" s="134"/>
      <c r="AC317" s="135"/>
      <c r="AD317" s="136"/>
      <c r="AE317" s="136"/>
      <c r="AF317" s="5"/>
      <c r="AG317" s="5"/>
      <c r="AH317" s="131"/>
      <c r="AI317" s="131"/>
      <c r="AJ317" s="143"/>
      <c r="AK317" s="131"/>
      <c r="AL317" s="136"/>
      <c r="AM317" s="136"/>
      <c r="AN317" s="136"/>
      <c r="AO317" s="136"/>
      <c r="AP317" s="5"/>
      <c r="AQ317" s="5"/>
      <c r="AR317" s="5"/>
      <c r="AS317" s="5"/>
      <c r="AT317" s="5"/>
      <c r="AU317" s="5"/>
      <c r="AV317" s="5"/>
      <c r="AW317" s="5"/>
      <c r="AX317" s="139"/>
      <c r="AY317" s="5"/>
      <c r="AZ317" s="5"/>
      <c r="BA317" s="5"/>
      <c r="BB317" s="144"/>
      <c r="BC317" s="133"/>
      <c r="BD317" s="144"/>
      <c r="BE317" s="133"/>
      <c r="BF317" s="144"/>
      <c r="BG317" s="136"/>
      <c r="BH317" s="136"/>
    </row>
    <row r="318" spans="2:60" ht="15" x14ac:dyDescent="0.2">
      <c r="B318" s="163">
        <v>309</v>
      </c>
      <c r="C318" s="126"/>
      <c r="D318" s="127"/>
      <c r="E318" s="137" t="e">
        <v>#N/A</v>
      </c>
      <c r="F318" s="137" t="e">
        <v>#N/A</v>
      </c>
      <c r="G318" s="138" t="e">
        <v>#N/A</v>
      </c>
      <c r="H318" s="130"/>
      <c r="I318" s="109"/>
      <c r="J318" s="131"/>
      <c r="K318" s="131" t="e">
        <v>#N/A</v>
      </c>
      <c r="L318" s="129"/>
      <c r="M318" s="129" t="e">
        <v>#N/A</v>
      </c>
      <c r="N318" s="129" t="e">
        <v>#N/A</v>
      </c>
      <c r="O318" s="109" t="e">
        <v>#N/A</v>
      </c>
      <c r="P318" s="109" t="e">
        <v>#N/A</v>
      </c>
      <c r="Q318" s="129" t="e">
        <v>#N/A</v>
      </c>
      <c r="R318" s="129" t="e">
        <v>#N/A</v>
      </c>
      <c r="S318" s="129" t="e">
        <v>#N/A</v>
      </c>
      <c r="T318" s="129" t="e">
        <v>#N/A</v>
      </c>
      <c r="U318" s="109"/>
      <c r="V318" s="129"/>
      <c r="W318" s="129"/>
      <c r="X318" s="132"/>
      <c r="Y318" s="133"/>
      <c r="Z318" s="134"/>
      <c r="AA318" s="135"/>
      <c r="AB318" s="134"/>
      <c r="AC318" s="135"/>
      <c r="AD318" s="136"/>
      <c r="AE318" s="136"/>
      <c r="AF318" s="5"/>
      <c r="AG318" s="5"/>
      <c r="AH318" s="131"/>
      <c r="AI318" s="131"/>
      <c r="AJ318" s="143"/>
      <c r="AK318" s="131"/>
      <c r="AL318" s="136"/>
      <c r="AM318" s="136"/>
      <c r="AN318" s="136"/>
      <c r="AO318" s="136"/>
      <c r="AP318" s="5"/>
      <c r="AQ318" s="5"/>
      <c r="AR318" s="5"/>
      <c r="AS318" s="5"/>
      <c r="AT318" s="5"/>
      <c r="AU318" s="5"/>
      <c r="AV318" s="5"/>
      <c r="AW318" s="5"/>
      <c r="AX318" s="139"/>
      <c r="AY318" s="5"/>
      <c r="AZ318" s="5"/>
      <c r="BA318" s="5"/>
      <c r="BB318" s="144"/>
      <c r="BC318" s="133"/>
      <c r="BD318" s="144"/>
      <c r="BE318" s="133"/>
      <c r="BF318" s="144"/>
      <c r="BG318" s="136"/>
      <c r="BH318" s="136"/>
    </row>
    <row r="321" spans="3:3" x14ac:dyDescent="0.2">
      <c r="C321" s="2" t="s">
        <v>599</v>
      </c>
    </row>
    <row r="322" spans="3:3" x14ac:dyDescent="0.2">
      <c r="C322" s="2" t="s">
        <v>600</v>
      </c>
    </row>
    <row r="323" spans="3:3" x14ac:dyDescent="0.2">
      <c r="C323" s="186" t="s">
        <v>601</v>
      </c>
    </row>
  </sheetData>
  <autoFilter ref="B8:BH318">
    <filterColumn colId="15" showButton="0"/>
    <filterColumn colId="16" showButton="0"/>
    <filterColumn colId="22" showButton="0"/>
    <filterColumn colId="23" showButton="0"/>
    <filterColumn colId="24" showButton="0"/>
    <filterColumn colId="25" showButton="0"/>
    <filterColumn colId="26" showButton="0"/>
    <filterColumn colId="30" showButton="0"/>
    <filterColumn colId="37" showButton="0"/>
    <filterColumn colId="38" showButton="0"/>
    <filterColumn colId="40" showButton="0"/>
    <filterColumn colId="42" showButton="0"/>
    <filterColumn colId="44" showButton="0"/>
    <filterColumn colId="46" showButton="0"/>
    <filterColumn colId="52" showButton="0"/>
    <filterColumn colId="53" showButton="0"/>
    <filterColumn colId="54" showButton="0"/>
    <filterColumn colId="55" showButton="0"/>
    <filterColumn colId="56" showButton="0"/>
  </autoFilter>
  <dataConsolidate/>
  <mergeCells count="208">
    <mergeCell ref="L255:L259"/>
    <mergeCell ref="L260:L264"/>
    <mergeCell ref="L265:L269"/>
    <mergeCell ref="L20:L24"/>
    <mergeCell ref="L25:L29"/>
    <mergeCell ref="L55:L59"/>
    <mergeCell ref="L210:L214"/>
    <mergeCell ref="L215:L219"/>
    <mergeCell ref="L220:L224"/>
    <mergeCell ref="L225:L229"/>
    <mergeCell ref="L230:L234"/>
    <mergeCell ref="L235:L239"/>
    <mergeCell ref="L240:L244"/>
    <mergeCell ref="L245:L249"/>
    <mergeCell ref="L250:L254"/>
    <mergeCell ref="L165:L169"/>
    <mergeCell ref="L170:L174"/>
    <mergeCell ref="L175:L179"/>
    <mergeCell ref="L180:L184"/>
    <mergeCell ref="L185:L189"/>
    <mergeCell ref="L190:L194"/>
    <mergeCell ref="L195:L199"/>
    <mergeCell ref="L200:L204"/>
    <mergeCell ref="L205:L209"/>
    <mergeCell ref="L120:L124"/>
    <mergeCell ref="L125:L129"/>
    <mergeCell ref="L130:L134"/>
    <mergeCell ref="L135:L139"/>
    <mergeCell ref="L140:L144"/>
    <mergeCell ref="L145:L149"/>
    <mergeCell ref="L150:L154"/>
    <mergeCell ref="L155:L159"/>
    <mergeCell ref="L160:L164"/>
    <mergeCell ref="I250:I254"/>
    <mergeCell ref="H250:H254"/>
    <mergeCell ref="H255:H259"/>
    <mergeCell ref="I255:I259"/>
    <mergeCell ref="I260:I264"/>
    <mergeCell ref="H260:H264"/>
    <mergeCell ref="H265:H269"/>
    <mergeCell ref="I265:I269"/>
    <mergeCell ref="L15:L19"/>
    <mergeCell ref="L30:L34"/>
    <mergeCell ref="L35:L39"/>
    <mergeCell ref="L40:L44"/>
    <mergeCell ref="L45:L49"/>
    <mergeCell ref="L50:L54"/>
    <mergeCell ref="L60:L64"/>
    <mergeCell ref="L65:L69"/>
    <mergeCell ref="L70:L74"/>
    <mergeCell ref="L75:L79"/>
    <mergeCell ref="L80:L84"/>
    <mergeCell ref="L85:L89"/>
    <mergeCell ref="L90:L94"/>
    <mergeCell ref="L95:L99"/>
    <mergeCell ref="L100:L104"/>
    <mergeCell ref="H225:H229"/>
    <mergeCell ref="I225:I229"/>
    <mergeCell ref="I230:I234"/>
    <mergeCell ref="H230:H234"/>
    <mergeCell ref="H235:H239"/>
    <mergeCell ref="I235:I239"/>
    <mergeCell ref="I240:I244"/>
    <mergeCell ref="H240:H244"/>
    <mergeCell ref="H245:H249"/>
    <mergeCell ref="I245:I249"/>
    <mergeCell ref="I200:I204"/>
    <mergeCell ref="H200:H204"/>
    <mergeCell ref="H205:H209"/>
    <mergeCell ref="I205:I209"/>
    <mergeCell ref="I210:I214"/>
    <mergeCell ref="H210:H214"/>
    <mergeCell ref="H215:H219"/>
    <mergeCell ref="I215:I219"/>
    <mergeCell ref="I220:I224"/>
    <mergeCell ref="H220:H224"/>
    <mergeCell ref="I175:I179"/>
    <mergeCell ref="H175:H179"/>
    <mergeCell ref="H180:H184"/>
    <mergeCell ref="I180:I184"/>
    <mergeCell ref="I185:I189"/>
    <mergeCell ref="H185:H189"/>
    <mergeCell ref="I190:I194"/>
    <mergeCell ref="H190:H194"/>
    <mergeCell ref="H195:H199"/>
    <mergeCell ref="I195:I199"/>
    <mergeCell ref="H150:H154"/>
    <mergeCell ref="I150:I154"/>
    <mergeCell ref="I155:I159"/>
    <mergeCell ref="H155:H159"/>
    <mergeCell ref="H160:H164"/>
    <mergeCell ref="I160:I164"/>
    <mergeCell ref="I165:I169"/>
    <mergeCell ref="H165:H169"/>
    <mergeCell ref="H170:H174"/>
    <mergeCell ref="I170:I174"/>
    <mergeCell ref="H125:H129"/>
    <mergeCell ref="I125:I129"/>
    <mergeCell ref="H130:H134"/>
    <mergeCell ref="I130:I134"/>
    <mergeCell ref="H135:H139"/>
    <mergeCell ref="I135:I139"/>
    <mergeCell ref="I140:I144"/>
    <mergeCell ref="H140:H144"/>
    <mergeCell ref="H145:H149"/>
    <mergeCell ref="I145:I149"/>
    <mergeCell ref="H100:H104"/>
    <mergeCell ref="I100:I104"/>
    <mergeCell ref="H105:H109"/>
    <mergeCell ref="I105:I109"/>
    <mergeCell ref="H110:H114"/>
    <mergeCell ref="I110:I114"/>
    <mergeCell ref="H115:H119"/>
    <mergeCell ref="I115:I119"/>
    <mergeCell ref="H120:H124"/>
    <mergeCell ref="I120:I124"/>
    <mergeCell ref="H75:H79"/>
    <mergeCell ref="I75:I79"/>
    <mergeCell ref="H80:H84"/>
    <mergeCell ref="I80:I84"/>
    <mergeCell ref="H85:H89"/>
    <mergeCell ref="I85:I89"/>
    <mergeCell ref="H90:H94"/>
    <mergeCell ref="I90:I94"/>
    <mergeCell ref="H95:H99"/>
    <mergeCell ref="I95:I99"/>
    <mergeCell ref="H50:H54"/>
    <mergeCell ref="I50:I54"/>
    <mergeCell ref="H55:H59"/>
    <mergeCell ref="I55:I59"/>
    <mergeCell ref="H60:H64"/>
    <mergeCell ref="I60:I64"/>
    <mergeCell ref="H65:H69"/>
    <mergeCell ref="I65:I69"/>
    <mergeCell ref="H70:H74"/>
    <mergeCell ref="I70:I74"/>
    <mergeCell ref="H25:H29"/>
    <mergeCell ref="I25:I29"/>
    <mergeCell ref="H30:H34"/>
    <mergeCell ref="I30:I34"/>
    <mergeCell ref="H35:H39"/>
    <mergeCell ref="I35:I39"/>
    <mergeCell ref="H40:H44"/>
    <mergeCell ref="I40:I44"/>
    <mergeCell ref="H45:H49"/>
    <mergeCell ref="I45:I49"/>
    <mergeCell ref="H10:H14"/>
    <mergeCell ref="I10:I14"/>
    <mergeCell ref="L10:L14"/>
    <mergeCell ref="H15:H19"/>
    <mergeCell ref="I15:I19"/>
    <mergeCell ref="H20:H24"/>
    <mergeCell ref="I20:I24"/>
    <mergeCell ref="W8:W9"/>
    <mergeCell ref="AK8:AK9"/>
    <mergeCell ref="AH8:AH9"/>
    <mergeCell ref="AI8:AI9"/>
    <mergeCell ref="AJ8:AJ9"/>
    <mergeCell ref="AE8:AE9"/>
    <mergeCell ref="K8:K9"/>
    <mergeCell ref="M8:M9"/>
    <mergeCell ref="N8:N9"/>
    <mergeCell ref="Q8:S8"/>
    <mergeCell ref="T8:T9"/>
    <mergeCell ref="AY8:AY9"/>
    <mergeCell ref="AV8:AW9"/>
    <mergeCell ref="BB9:BC9"/>
    <mergeCell ref="BB8:BG8"/>
    <mergeCell ref="BD9:BE9"/>
    <mergeCell ref="AZ8:AZ9"/>
    <mergeCell ref="BA8:BA9"/>
    <mergeCell ref="AP8:AQ9"/>
    <mergeCell ref="BF9:BG9"/>
    <mergeCell ref="B2:C7"/>
    <mergeCell ref="J8:J9"/>
    <mergeCell ref="D8:D9"/>
    <mergeCell ref="B8:B9"/>
    <mergeCell ref="C8:C9"/>
    <mergeCell ref="E8:E9"/>
    <mergeCell ref="G8:G9"/>
    <mergeCell ref="H8:H9"/>
    <mergeCell ref="I8:I9"/>
    <mergeCell ref="F8:F9"/>
    <mergeCell ref="D2:BH5"/>
    <mergeCell ref="D6:G7"/>
    <mergeCell ref="I6:N7"/>
    <mergeCell ref="U6:BH7"/>
    <mergeCell ref="O6:T7"/>
    <mergeCell ref="P8:P9"/>
    <mergeCell ref="AR8:AS9"/>
    <mergeCell ref="X8:AC8"/>
    <mergeCell ref="X9:Y9"/>
    <mergeCell ref="Z9:AA9"/>
    <mergeCell ref="AB9:AC9"/>
    <mergeCell ref="BH8:BH9"/>
    <mergeCell ref="AT8:AU9"/>
    <mergeCell ref="AX8:AX9"/>
    <mergeCell ref="L105:L109"/>
    <mergeCell ref="L110:L114"/>
    <mergeCell ref="L115:L119"/>
    <mergeCell ref="AD8:AD9"/>
    <mergeCell ref="AM8:AO8"/>
    <mergeCell ref="AL8:AL9"/>
    <mergeCell ref="O8:O9"/>
    <mergeCell ref="U8:U9"/>
    <mergeCell ref="V8:V9"/>
    <mergeCell ref="L8:L9"/>
    <mergeCell ref="AF8:AG9"/>
  </mergeCells>
  <phoneticPr fontId="9" type="noConversion"/>
  <conditionalFormatting sqref="AX10:AX120">
    <cfRule type="cellIs" dxfId="1263" priority="8771" operator="between">
      <formula>76</formula>
      <formula>100</formula>
    </cfRule>
    <cfRule type="cellIs" dxfId="1262" priority="8772" operator="between">
      <formula>1</formula>
      <formula>50</formula>
    </cfRule>
    <cfRule type="cellIs" dxfId="1261" priority="8773" operator="between">
      <formula>51</formula>
      <formula>75</formula>
    </cfRule>
    <cfRule type="cellIs" dxfId="1260" priority="8774" operator="between">
      <formula>0</formula>
      <formula>0</formula>
    </cfRule>
  </conditionalFormatting>
  <conditionalFormatting sqref="AD122 BG10:BH10 AO52:AO90 AD11:AE120 BH11:BH120 BG11:BG318 AD10">
    <cfRule type="cellIs" dxfId="1259" priority="8736" operator="equal">
      <formula>"EXTREMA"</formula>
    </cfRule>
    <cfRule type="cellIs" dxfId="1258" priority="8737" operator="equal">
      <formula>"ALTA"</formula>
    </cfRule>
    <cfRule type="cellIs" dxfId="1257" priority="8738" operator="equal">
      <formula>"BAJA"</formula>
    </cfRule>
    <cfRule type="cellIs" dxfId="1256" priority="8739" operator="equal">
      <formula>"MODERADA"</formula>
    </cfRule>
  </conditionalFormatting>
  <conditionalFormatting sqref="BC10:BC120 BC122:BC318 Y10:Y269">
    <cfRule type="cellIs" dxfId="1255" priority="7727" operator="equal">
      <formula>"RARO"</formula>
    </cfRule>
    <cfRule type="cellIs" dxfId="1254" priority="7728" operator="equal">
      <formula>"IMPROBABLE"</formula>
    </cfRule>
    <cfRule type="cellIs" dxfId="1253" priority="7729" operator="equal">
      <formula>"POSIBLE"</formula>
    </cfRule>
    <cfRule type="cellIs" dxfId="1252" priority="7730" operator="equal">
      <formula>"PROBABLE"</formula>
    </cfRule>
    <cfRule type="cellIs" dxfId="1251" priority="7731" operator="equal">
      <formula>"CASI SEGURO"</formula>
    </cfRule>
  </conditionalFormatting>
  <conditionalFormatting sqref="BE10:BE120 BE122:BE318">
    <cfRule type="cellIs" dxfId="1250" priority="7722" operator="equal">
      <formula>"INSIGNIFICANTE"</formula>
    </cfRule>
    <cfRule type="cellIs" dxfId="1249" priority="7723" operator="equal">
      <formula>"MENOR"</formula>
    </cfRule>
    <cfRule type="cellIs" dxfId="1248" priority="7724" operator="equal">
      <formula>"MODERADO"</formula>
    </cfRule>
    <cfRule type="cellIs" dxfId="1247" priority="7725" operator="equal">
      <formula>"MAYOR"</formula>
    </cfRule>
    <cfRule type="cellIs" dxfId="1246" priority="7726" operator="equal">
      <formula>"CATASTROFICO"</formula>
    </cfRule>
  </conditionalFormatting>
  <conditionalFormatting sqref="Y125:Y318">
    <cfRule type="cellIs" dxfId="1245" priority="7224" operator="equal">
      <formula>"RARO"</formula>
    </cfRule>
    <cfRule type="cellIs" dxfId="1244" priority="7225" operator="equal">
      <formula>"IMPROBABLE"</formula>
    </cfRule>
    <cfRule type="cellIs" dxfId="1243" priority="7226" operator="equal">
      <formula>"POSIBLE"</formula>
    </cfRule>
    <cfRule type="cellIs" dxfId="1242" priority="7227" operator="equal">
      <formula>"PROBABLE"</formula>
    </cfRule>
    <cfRule type="cellIs" dxfId="1241" priority="7228" operator="equal">
      <formula>"CASI SEGURO"</formula>
    </cfRule>
  </conditionalFormatting>
  <conditionalFormatting sqref="AA10:AA318">
    <cfRule type="containsText" dxfId="1240" priority="1563" operator="containsText" text="MAYOR">
      <formula>NOT(ISERROR(SEARCH("MAYOR",AA10)))</formula>
    </cfRule>
    <cfRule type="cellIs" dxfId="1239" priority="7204" operator="equal">
      <formula>"INSIGNIFICANTE"</formula>
    </cfRule>
    <cfRule type="cellIs" dxfId="1238" priority="7205" operator="equal">
      <formula>"MENOR"</formula>
    </cfRule>
    <cfRule type="cellIs" dxfId="1237" priority="7206" operator="equal">
      <formula>"MODERADO"</formula>
    </cfRule>
    <cfRule type="cellIs" dxfId="1236" priority="7207" operator="equal">
      <formula>"MAYOR"</formula>
    </cfRule>
    <cfRule type="cellIs" dxfId="1235" priority="7208" operator="equal">
      <formula>"CATASTROFICO"</formula>
    </cfRule>
  </conditionalFormatting>
  <conditionalFormatting sqref="AO10:AO51">
    <cfRule type="cellIs" dxfId="1234" priority="5703" operator="equal">
      <formula>"EXTREMA"</formula>
    </cfRule>
    <cfRule type="cellIs" dxfId="1233" priority="5704" operator="equal">
      <formula>"ALTA"</formula>
    </cfRule>
    <cfRule type="cellIs" dxfId="1232" priority="5705" operator="equal">
      <formula>"BAJA"</formula>
    </cfRule>
    <cfRule type="cellIs" dxfId="1231" priority="5706" operator="equal">
      <formula>"MODERADA"</formula>
    </cfRule>
  </conditionalFormatting>
  <conditionalFormatting sqref="AM10:AN10 AM25 AM27 AM15:AM17 AM11:AM13 AN11:AN269">
    <cfRule type="cellIs" dxfId="1230" priority="5695" operator="equal">
      <formula>"EXTREMA"</formula>
    </cfRule>
    <cfRule type="cellIs" dxfId="1229" priority="5696" operator="equal">
      <formula>"ALTA"</formula>
    </cfRule>
    <cfRule type="cellIs" dxfId="1228" priority="5697" operator="equal">
      <formula>"BAJA"</formula>
    </cfRule>
    <cfRule type="cellIs" dxfId="1227" priority="5698" operator="equal">
      <formula>"MODERADA"</formula>
    </cfRule>
  </conditionalFormatting>
  <conditionalFormatting sqref="AN10:AO10 AO42:AO43 AO34 AO20:AO21 AO30 AO36 AO15:AO18 AO23 AO25:AO27 AO32 AO38 AO45 AO47:AO48 AO11:AO13 AN11:AN269">
    <cfRule type="cellIs" dxfId="1226" priority="5679" operator="equal">
      <formula>"EXTREMA"</formula>
    </cfRule>
    <cfRule type="cellIs" dxfId="1225" priority="5680" operator="equal">
      <formula>"ALTA"</formula>
    </cfRule>
    <cfRule type="cellIs" dxfId="1224" priority="5681" operator="equal">
      <formula>"BAJA"</formula>
    </cfRule>
    <cfRule type="cellIs" dxfId="1223" priority="5682" operator="equal">
      <formula>"MODERADA"</formula>
    </cfRule>
  </conditionalFormatting>
  <conditionalFormatting sqref="BH122:BH318">
    <cfRule type="cellIs" dxfId="1222" priority="5665" operator="equal">
      <formula>"EXTREMA"</formula>
    </cfRule>
    <cfRule type="cellIs" dxfId="1221" priority="5666" operator="equal">
      <formula>"ALTA"</formula>
    </cfRule>
    <cfRule type="cellIs" dxfId="1220" priority="5667" operator="equal">
      <formula>"BAJA"</formula>
    </cfRule>
    <cfRule type="cellIs" dxfId="1219" priority="5668" operator="equal">
      <formula>"MODERADA"</formula>
    </cfRule>
  </conditionalFormatting>
  <conditionalFormatting sqref="BH10:BH120 AD10:AD120 BH122:BH318">
    <cfRule type="containsText" dxfId="1218" priority="5663" stopIfTrue="1" operator="containsText" text="NO">
      <formula>NOT(ISERROR(SEARCH("NO",AD10)))</formula>
    </cfRule>
    <cfRule type="containsText" dxfId="1217" priority="5664" stopIfTrue="1" operator="containsText" text="SI">
      <formula>NOT(ISERROR(SEARCH("SI",AD10)))</formula>
    </cfRule>
  </conditionalFormatting>
  <conditionalFormatting sqref="AL10:AL13 AL25 AL15">
    <cfRule type="cellIs" dxfId="1216" priority="5655" operator="equal">
      <formula>"EXTREMA"</formula>
    </cfRule>
    <cfRule type="cellIs" dxfId="1215" priority="5656" operator="equal">
      <formula>"ALTA"</formula>
    </cfRule>
    <cfRule type="cellIs" dxfId="1214" priority="5657" operator="equal">
      <formula>"BAJA"</formula>
    </cfRule>
    <cfRule type="cellIs" dxfId="1213" priority="5658" operator="equal">
      <formula>"MODERADA"</formula>
    </cfRule>
  </conditionalFormatting>
  <conditionalFormatting sqref="AO91:AO120">
    <cfRule type="cellIs" dxfId="1212" priority="5503" operator="equal">
      <formula>"EXTREMA"</formula>
    </cfRule>
    <cfRule type="cellIs" dxfId="1211" priority="5504" operator="equal">
      <formula>"ALTA"</formula>
    </cfRule>
    <cfRule type="cellIs" dxfId="1210" priority="5505" operator="equal">
      <formula>"BAJA"</formula>
    </cfRule>
    <cfRule type="cellIs" dxfId="1209" priority="5506" operator="equal">
      <formula>"MODERADA"</formula>
    </cfRule>
  </conditionalFormatting>
  <conditionalFormatting sqref="AO52 AO55 AO70 AO79 AO89:AO90 AO57 AO61:AO63 AO72 AO81:AO82 AO59 AO65 AO67:AO68 AO74 AO76:AO77 AO84 AO86:AO87">
    <cfRule type="cellIs" dxfId="1208" priority="5571" operator="equal">
      <formula>"EXTREMA"</formula>
    </cfRule>
    <cfRule type="cellIs" dxfId="1207" priority="5572" operator="equal">
      <formula>"ALTA"</formula>
    </cfRule>
    <cfRule type="cellIs" dxfId="1206" priority="5573" operator="equal">
      <formula>"BAJA"</formula>
    </cfRule>
    <cfRule type="cellIs" dxfId="1205" priority="5574" operator="equal">
      <formula>"MODERADA"</formula>
    </cfRule>
  </conditionalFormatting>
  <conditionalFormatting sqref="AM108:AM109 AM115">
    <cfRule type="cellIs" dxfId="1204" priority="5499" operator="equal">
      <formula>"EXTREMA"</formula>
    </cfRule>
    <cfRule type="cellIs" dxfId="1203" priority="5500" operator="equal">
      <formula>"ALTA"</formula>
    </cfRule>
    <cfRule type="cellIs" dxfId="1202" priority="5501" operator="equal">
      <formula>"BAJA"</formula>
    </cfRule>
    <cfRule type="cellIs" dxfId="1201" priority="5502" operator="equal">
      <formula>"MODERADA"</formula>
    </cfRule>
  </conditionalFormatting>
  <conditionalFormatting sqref="AO91 AO97 AO100:AO101 AO111 AO117 AO103:AO104 AO113 AO93:AO94 AO106 AO108:AO109 AO115">
    <cfRule type="cellIs" dxfId="1200" priority="5495" operator="equal">
      <formula>"EXTREMA"</formula>
    </cfRule>
    <cfRule type="cellIs" dxfId="1199" priority="5496" operator="equal">
      <formula>"ALTA"</formula>
    </cfRule>
    <cfRule type="cellIs" dxfId="1198" priority="5497" operator="equal">
      <formula>"BAJA"</formula>
    </cfRule>
    <cfRule type="cellIs" dxfId="1197" priority="5498" operator="equal">
      <formula>"MODERADA"</formula>
    </cfRule>
  </conditionalFormatting>
  <conditionalFormatting sqref="AD122:AD318">
    <cfRule type="cellIs" dxfId="1196" priority="5463" operator="equal">
      <formula>"EXTREMA"</formula>
    </cfRule>
    <cfRule type="cellIs" dxfId="1195" priority="5464" operator="equal">
      <formula>"ALTA"</formula>
    </cfRule>
    <cfRule type="cellIs" dxfId="1194" priority="5465" operator="equal">
      <formula>"BAJA"</formula>
    </cfRule>
    <cfRule type="cellIs" dxfId="1193" priority="5466" operator="equal">
      <formula>"MODERADA"</formula>
    </cfRule>
  </conditionalFormatting>
  <conditionalFormatting sqref="AO122:AO318">
    <cfRule type="cellIs" dxfId="1192" priority="5427" operator="equal">
      <formula>"EXTREMA"</formula>
    </cfRule>
    <cfRule type="cellIs" dxfId="1191" priority="5428" operator="equal">
      <formula>"ALTA"</formula>
    </cfRule>
    <cfRule type="cellIs" dxfId="1190" priority="5429" operator="equal">
      <formula>"BAJA"</formula>
    </cfRule>
    <cfRule type="cellIs" dxfId="1189" priority="5430" operator="equal">
      <formula>"MODERADA"</formula>
    </cfRule>
  </conditionalFormatting>
  <conditionalFormatting sqref="AM122:AM123">
    <cfRule type="cellIs" dxfId="1188" priority="5423" operator="equal">
      <formula>"EXTREMA"</formula>
    </cfRule>
    <cfRule type="cellIs" dxfId="1187" priority="5424" operator="equal">
      <formula>"ALTA"</formula>
    </cfRule>
    <cfRule type="cellIs" dxfId="1186" priority="5425" operator="equal">
      <formula>"BAJA"</formula>
    </cfRule>
    <cfRule type="cellIs" dxfId="1185" priority="5426" operator="equal">
      <formula>"MODERADA"</formula>
    </cfRule>
  </conditionalFormatting>
  <conditionalFormatting sqref="AN270:AN318">
    <cfRule type="cellIs" dxfId="1184" priority="5419" operator="equal">
      <formula>"EXTREMA"</formula>
    </cfRule>
    <cfRule type="cellIs" dxfId="1183" priority="5420" operator="equal">
      <formula>"ALTA"</formula>
    </cfRule>
    <cfRule type="cellIs" dxfId="1182" priority="5421" operator="equal">
      <formula>"BAJA"</formula>
    </cfRule>
    <cfRule type="cellIs" dxfId="1181" priority="5422" operator="equal">
      <formula>"MODERADA"</formula>
    </cfRule>
  </conditionalFormatting>
  <conditionalFormatting sqref="AD122:AD318">
    <cfRule type="containsText" dxfId="1180" priority="5417" stopIfTrue="1" operator="containsText" text="NO">
      <formula>NOT(ISERROR(SEARCH("NO",AD122)))</formula>
    </cfRule>
    <cfRule type="containsText" dxfId="1179" priority="5418" stopIfTrue="1" operator="containsText" text="SI">
      <formula>NOT(ISERROR(SEARCH("SI",AD122)))</formula>
    </cfRule>
  </conditionalFormatting>
  <conditionalFormatting sqref="AL122:AL123">
    <cfRule type="cellIs" dxfId="1178" priority="5407" operator="equal">
      <formula>"EXTREMA"</formula>
    </cfRule>
    <cfRule type="cellIs" dxfId="1177" priority="5408" operator="equal">
      <formula>"ALTA"</formula>
    </cfRule>
    <cfRule type="cellIs" dxfId="1176" priority="5409" operator="equal">
      <formula>"BAJA"</formula>
    </cfRule>
    <cfRule type="cellIs" dxfId="1175" priority="5410" operator="equal">
      <formula>"MODERADA"</formula>
    </cfRule>
  </conditionalFormatting>
  <conditionalFormatting sqref="AA10:AA318 AC10:AC318">
    <cfRule type="containsText" dxfId="1174" priority="1592" operator="containsText" text="MODERADO">
      <formula>NOT(ISERROR(SEARCH("MODERADO",AA10)))</formula>
    </cfRule>
    <cfRule type="containsText" dxfId="1173" priority="1593" operator="containsText" text="MODERADO">
      <formula>NOT(ISERROR(SEARCH("MODERADO",AA10)))</formula>
    </cfRule>
    <cfRule type="containsText" dxfId="1172" priority="1594" operator="containsText" text="CATASTROFICO">
      <formula>NOT(ISERROR(SEARCH("CATASTROFICO",AA10)))</formula>
    </cfRule>
    <cfRule type="containsText" dxfId="1171" priority="1595" operator="containsText" text="MODERADO">
      <formula>NOT(ISERROR(SEARCH("MODERADO",AA10)))</formula>
    </cfRule>
    <cfRule type="containsText" dxfId="1170" priority="1596" operator="containsText" text="MENOR">
      <formula>NOT(ISERROR(SEARCH("MENOR",AA10)))</formula>
    </cfRule>
  </conditionalFormatting>
  <conditionalFormatting sqref="Y10:Y318">
    <cfRule type="containsText" dxfId="1169" priority="1585" operator="containsText" text="IMPROBABLE">
      <formula>NOT(ISERROR(SEARCH("IMPROBABLE",Y10)))</formula>
    </cfRule>
    <cfRule type="containsText" dxfId="1168" priority="1586" operator="containsText" text="CASI SEGURO">
      <formula>NOT(ISERROR(SEARCH("CASI SEGURO",Y10)))</formula>
    </cfRule>
    <cfRule type="containsText" dxfId="1167" priority="1587" operator="containsText" text="PROBABLE">
      <formula>NOT(ISERROR(SEARCH("PROBABLE",Y10)))</formula>
    </cfRule>
    <cfRule type="containsText" dxfId="1166" priority="1588" operator="containsText" text="POSIBLE">
      <formula>NOT(ISERROR(SEARCH("POSIBLE",Y10)))</formula>
    </cfRule>
    <cfRule type="containsText" dxfId="1165" priority="1589" operator="containsText" text="IMPROBABLE">
      <formula>NOT(ISERROR(SEARCH("IMPROBABLE",Y10)))</formula>
    </cfRule>
    <cfRule type="containsText" dxfId="1164" priority="1590" operator="containsText" text="RARO">
      <formula>NOT(ISERROR(SEARCH("RARO",Y10)))</formula>
    </cfRule>
    <cfRule type="containsText" dxfId="1163" priority="1591" operator="containsText" text="POSIBLE">
      <formula>NOT(ISERROR(SEARCH("POSIBLE",Y10)))</formula>
    </cfRule>
  </conditionalFormatting>
  <conditionalFormatting sqref="Y10:Y318">
    <cfRule type="containsText" dxfId="1162" priority="1578" operator="containsText" text="RARO">
      <formula>NOT(ISERROR(SEARCH("RARO",Y10)))</formula>
    </cfRule>
  </conditionalFormatting>
  <conditionalFormatting sqref="AC10:AC318">
    <cfRule type="containsText" dxfId="1161" priority="1562" operator="containsText" text="ALTO">
      <formula>NOT(ISERROR(SEARCH("ALTO",AC10)))</formula>
    </cfRule>
    <cfRule type="cellIs" dxfId="1160" priority="1573" operator="equal">
      <formula>"INSIGNIFICANTE"</formula>
    </cfRule>
    <cfRule type="cellIs" dxfId="1159" priority="1574" operator="equal">
      <formula>"MENOR"</formula>
    </cfRule>
    <cfRule type="cellIs" dxfId="1158" priority="1575" operator="equal">
      <formula>"MODERADO"</formula>
    </cfRule>
    <cfRule type="cellIs" dxfId="1157" priority="1576" operator="equal">
      <formula>"MAYOR"</formula>
    </cfRule>
    <cfRule type="cellIs" dxfId="1156" priority="1577" operator="equal">
      <formula>"CATASTROFICO"</formula>
    </cfRule>
  </conditionalFormatting>
  <conditionalFormatting sqref="AC10:AC318">
    <cfRule type="containsText" dxfId="1155" priority="1567" operator="containsText" text="BAJO">
      <formula>NOT(ISERROR(SEARCH("BAJO",AC10)))</formula>
    </cfRule>
  </conditionalFormatting>
  <conditionalFormatting sqref="AC10:AC318">
    <cfRule type="containsText" dxfId="1154" priority="1564" operator="containsText" text="EXTREMO">
      <formula>NOT(ISERROR(SEARCH("EXTREMO",AC10)))</formula>
    </cfRule>
    <cfRule type="containsText" dxfId="1153" priority="1565" operator="containsText" text="ALTO">
      <formula>NOT(ISERROR(SEARCH("ALTO",AC10)))</formula>
    </cfRule>
    <cfRule type="containsText" dxfId="1152" priority="1566" operator="containsText" text="MODERADO">
      <formula>NOT(ISERROR(SEARCH("MODERADO",AC10)))</formula>
    </cfRule>
  </conditionalFormatting>
  <conditionalFormatting sqref="AM20">
    <cfRule type="cellIs" dxfId="1151" priority="1558" operator="equal">
      <formula>"EXTREMA"</formula>
    </cfRule>
    <cfRule type="cellIs" dxfId="1150" priority="1559" operator="equal">
      <formula>"ALTA"</formula>
    </cfRule>
    <cfRule type="cellIs" dxfId="1149" priority="1560" operator="equal">
      <formula>"BAJA"</formula>
    </cfRule>
    <cfRule type="cellIs" dxfId="1148" priority="1561" operator="equal">
      <formula>"MODERADA"</formula>
    </cfRule>
  </conditionalFormatting>
  <conditionalFormatting sqref="AL20">
    <cfRule type="cellIs" dxfId="1147" priority="1554" operator="equal">
      <formula>"EXTREMA"</formula>
    </cfRule>
    <cfRule type="cellIs" dxfId="1146" priority="1555" operator="equal">
      <formula>"ALTA"</formula>
    </cfRule>
    <cfRule type="cellIs" dxfId="1145" priority="1556" operator="equal">
      <formula>"BAJA"</formula>
    </cfRule>
    <cfRule type="cellIs" dxfId="1144" priority="1557" operator="equal">
      <formula>"MODERADA"</formula>
    </cfRule>
  </conditionalFormatting>
  <conditionalFormatting sqref="AM42">
    <cfRule type="cellIs" dxfId="1143" priority="1550" operator="equal">
      <formula>"EXTREMA"</formula>
    </cfRule>
    <cfRule type="cellIs" dxfId="1142" priority="1551" operator="equal">
      <formula>"ALTA"</formula>
    </cfRule>
    <cfRule type="cellIs" dxfId="1141" priority="1552" operator="equal">
      <formula>"BAJA"</formula>
    </cfRule>
    <cfRule type="cellIs" dxfId="1140" priority="1553" operator="equal">
      <formula>"MODERADA"</formula>
    </cfRule>
  </conditionalFormatting>
  <conditionalFormatting sqref="AL42">
    <cfRule type="cellIs" dxfId="1139" priority="1546" operator="equal">
      <formula>"EXTREMA"</formula>
    </cfRule>
    <cfRule type="cellIs" dxfId="1138" priority="1547" operator="equal">
      <formula>"ALTA"</formula>
    </cfRule>
    <cfRule type="cellIs" dxfId="1137" priority="1548" operator="equal">
      <formula>"BAJA"</formula>
    </cfRule>
    <cfRule type="cellIs" dxfId="1136" priority="1549" operator="equal">
      <formula>"MODERADA"</formula>
    </cfRule>
  </conditionalFormatting>
  <conditionalFormatting sqref="AM81">
    <cfRule type="cellIs" dxfId="1135" priority="1526" operator="equal">
      <formula>"EXTREMA"</formula>
    </cfRule>
    <cfRule type="cellIs" dxfId="1134" priority="1527" operator="equal">
      <formula>"ALTA"</formula>
    </cfRule>
    <cfRule type="cellIs" dxfId="1133" priority="1528" operator="equal">
      <formula>"BAJA"</formula>
    </cfRule>
    <cfRule type="cellIs" dxfId="1132" priority="1529" operator="equal">
      <formula>"MODERADA"</formula>
    </cfRule>
  </conditionalFormatting>
  <conditionalFormatting sqref="AL81">
    <cfRule type="cellIs" dxfId="1131" priority="1522" operator="equal">
      <formula>"EXTREMA"</formula>
    </cfRule>
    <cfRule type="cellIs" dxfId="1130" priority="1523" operator="equal">
      <formula>"ALTA"</formula>
    </cfRule>
    <cfRule type="cellIs" dxfId="1129" priority="1524" operator="equal">
      <formula>"BAJA"</formula>
    </cfRule>
    <cfRule type="cellIs" dxfId="1128" priority="1525" operator="equal">
      <formula>"MODERADA"</formula>
    </cfRule>
  </conditionalFormatting>
  <conditionalFormatting sqref="AM21">
    <cfRule type="cellIs" dxfId="1127" priority="1502" operator="equal">
      <formula>"EXTREMA"</formula>
    </cfRule>
    <cfRule type="cellIs" dxfId="1126" priority="1503" operator="equal">
      <formula>"ALTA"</formula>
    </cfRule>
    <cfRule type="cellIs" dxfId="1125" priority="1504" operator="equal">
      <formula>"BAJA"</formula>
    </cfRule>
    <cfRule type="cellIs" dxfId="1124" priority="1505" operator="equal">
      <formula>"MODERADA"</formula>
    </cfRule>
  </conditionalFormatting>
  <conditionalFormatting sqref="AL21">
    <cfRule type="cellIs" dxfId="1123" priority="1498" operator="equal">
      <formula>"EXTREMA"</formula>
    </cfRule>
    <cfRule type="cellIs" dxfId="1122" priority="1499" operator="equal">
      <formula>"ALTA"</formula>
    </cfRule>
    <cfRule type="cellIs" dxfId="1121" priority="1500" operator="equal">
      <formula>"BAJA"</formula>
    </cfRule>
    <cfRule type="cellIs" dxfId="1120" priority="1501" operator="equal">
      <formula>"MODERADA"</formula>
    </cfRule>
  </conditionalFormatting>
  <conditionalFormatting sqref="AM23">
    <cfRule type="cellIs" dxfId="1119" priority="1494" operator="equal">
      <formula>"EXTREMA"</formula>
    </cfRule>
    <cfRule type="cellIs" dxfId="1118" priority="1495" operator="equal">
      <formula>"ALTA"</formula>
    </cfRule>
    <cfRule type="cellIs" dxfId="1117" priority="1496" operator="equal">
      <formula>"BAJA"</formula>
    </cfRule>
    <cfRule type="cellIs" dxfId="1116" priority="1497" operator="equal">
      <formula>"MODERADA"</formula>
    </cfRule>
  </conditionalFormatting>
  <conditionalFormatting sqref="AL23">
    <cfRule type="cellIs" dxfId="1115" priority="1490" operator="equal">
      <formula>"EXTREMA"</formula>
    </cfRule>
    <cfRule type="cellIs" dxfId="1114" priority="1491" operator="equal">
      <formula>"ALTA"</formula>
    </cfRule>
    <cfRule type="cellIs" dxfId="1113" priority="1492" operator="equal">
      <formula>"BAJA"</formula>
    </cfRule>
    <cfRule type="cellIs" dxfId="1112" priority="1493" operator="equal">
      <formula>"MODERADA"</formula>
    </cfRule>
  </conditionalFormatting>
  <conditionalFormatting sqref="AM43">
    <cfRule type="cellIs" dxfId="1111" priority="1470" operator="equal">
      <formula>"EXTREMA"</formula>
    </cfRule>
    <cfRule type="cellIs" dxfId="1110" priority="1471" operator="equal">
      <formula>"ALTA"</formula>
    </cfRule>
    <cfRule type="cellIs" dxfId="1109" priority="1472" operator="equal">
      <formula>"BAJA"</formula>
    </cfRule>
    <cfRule type="cellIs" dxfId="1108" priority="1473" operator="equal">
      <formula>"MODERADA"</formula>
    </cfRule>
  </conditionalFormatting>
  <conditionalFormatting sqref="AL43">
    <cfRule type="cellIs" dxfId="1107" priority="1466" operator="equal">
      <formula>"EXTREMA"</formula>
    </cfRule>
    <cfRule type="cellIs" dxfId="1106" priority="1467" operator="equal">
      <formula>"ALTA"</formula>
    </cfRule>
    <cfRule type="cellIs" dxfId="1105" priority="1468" operator="equal">
      <formula>"BAJA"</formula>
    </cfRule>
    <cfRule type="cellIs" dxfId="1104" priority="1469" operator="equal">
      <formula>"MODERADA"</formula>
    </cfRule>
  </conditionalFormatting>
  <conditionalFormatting sqref="AM45">
    <cfRule type="cellIs" dxfId="1103" priority="1462" operator="equal">
      <formula>"EXTREMA"</formula>
    </cfRule>
    <cfRule type="cellIs" dxfId="1102" priority="1463" operator="equal">
      <formula>"ALTA"</formula>
    </cfRule>
    <cfRule type="cellIs" dxfId="1101" priority="1464" operator="equal">
      <formula>"BAJA"</formula>
    </cfRule>
    <cfRule type="cellIs" dxfId="1100" priority="1465" operator="equal">
      <formula>"MODERADA"</formula>
    </cfRule>
  </conditionalFormatting>
  <conditionalFormatting sqref="AL45">
    <cfRule type="cellIs" dxfId="1099" priority="1458" operator="equal">
      <formula>"EXTREMA"</formula>
    </cfRule>
    <cfRule type="cellIs" dxfId="1098" priority="1459" operator="equal">
      <formula>"ALTA"</formula>
    </cfRule>
    <cfRule type="cellIs" dxfId="1097" priority="1460" operator="equal">
      <formula>"BAJA"</formula>
    </cfRule>
    <cfRule type="cellIs" dxfId="1096" priority="1461" operator="equal">
      <formula>"MODERADA"</formula>
    </cfRule>
  </conditionalFormatting>
  <conditionalFormatting sqref="AM84">
    <cfRule type="cellIs" dxfId="1095" priority="1406" operator="equal">
      <formula>"EXTREMA"</formula>
    </cfRule>
    <cfRule type="cellIs" dxfId="1094" priority="1407" operator="equal">
      <formula>"ALTA"</formula>
    </cfRule>
    <cfRule type="cellIs" dxfId="1093" priority="1408" operator="equal">
      <formula>"BAJA"</formula>
    </cfRule>
    <cfRule type="cellIs" dxfId="1092" priority="1409" operator="equal">
      <formula>"MODERADA"</formula>
    </cfRule>
  </conditionalFormatting>
  <conditionalFormatting sqref="AL84">
    <cfRule type="cellIs" dxfId="1091" priority="1402" operator="equal">
      <formula>"EXTREMA"</formula>
    </cfRule>
    <cfRule type="cellIs" dxfId="1090" priority="1403" operator="equal">
      <formula>"ALTA"</formula>
    </cfRule>
    <cfRule type="cellIs" dxfId="1089" priority="1404" operator="equal">
      <formula>"BAJA"</formula>
    </cfRule>
    <cfRule type="cellIs" dxfId="1088" priority="1405" operator="equal">
      <formula>"MODERADA"</formula>
    </cfRule>
  </conditionalFormatting>
  <conditionalFormatting sqref="AM82">
    <cfRule type="cellIs" dxfId="1087" priority="1414" operator="equal">
      <formula>"EXTREMA"</formula>
    </cfRule>
    <cfRule type="cellIs" dxfId="1086" priority="1415" operator="equal">
      <formula>"ALTA"</formula>
    </cfRule>
    <cfRule type="cellIs" dxfId="1085" priority="1416" operator="equal">
      <formula>"BAJA"</formula>
    </cfRule>
    <cfRule type="cellIs" dxfId="1084" priority="1417" operator="equal">
      <formula>"MODERADA"</formula>
    </cfRule>
  </conditionalFormatting>
  <conditionalFormatting sqref="AL82">
    <cfRule type="cellIs" dxfId="1083" priority="1410" operator="equal">
      <formula>"EXTREMA"</formula>
    </cfRule>
    <cfRule type="cellIs" dxfId="1082" priority="1411" operator="equal">
      <formula>"ALTA"</formula>
    </cfRule>
    <cfRule type="cellIs" dxfId="1081" priority="1412" operator="equal">
      <formula>"BAJA"</formula>
    </cfRule>
    <cfRule type="cellIs" dxfId="1080" priority="1413" operator="equal">
      <formula>"MODERADA"</formula>
    </cfRule>
  </conditionalFormatting>
  <conditionalFormatting sqref="AM90">
    <cfRule type="cellIs" dxfId="1079" priority="1398" operator="equal">
      <formula>"EXTREMA"</formula>
    </cfRule>
    <cfRule type="cellIs" dxfId="1078" priority="1399" operator="equal">
      <formula>"ALTA"</formula>
    </cfRule>
    <cfRule type="cellIs" dxfId="1077" priority="1400" operator="equal">
      <formula>"BAJA"</formula>
    </cfRule>
    <cfRule type="cellIs" dxfId="1076" priority="1401" operator="equal">
      <formula>"MODERADA"</formula>
    </cfRule>
  </conditionalFormatting>
  <conditionalFormatting sqref="AM125">
    <cfRule type="cellIs" dxfId="1075" priority="1358" operator="equal">
      <formula>"EXTREMA"</formula>
    </cfRule>
    <cfRule type="cellIs" dxfId="1074" priority="1359" operator="equal">
      <formula>"ALTA"</formula>
    </cfRule>
    <cfRule type="cellIs" dxfId="1073" priority="1360" operator="equal">
      <formula>"BAJA"</formula>
    </cfRule>
    <cfRule type="cellIs" dxfId="1072" priority="1361" operator="equal">
      <formula>"MODERADA"</formula>
    </cfRule>
  </conditionalFormatting>
  <conditionalFormatting sqref="AL125">
    <cfRule type="cellIs" dxfId="1071" priority="1354" operator="equal">
      <formula>"EXTREMA"</formula>
    </cfRule>
    <cfRule type="cellIs" dxfId="1070" priority="1355" operator="equal">
      <formula>"ALTA"</formula>
    </cfRule>
    <cfRule type="cellIs" dxfId="1069" priority="1356" operator="equal">
      <formula>"BAJA"</formula>
    </cfRule>
    <cfRule type="cellIs" dxfId="1068" priority="1357" operator="equal">
      <formula>"MODERADA"</formula>
    </cfRule>
  </conditionalFormatting>
  <conditionalFormatting sqref="AM270:AN318 AM126:AM269">
    <cfRule type="cellIs" dxfId="1067" priority="1350" operator="equal">
      <formula>"EXTREMA"</formula>
    </cfRule>
    <cfRule type="cellIs" dxfId="1066" priority="1351" operator="equal">
      <formula>"ALTA"</formula>
    </cfRule>
    <cfRule type="cellIs" dxfId="1065" priority="1352" operator="equal">
      <formula>"BAJA"</formula>
    </cfRule>
    <cfRule type="cellIs" dxfId="1064" priority="1353" operator="equal">
      <formula>"MODERADA"</formula>
    </cfRule>
  </conditionalFormatting>
  <conditionalFormatting sqref="AL126:AL318">
    <cfRule type="cellIs" dxfId="1063" priority="1346" operator="equal">
      <formula>"EXTREMA"</formula>
    </cfRule>
    <cfRule type="cellIs" dxfId="1062" priority="1347" operator="equal">
      <formula>"ALTA"</formula>
    </cfRule>
    <cfRule type="cellIs" dxfId="1061" priority="1348" operator="equal">
      <formula>"BAJA"</formula>
    </cfRule>
    <cfRule type="cellIs" dxfId="1060" priority="1349" operator="equal">
      <formula>"MODERADA"</formula>
    </cfRule>
  </conditionalFormatting>
  <conditionalFormatting sqref="AM47">
    <cfRule type="cellIs" dxfId="1059" priority="1338" operator="equal">
      <formula>"EXTREMA"</formula>
    </cfRule>
    <cfRule type="cellIs" dxfId="1058" priority="1339" operator="equal">
      <formula>"ALTA"</formula>
    </cfRule>
    <cfRule type="cellIs" dxfId="1057" priority="1340" operator="equal">
      <formula>"BAJA"</formula>
    </cfRule>
    <cfRule type="cellIs" dxfId="1056" priority="1341" operator="equal">
      <formula>"MODERADA"</formula>
    </cfRule>
  </conditionalFormatting>
  <conditionalFormatting sqref="AM67">
    <cfRule type="cellIs" dxfId="1055" priority="1330" operator="equal">
      <formula>"EXTREMA"</formula>
    </cfRule>
    <cfRule type="cellIs" dxfId="1054" priority="1331" operator="equal">
      <formula>"ALTA"</formula>
    </cfRule>
    <cfRule type="cellIs" dxfId="1053" priority="1332" operator="equal">
      <formula>"BAJA"</formula>
    </cfRule>
    <cfRule type="cellIs" dxfId="1052" priority="1333" operator="equal">
      <formula>"MODERADA"</formula>
    </cfRule>
  </conditionalFormatting>
  <conditionalFormatting sqref="AM76">
    <cfRule type="cellIs" dxfId="1051" priority="1322" operator="equal">
      <formula>"EXTREMA"</formula>
    </cfRule>
    <cfRule type="cellIs" dxfId="1050" priority="1323" operator="equal">
      <formula>"ALTA"</formula>
    </cfRule>
    <cfRule type="cellIs" dxfId="1049" priority="1324" operator="equal">
      <formula>"BAJA"</formula>
    </cfRule>
    <cfRule type="cellIs" dxfId="1048" priority="1325" operator="equal">
      <formula>"MODERADA"</formula>
    </cfRule>
  </conditionalFormatting>
  <conditionalFormatting sqref="AM86">
    <cfRule type="cellIs" dxfId="1047" priority="1314" operator="equal">
      <formula>"EXTREMA"</formula>
    </cfRule>
    <cfRule type="cellIs" dxfId="1046" priority="1315" operator="equal">
      <formula>"ALTA"</formula>
    </cfRule>
    <cfRule type="cellIs" dxfId="1045" priority="1316" operator="equal">
      <formula>"BAJA"</formula>
    </cfRule>
    <cfRule type="cellIs" dxfId="1044" priority="1317" operator="equal">
      <formula>"MODERADA"</formula>
    </cfRule>
  </conditionalFormatting>
  <conditionalFormatting sqref="AM39">
    <cfRule type="cellIs" dxfId="1043" priority="1306" operator="equal">
      <formula>"EXTREMA"</formula>
    </cfRule>
    <cfRule type="cellIs" dxfId="1042" priority="1307" operator="equal">
      <formula>"ALTA"</formula>
    </cfRule>
    <cfRule type="cellIs" dxfId="1041" priority="1308" operator="equal">
      <formula>"BAJA"</formula>
    </cfRule>
    <cfRule type="cellIs" dxfId="1040" priority="1309" operator="equal">
      <formula>"MODERADA"</formula>
    </cfRule>
  </conditionalFormatting>
  <conditionalFormatting sqref="AO39">
    <cfRule type="cellIs" dxfId="1039" priority="1302" operator="equal">
      <formula>"EXTREMA"</formula>
    </cfRule>
    <cfRule type="cellIs" dxfId="1038" priority="1303" operator="equal">
      <formula>"ALTA"</formula>
    </cfRule>
    <cfRule type="cellIs" dxfId="1037" priority="1304" operator="equal">
      <formula>"BAJA"</formula>
    </cfRule>
    <cfRule type="cellIs" dxfId="1036" priority="1305" operator="equal">
      <formula>"MODERADA"</formula>
    </cfRule>
  </conditionalFormatting>
  <conditionalFormatting sqref="AL39">
    <cfRule type="cellIs" dxfId="1035" priority="1298" operator="equal">
      <formula>"EXTREMA"</formula>
    </cfRule>
    <cfRule type="cellIs" dxfId="1034" priority="1299" operator="equal">
      <formula>"ALTA"</formula>
    </cfRule>
    <cfRule type="cellIs" dxfId="1033" priority="1300" operator="equal">
      <formula>"BAJA"</formula>
    </cfRule>
    <cfRule type="cellIs" dxfId="1032" priority="1301" operator="equal">
      <formula>"MODERADA"</formula>
    </cfRule>
  </conditionalFormatting>
  <conditionalFormatting sqref="AM49">
    <cfRule type="cellIs" dxfId="1031" priority="1294" operator="equal">
      <formula>"EXTREMA"</formula>
    </cfRule>
    <cfRule type="cellIs" dxfId="1030" priority="1295" operator="equal">
      <formula>"ALTA"</formula>
    </cfRule>
    <cfRule type="cellIs" dxfId="1029" priority="1296" operator="equal">
      <formula>"BAJA"</formula>
    </cfRule>
    <cfRule type="cellIs" dxfId="1028" priority="1297" operator="equal">
      <formula>"MODERADA"</formula>
    </cfRule>
  </conditionalFormatting>
  <conditionalFormatting sqref="AO49">
    <cfRule type="cellIs" dxfId="1027" priority="1290" operator="equal">
      <formula>"EXTREMA"</formula>
    </cfRule>
    <cfRule type="cellIs" dxfId="1026" priority="1291" operator="equal">
      <formula>"ALTA"</formula>
    </cfRule>
    <cfRule type="cellIs" dxfId="1025" priority="1292" operator="equal">
      <formula>"BAJA"</formula>
    </cfRule>
    <cfRule type="cellIs" dxfId="1024" priority="1293" operator="equal">
      <formula>"MODERADA"</formula>
    </cfRule>
  </conditionalFormatting>
  <conditionalFormatting sqref="AM50">
    <cfRule type="cellIs" dxfId="1023" priority="1282" operator="equal">
      <formula>"EXTREMA"</formula>
    </cfRule>
    <cfRule type="cellIs" dxfId="1022" priority="1283" operator="equal">
      <formula>"ALTA"</formula>
    </cfRule>
    <cfRule type="cellIs" dxfId="1021" priority="1284" operator="equal">
      <formula>"BAJA"</formula>
    </cfRule>
    <cfRule type="cellIs" dxfId="1020" priority="1285" operator="equal">
      <formula>"MODERADA"</formula>
    </cfRule>
  </conditionalFormatting>
  <conditionalFormatting sqref="AO50">
    <cfRule type="cellIs" dxfId="1019" priority="1278" operator="equal">
      <formula>"EXTREMA"</formula>
    </cfRule>
    <cfRule type="cellIs" dxfId="1018" priority="1279" operator="equal">
      <formula>"ALTA"</formula>
    </cfRule>
    <cfRule type="cellIs" dxfId="1017" priority="1280" operator="equal">
      <formula>"BAJA"</formula>
    </cfRule>
    <cfRule type="cellIs" dxfId="1016" priority="1281" operator="equal">
      <formula>"MODERADA"</formula>
    </cfRule>
  </conditionalFormatting>
  <conditionalFormatting sqref="AM54">
    <cfRule type="cellIs" dxfId="1015" priority="1270" operator="equal">
      <formula>"EXTREMA"</formula>
    </cfRule>
    <cfRule type="cellIs" dxfId="1014" priority="1271" operator="equal">
      <formula>"ALTA"</formula>
    </cfRule>
    <cfRule type="cellIs" dxfId="1013" priority="1272" operator="equal">
      <formula>"BAJA"</formula>
    </cfRule>
    <cfRule type="cellIs" dxfId="1012" priority="1273" operator="equal">
      <formula>"MODERADA"</formula>
    </cfRule>
  </conditionalFormatting>
  <conditionalFormatting sqref="AO54">
    <cfRule type="cellIs" dxfId="1011" priority="1266" operator="equal">
      <formula>"EXTREMA"</formula>
    </cfRule>
    <cfRule type="cellIs" dxfId="1010" priority="1267" operator="equal">
      <formula>"ALTA"</formula>
    </cfRule>
    <cfRule type="cellIs" dxfId="1009" priority="1268" operator="equal">
      <formula>"BAJA"</formula>
    </cfRule>
    <cfRule type="cellIs" dxfId="1008" priority="1269" operator="equal">
      <formula>"MODERADA"</formula>
    </cfRule>
  </conditionalFormatting>
  <conditionalFormatting sqref="AM69">
    <cfRule type="cellIs" dxfId="1007" priority="1258" operator="equal">
      <formula>"EXTREMA"</formula>
    </cfRule>
    <cfRule type="cellIs" dxfId="1006" priority="1259" operator="equal">
      <formula>"ALTA"</formula>
    </cfRule>
    <cfRule type="cellIs" dxfId="1005" priority="1260" operator="equal">
      <formula>"BAJA"</formula>
    </cfRule>
    <cfRule type="cellIs" dxfId="1004" priority="1261" operator="equal">
      <formula>"MODERADA"</formula>
    </cfRule>
  </conditionalFormatting>
  <conditionalFormatting sqref="AO69">
    <cfRule type="cellIs" dxfId="1003" priority="1254" operator="equal">
      <formula>"EXTREMA"</formula>
    </cfRule>
    <cfRule type="cellIs" dxfId="1002" priority="1255" operator="equal">
      <formula>"ALTA"</formula>
    </cfRule>
    <cfRule type="cellIs" dxfId="1001" priority="1256" operator="equal">
      <formula>"BAJA"</formula>
    </cfRule>
    <cfRule type="cellIs" dxfId="1000" priority="1257" operator="equal">
      <formula>"MODERADA"</formula>
    </cfRule>
  </conditionalFormatting>
  <conditionalFormatting sqref="AM78">
    <cfRule type="cellIs" dxfId="999" priority="1246" operator="equal">
      <formula>"EXTREMA"</formula>
    </cfRule>
    <cfRule type="cellIs" dxfId="998" priority="1247" operator="equal">
      <formula>"ALTA"</formula>
    </cfRule>
    <cfRule type="cellIs" dxfId="997" priority="1248" operator="equal">
      <formula>"BAJA"</formula>
    </cfRule>
    <cfRule type="cellIs" dxfId="996" priority="1249" operator="equal">
      <formula>"MODERADA"</formula>
    </cfRule>
  </conditionalFormatting>
  <conditionalFormatting sqref="AO78">
    <cfRule type="cellIs" dxfId="995" priority="1242" operator="equal">
      <formula>"EXTREMA"</formula>
    </cfRule>
    <cfRule type="cellIs" dxfId="994" priority="1243" operator="equal">
      <formula>"ALTA"</formula>
    </cfRule>
    <cfRule type="cellIs" dxfId="993" priority="1244" operator="equal">
      <formula>"BAJA"</formula>
    </cfRule>
    <cfRule type="cellIs" dxfId="992" priority="1245" operator="equal">
      <formula>"MODERADA"</formula>
    </cfRule>
  </conditionalFormatting>
  <conditionalFormatting sqref="AM88">
    <cfRule type="cellIs" dxfId="991" priority="1234" operator="equal">
      <formula>"EXTREMA"</formula>
    </cfRule>
    <cfRule type="cellIs" dxfId="990" priority="1235" operator="equal">
      <formula>"ALTA"</formula>
    </cfRule>
    <cfRule type="cellIs" dxfId="989" priority="1236" operator="equal">
      <formula>"BAJA"</formula>
    </cfRule>
    <cfRule type="cellIs" dxfId="988" priority="1237" operator="equal">
      <formula>"MODERADA"</formula>
    </cfRule>
  </conditionalFormatting>
  <conditionalFormatting sqref="AO88">
    <cfRule type="cellIs" dxfId="987" priority="1230" operator="equal">
      <formula>"EXTREMA"</formula>
    </cfRule>
    <cfRule type="cellIs" dxfId="986" priority="1231" operator="equal">
      <formula>"ALTA"</formula>
    </cfRule>
    <cfRule type="cellIs" dxfId="985" priority="1232" operator="equal">
      <formula>"BAJA"</formula>
    </cfRule>
    <cfRule type="cellIs" dxfId="984" priority="1233" operator="equal">
      <formula>"MODERADA"</formula>
    </cfRule>
  </conditionalFormatting>
  <conditionalFormatting sqref="AL88">
    <cfRule type="cellIs" dxfId="983" priority="1226" operator="equal">
      <formula>"EXTREMA"</formula>
    </cfRule>
    <cfRule type="cellIs" dxfId="982" priority="1227" operator="equal">
      <formula>"ALTA"</formula>
    </cfRule>
    <cfRule type="cellIs" dxfId="981" priority="1228" operator="equal">
      <formula>"BAJA"</formula>
    </cfRule>
    <cfRule type="cellIs" dxfId="980" priority="1229" operator="equal">
      <formula>"MODERADA"</formula>
    </cfRule>
  </conditionalFormatting>
  <conditionalFormatting sqref="AM95">
    <cfRule type="cellIs" dxfId="979" priority="1222" operator="equal">
      <formula>"EXTREMA"</formula>
    </cfRule>
    <cfRule type="cellIs" dxfId="978" priority="1223" operator="equal">
      <formula>"ALTA"</formula>
    </cfRule>
    <cfRule type="cellIs" dxfId="977" priority="1224" operator="equal">
      <formula>"BAJA"</formula>
    </cfRule>
    <cfRule type="cellIs" dxfId="976" priority="1225" operator="equal">
      <formula>"MODERADA"</formula>
    </cfRule>
  </conditionalFormatting>
  <conditionalFormatting sqref="AO95">
    <cfRule type="cellIs" dxfId="975" priority="1218" operator="equal">
      <formula>"EXTREMA"</formula>
    </cfRule>
    <cfRule type="cellIs" dxfId="974" priority="1219" operator="equal">
      <formula>"ALTA"</formula>
    </cfRule>
    <cfRule type="cellIs" dxfId="973" priority="1220" operator="equal">
      <formula>"BAJA"</formula>
    </cfRule>
    <cfRule type="cellIs" dxfId="972" priority="1221" operator="equal">
      <formula>"MODERADA"</formula>
    </cfRule>
  </conditionalFormatting>
  <conditionalFormatting sqref="AL95">
    <cfRule type="cellIs" dxfId="971" priority="1214" operator="equal">
      <formula>"EXTREMA"</formula>
    </cfRule>
    <cfRule type="cellIs" dxfId="970" priority="1215" operator="equal">
      <formula>"ALTA"</formula>
    </cfRule>
    <cfRule type="cellIs" dxfId="969" priority="1216" operator="equal">
      <formula>"BAJA"</formula>
    </cfRule>
    <cfRule type="cellIs" dxfId="968" priority="1217" operator="equal">
      <formula>"MODERADA"</formula>
    </cfRule>
  </conditionalFormatting>
  <conditionalFormatting sqref="AM99">
    <cfRule type="cellIs" dxfId="967" priority="1210" operator="equal">
      <formula>"EXTREMA"</formula>
    </cfRule>
    <cfRule type="cellIs" dxfId="966" priority="1211" operator="equal">
      <formula>"ALTA"</formula>
    </cfRule>
    <cfRule type="cellIs" dxfId="965" priority="1212" operator="equal">
      <formula>"BAJA"</formula>
    </cfRule>
    <cfRule type="cellIs" dxfId="964" priority="1213" operator="equal">
      <formula>"MODERADA"</formula>
    </cfRule>
  </conditionalFormatting>
  <conditionalFormatting sqref="AO99">
    <cfRule type="cellIs" dxfId="963" priority="1206" operator="equal">
      <formula>"EXTREMA"</formula>
    </cfRule>
    <cfRule type="cellIs" dxfId="962" priority="1207" operator="equal">
      <formula>"ALTA"</formula>
    </cfRule>
    <cfRule type="cellIs" dxfId="961" priority="1208" operator="equal">
      <formula>"BAJA"</formula>
    </cfRule>
    <cfRule type="cellIs" dxfId="960" priority="1209" operator="equal">
      <formula>"MODERADA"</formula>
    </cfRule>
  </conditionalFormatting>
  <conditionalFormatting sqref="AL99">
    <cfRule type="cellIs" dxfId="959" priority="1202" operator="equal">
      <formula>"EXTREMA"</formula>
    </cfRule>
    <cfRule type="cellIs" dxfId="958" priority="1203" operator="equal">
      <formula>"ALTA"</formula>
    </cfRule>
    <cfRule type="cellIs" dxfId="957" priority="1204" operator="equal">
      <formula>"BAJA"</formula>
    </cfRule>
    <cfRule type="cellIs" dxfId="956" priority="1205" operator="equal">
      <formula>"MODERADA"</formula>
    </cfRule>
  </conditionalFormatting>
  <conditionalFormatting sqref="AM110">
    <cfRule type="cellIs" dxfId="955" priority="1198" operator="equal">
      <formula>"EXTREMA"</formula>
    </cfRule>
    <cfRule type="cellIs" dxfId="954" priority="1199" operator="equal">
      <formula>"ALTA"</formula>
    </cfRule>
    <cfRule type="cellIs" dxfId="953" priority="1200" operator="equal">
      <formula>"BAJA"</formula>
    </cfRule>
    <cfRule type="cellIs" dxfId="952" priority="1201" operator="equal">
      <formula>"MODERADA"</formula>
    </cfRule>
  </conditionalFormatting>
  <conditionalFormatting sqref="AO110">
    <cfRule type="cellIs" dxfId="951" priority="1194" operator="equal">
      <formula>"EXTREMA"</formula>
    </cfRule>
    <cfRule type="cellIs" dxfId="950" priority="1195" operator="equal">
      <formula>"ALTA"</formula>
    </cfRule>
    <cfRule type="cellIs" dxfId="949" priority="1196" operator="equal">
      <formula>"BAJA"</formula>
    </cfRule>
    <cfRule type="cellIs" dxfId="948" priority="1197" operator="equal">
      <formula>"MODERADA"</formula>
    </cfRule>
  </conditionalFormatting>
  <conditionalFormatting sqref="AM116">
    <cfRule type="cellIs" dxfId="947" priority="1186" operator="equal">
      <formula>"EXTREMA"</formula>
    </cfRule>
    <cfRule type="cellIs" dxfId="946" priority="1187" operator="equal">
      <formula>"ALTA"</formula>
    </cfRule>
    <cfRule type="cellIs" dxfId="945" priority="1188" operator="equal">
      <formula>"BAJA"</formula>
    </cfRule>
    <cfRule type="cellIs" dxfId="944" priority="1189" operator="equal">
      <formula>"MODERADA"</formula>
    </cfRule>
  </conditionalFormatting>
  <conditionalFormatting sqref="AO116">
    <cfRule type="cellIs" dxfId="943" priority="1182" operator="equal">
      <formula>"EXTREMA"</formula>
    </cfRule>
    <cfRule type="cellIs" dxfId="942" priority="1183" operator="equal">
      <formula>"ALTA"</formula>
    </cfRule>
    <cfRule type="cellIs" dxfId="941" priority="1184" operator="equal">
      <formula>"BAJA"</formula>
    </cfRule>
    <cfRule type="cellIs" dxfId="940" priority="1185" operator="equal">
      <formula>"MODERADA"</formula>
    </cfRule>
  </conditionalFormatting>
  <conditionalFormatting sqref="AL116">
    <cfRule type="cellIs" dxfId="939" priority="1178" operator="equal">
      <formula>"EXTREMA"</formula>
    </cfRule>
    <cfRule type="cellIs" dxfId="938" priority="1179" operator="equal">
      <formula>"ALTA"</formula>
    </cfRule>
    <cfRule type="cellIs" dxfId="937" priority="1180" operator="equal">
      <formula>"BAJA"</formula>
    </cfRule>
    <cfRule type="cellIs" dxfId="936" priority="1181" operator="equal">
      <formula>"MODERADA"</formula>
    </cfRule>
  </conditionalFormatting>
  <conditionalFormatting sqref="AM119">
    <cfRule type="cellIs" dxfId="935" priority="1174" operator="equal">
      <formula>"EXTREMA"</formula>
    </cfRule>
    <cfRule type="cellIs" dxfId="934" priority="1175" operator="equal">
      <formula>"ALTA"</formula>
    </cfRule>
    <cfRule type="cellIs" dxfId="933" priority="1176" operator="equal">
      <formula>"BAJA"</formula>
    </cfRule>
    <cfRule type="cellIs" dxfId="932" priority="1177" operator="equal">
      <formula>"MODERADA"</formula>
    </cfRule>
  </conditionalFormatting>
  <conditionalFormatting sqref="AO119">
    <cfRule type="cellIs" dxfId="931" priority="1170" operator="equal">
      <formula>"EXTREMA"</formula>
    </cfRule>
    <cfRule type="cellIs" dxfId="930" priority="1171" operator="equal">
      <formula>"ALTA"</formula>
    </cfRule>
    <cfRule type="cellIs" dxfId="929" priority="1172" operator="equal">
      <formula>"BAJA"</formula>
    </cfRule>
    <cfRule type="cellIs" dxfId="928" priority="1173" operator="equal">
      <formula>"MODERADA"</formula>
    </cfRule>
  </conditionalFormatting>
  <conditionalFormatting sqref="AL119">
    <cfRule type="cellIs" dxfId="927" priority="1166" operator="equal">
      <formula>"EXTREMA"</formula>
    </cfRule>
    <cfRule type="cellIs" dxfId="926" priority="1167" operator="equal">
      <formula>"ALTA"</formula>
    </cfRule>
    <cfRule type="cellIs" dxfId="925" priority="1168" operator="equal">
      <formula>"BAJA"</formula>
    </cfRule>
    <cfRule type="cellIs" dxfId="924" priority="1169" operator="equal">
      <formula>"MODERADA"</formula>
    </cfRule>
  </conditionalFormatting>
  <conditionalFormatting sqref="AM124">
    <cfRule type="cellIs" dxfId="923" priority="1162" operator="equal">
      <formula>"EXTREMA"</formula>
    </cfRule>
    <cfRule type="cellIs" dxfId="922" priority="1163" operator="equal">
      <formula>"ALTA"</formula>
    </cfRule>
    <cfRule type="cellIs" dxfId="921" priority="1164" operator="equal">
      <formula>"BAJA"</formula>
    </cfRule>
    <cfRule type="cellIs" dxfId="920" priority="1165" operator="equal">
      <formula>"MODERADA"</formula>
    </cfRule>
  </conditionalFormatting>
  <conditionalFormatting sqref="AO124">
    <cfRule type="cellIs" dxfId="919" priority="1158" operator="equal">
      <formula>"EXTREMA"</formula>
    </cfRule>
    <cfRule type="cellIs" dxfId="918" priority="1159" operator="equal">
      <formula>"ALTA"</formula>
    </cfRule>
    <cfRule type="cellIs" dxfId="917" priority="1160" operator="equal">
      <formula>"BAJA"</formula>
    </cfRule>
    <cfRule type="cellIs" dxfId="916" priority="1161" operator="equal">
      <formula>"MODERADA"</formula>
    </cfRule>
  </conditionalFormatting>
  <conditionalFormatting sqref="AL124">
    <cfRule type="cellIs" dxfId="915" priority="1154" operator="equal">
      <formula>"EXTREMA"</formula>
    </cfRule>
    <cfRule type="cellIs" dxfId="914" priority="1155" operator="equal">
      <formula>"ALTA"</formula>
    </cfRule>
    <cfRule type="cellIs" dxfId="913" priority="1156" operator="equal">
      <formula>"BAJA"</formula>
    </cfRule>
    <cfRule type="cellIs" dxfId="912" priority="1157" operator="equal">
      <formula>"MODERADA"</formula>
    </cfRule>
  </conditionalFormatting>
  <conditionalFormatting sqref="AM18">
    <cfRule type="cellIs" dxfId="911" priority="1150" operator="equal">
      <formula>"EXTREMA"</formula>
    </cfRule>
    <cfRule type="cellIs" dxfId="910" priority="1151" operator="equal">
      <formula>"ALTA"</formula>
    </cfRule>
    <cfRule type="cellIs" dxfId="909" priority="1152" operator="equal">
      <formula>"BAJA"</formula>
    </cfRule>
    <cfRule type="cellIs" dxfId="908" priority="1153" operator="equal">
      <formula>"MODERADA"</formula>
    </cfRule>
  </conditionalFormatting>
  <conditionalFormatting sqref="AM26">
    <cfRule type="cellIs" dxfId="907" priority="1142" operator="equal">
      <formula>"EXTREMA"</formula>
    </cfRule>
    <cfRule type="cellIs" dxfId="906" priority="1143" operator="equal">
      <formula>"ALTA"</formula>
    </cfRule>
    <cfRule type="cellIs" dxfId="905" priority="1144" operator="equal">
      <formula>"BAJA"</formula>
    </cfRule>
    <cfRule type="cellIs" dxfId="904" priority="1145" operator="equal">
      <formula>"MODERADA"</formula>
    </cfRule>
  </conditionalFormatting>
  <conditionalFormatting sqref="AM32">
    <cfRule type="cellIs" dxfId="903" priority="1134" operator="equal">
      <formula>"EXTREMA"</formula>
    </cfRule>
    <cfRule type="cellIs" dxfId="902" priority="1135" operator="equal">
      <formula>"ALTA"</formula>
    </cfRule>
    <cfRule type="cellIs" dxfId="901" priority="1136" operator="equal">
      <formula>"BAJA"</formula>
    </cfRule>
    <cfRule type="cellIs" dxfId="900" priority="1137" operator="equal">
      <formula>"MODERADA"</formula>
    </cfRule>
  </conditionalFormatting>
  <conditionalFormatting sqref="AM34">
    <cfRule type="cellIs" dxfId="899" priority="1126" operator="equal">
      <formula>"EXTREMA"</formula>
    </cfRule>
    <cfRule type="cellIs" dxfId="898" priority="1127" operator="equal">
      <formula>"ALTA"</formula>
    </cfRule>
    <cfRule type="cellIs" dxfId="897" priority="1128" operator="equal">
      <formula>"BAJA"</formula>
    </cfRule>
    <cfRule type="cellIs" dxfId="896" priority="1129" operator="equal">
      <formula>"MODERADA"</formula>
    </cfRule>
  </conditionalFormatting>
  <conditionalFormatting sqref="AM38">
    <cfRule type="cellIs" dxfId="895" priority="1118" operator="equal">
      <formula>"EXTREMA"</formula>
    </cfRule>
    <cfRule type="cellIs" dxfId="894" priority="1119" operator="equal">
      <formula>"ALTA"</formula>
    </cfRule>
    <cfRule type="cellIs" dxfId="893" priority="1120" operator="equal">
      <formula>"BAJA"</formula>
    </cfRule>
    <cfRule type="cellIs" dxfId="892" priority="1121" operator="equal">
      <formula>"MODERADA"</formula>
    </cfRule>
  </conditionalFormatting>
  <conditionalFormatting sqref="AM48">
    <cfRule type="cellIs" dxfId="891" priority="1110" operator="equal">
      <formula>"EXTREMA"</formula>
    </cfRule>
    <cfRule type="cellIs" dxfId="890" priority="1111" operator="equal">
      <formula>"ALTA"</formula>
    </cfRule>
    <cfRule type="cellIs" dxfId="889" priority="1112" operator="equal">
      <formula>"BAJA"</formula>
    </cfRule>
    <cfRule type="cellIs" dxfId="888" priority="1113" operator="equal">
      <formula>"MODERADA"</formula>
    </cfRule>
  </conditionalFormatting>
  <conditionalFormatting sqref="AM55">
    <cfRule type="cellIs" dxfId="887" priority="1102" operator="equal">
      <formula>"EXTREMA"</formula>
    </cfRule>
    <cfRule type="cellIs" dxfId="886" priority="1103" operator="equal">
      <formula>"ALTA"</formula>
    </cfRule>
    <cfRule type="cellIs" dxfId="885" priority="1104" operator="equal">
      <formula>"BAJA"</formula>
    </cfRule>
    <cfRule type="cellIs" dxfId="884" priority="1105" operator="equal">
      <formula>"MODERADA"</formula>
    </cfRule>
  </conditionalFormatting>
  <conditionalFormatting sqref="AL55">
    <cfRule type="cellIs" dxfId="883" priority="1098" operator="equal">
      <formula>"EXTREMA"</formula>
    </cfRule>
    <cfRule type="cellIs" dxfId="882" priority="1099" operator="equal">
      <formula>"ALTA"</formula>
    </cfRule>
    <cfRule type="cellIs" dxfId="881" priority="1100" operator="equal">
      <formula>"BAJA"</formula>
    </cfRule>
    <cfRule type="cellIs" dxfId="880" priority="1101" operator="equal">
      <formula>"MODERADA"</formula>
    </cfRule>
  </conditionalFormatting>
  <conditionalFormatting sqref="AM59">
    <cfRule type="cellIs" dxfId="879" priority="1094" operator="equal">
      <formula>"EXTREMA"</formula>
    </cfRule>
    <cfRule type="cellIs" dxfId="878" priority="1095" operator="equal">
      <formula>"ALTA"</formula>
    </cfRule>
    <cfRule type="cellIs" dxfId="877" priority="1096" operator="equal">
      <formula>"BAJA"</formula>
    </cfRule>
    <cfRule type="cellIs" dxfId="876" priority="1097" operator="equal">
      <formula>"MODERADA"</formula>
    </cfRule>
  </conditionalFormatting>
  <conditionalFormatting sqref="AM61">
    <cfRule type="cellIs" dxfId="875" priority="1086" operator="equal">
      <formula>"EXTREMA"</formula>
    </cfRule>
    <cfRule type="cellIs" dxfId="874" priority="1087" operator="equal">
      <formula>"ALTA"</formula>
    </cfRule>
    <cfRule type="cellIs" dxfId="873" priority="1088" operator="equal">
      <formula>"BAJA"</formula>
    </cfRule>
    <cfRule type="cellIs" dxfId="872" priority="1089" operator="equal">
      <formula>"MODERADA"</formula>
    </cfRule>
  </conditionalFormatting>
  <conditionalFormatting sqref="AM68">
    <cfRule type="cellIs" dxfId="871" priority="1078" operator="equal">
      <formula>"EXTREMA"</formula>
    </cfRule>
    <cfRule type="cellIs" dxfId="870" priority="1079" operator="equal">
      <formula>"ALTA"</formula>
    </cfRule>
    <cfRule type="cellIs" dxfId="869" priority="1080" operator="equal">
      <formula>"BAJA"</formula>
    </cfRule>
    <cfRule type="cellIs" dxfId="868" priority="1081" operator="equal">
      <formula>"MODERADA"</formula>
    </cfRule>
  </conditionalFormatting>
  <conditionalFormatting sqref="AM70">
    <cfRule type="cellIs" dxfId="867" priority="1070" operator="equal">
      <formula>"EXTREMA"</formula>
    </cfRule>
    <cfRule type="cellIs" dxfId="866" priority="1071" operator="equal">
      <formula>"ALTA"</formula>
    </cfRule>
    <cfRule type="cellIs" dxfId="865" priority="1072" operator="equal">
      <formula>"BAJA"</formula>
    </cfRule>
    <cfRule type="cellIs" dxfId="864" priority="1073" operator="equal">
      <formula>"MODERADA"</formula>
    </cfRule>
  </conditionalFormatting>
  <conditionalFormatting sqref="AM77">
    <cfRule type="cellIs" dxfId="863" priority="1062" operator="equal">
      <formula>"EXTREMA"</formula>
    </cfRule>
    <cfRule type="cellIs" dxfId="862" priority="1063" operator="equal">
      <formula>"ALTA"</formula>
    </cfRule>
    <cfRule type="cellIs" dxfId="861" priority="1064" operator="equal">
      <formula>"BAJA"</formula>
    </cfRule>
    <cfRule type="cellIs" dxfId="860" priority="1065" operator="equal">
      <formula>"MODERADA"</formula>
    </cfRule>
  </conditionalFormatting>
  <conditionalFormatting sqref="AM79">
    <cfRule type="cellIs" dxfId="859" priority="1054" operator="equal">
      <formula>"EXTREMA"</formula>
    </cfRule>
    <cfRule type="cellIs" dxfId="858" priority="1055" operator="equal">
      <formula>"ALTA"</formula>
    </cfRule>
    <cfRule type="cellIs" dxfId="857" priority="1056" operator="equal">
      <formula>"BAJA"</formula>
    </cfRule>
    <cfRule type="cellIs" dxfId="856" priority="1057" operator="equal">
      <formula>"MODERADA"</formula>
    </cfRule>
  </conditionalFormatting>
  <conditionalFormatting sqref="AM87">
    <cfRule type="cellIs" dxfId="855" priority="1046" operator="equal">
      <formula>"EXTREMA"</formula>
    </cfRule>
    <cfRule type="cellIs" dxfId="854" priority="1047" operator="equal">
      <formula>"ALTA"</formula>
    </cfRule>
    <cfRule type="cellIs" dxfId="853" priority="1048" operator="equal">
      <formula>"BAJA"</formula>
    </cfRule>
    <cfRule type="cellIs" dxfId="852" priority="1049" operator="equal">
      <formula>"MODERADA"</formula>
    </cfRule>
  </conditionalFormatting>
  <conditionalFormatting sqref="AM89">
    <cfRule type="cellIs" dxfId="851" priority="1038" operator="equal">
      <formula>"EXTREMA"</formula>
    </cfRule>
    <cfRule type="cellIs" dxfId="850" priority="1039" operator="equal">
      <formula>"ALTA"</formula>
    </cfRule>
    <cfRule type="cellIs" dxfId="849" priority="1040" operator="equal">
      <formula>"BAJA"</formula>
    </cfRule>
    <cfRule type="cellIs" dxfId="848" priority="1041" operator="equal">
      <formula>"MODERADA"</formula>
    </cfRule>
  </conditionalFormatting>
  <conditionalFormatting sqref="AL89">
    <cfRule type="cellIs" dxfId="847" priority="1034" operator="equal">
      <formula>"EXTREMA"</formula>
    </cfRule>
    <cfRule type="cellIs" dxfId="846" priority="1035" operator="equal">
      <formula>"ALTA"</formula>
    </cfRule>
    <cfRule type="cellIs" dxfId="845" priority="1036" operator="equal">
      <formula>"BAJA"</formula>
    </cfRule>
    <cfRule type="cellIs" dxfId="844" priority="1037" operator="equal">
      <formula>"MODERADA"</formula>
    </cfRule>
  </conditionalFormatting>
  <conditionalFormatting sqref="AM93">
    <cfRule type="cellIs" dxfId="843" priority="1030" operator="equal">
      <formula>"EXTREMA"</formula>
    </cfRule>
    <cfRule type="cellIs" dxfId="842" priority="1031" operator="equal">
      <formula>"ALTA"</formula>
    </cfRule>
    <cfRule type="cellIs" dxfId="841" priority="1032" operator="equal">
      <formula>"BAJA"</formula>
    </cfRule>
    <cfRule type="cellIs" dxfId="840" priority="1033" operator="equal">
      <formula>"MODERADA"</formula>
    </cfRule>
  </conditionalFormatting>
  <conditionalFormatting sqref="AL93">
    <cfRule type="cellIs" dxfId="839" priority="1026" operator="equal">
      <formula>"EXTREMA"</formula>
    </cfRule>
    <cfRule type="cellIs" dxfId="838" priority="1027" operator="equal">
      <formula>"ALTA"</formula>
    </cfRule>
    <cfRule type="cellIs" dxfId="837" priority="1028" operator="equal">
      <formula>"BAJA"</formula>
    </cfRule>
    <cfRule type="cellIs" dxfId="836" priority="1029" operator="equal">
      <formula>"MODERADA"</formula>
    </cfRule>
  </conditionalFormatting>
  <conditionalFormatting sqref="AM94">
    <cfRule type="cellIs" dxfId="835" priority="1022" operator="equal">
      <formula>"EXTREMA"</formula>
    </cfRule>
    <cfRule type="cellIs" dxfId="834" priority="1023" operator="equal">
      <formula>"ALTA"</formula>
    </cfRule>
    <cfRule type="cellIs" dxfId="833" priority="1024" operator="equal">
      <formula>"BAJA"</formula>
    </cfRule>
    <cfRule type="cellIs" dxfId="832" priority="1025" operator="equal">
      <formula>"MODERADA"</formula>
    </cfRule>
  </conditionalFormatting>
  <conditionalFormatting sqref="AL94">
    <cfRule type="cellIs" dxfId="831" priority="1018" operator="equal">
      <formula>"EXTREMA"</formula>
    </cfRule>
    <cfRule type="cellIs" dxfId="830" priority="1019" operator="equal">
      <formula>"ALTA"</formula>
    </cfRule>
    <cfRule type="cellIs" dxfId="829" priority="1020" operator="equal">
      <formula>"BAJA"</formula>
    </cfRule>
    <cfRule type="cellIs" dxfId="828" priority="1021" operator="equal">
      <formula>"MODERADA"</formula>
    </cfRule>
  </conditionalFormatting>
  <conditionalFormatting sqref="AM100">
    <cfRule type="cellIs" dxfId="827" priority="1014" operator="equal">
      <formula>"EXTREMA"</formula>
    </cfRule>
    <cfRule type="cellIs" dxfId="826" priority="1015" operator="equal">
      <formula>"ALTA"</formula>
    </cfRule>
    <cfRule type="cellIs" dxfId="825" priority="1016" operator="equal">
      <formula>"BAJA"</formula>
    </cfRule>
    <cfRule type="cellIs" dxfId="824" priority="1017" operator="equal">
      <formula>"MODERADA"</formula>
    </cfRule>
  </conditionalFormatting>
  <conditionalFormatting sqref="AL100">
    <cfRule type="cellIs" dxfId="823" priority="1010" operator="equal">
      <formula>"EXTREMA"</formula>
    </cfRule>
    <cfRule type="cellIs" dxfId="822" priority="1011" operator="equal">
      <formula>"ALTA"</formula>
    </cfRule>
    <cfRule type="cellIs" dxfId="821" priority="1012" operator="equal">
      <formula>"BAJA"</formula>
    </cfRule>
    <cfRule type="cellIs" dxfId="820" priority="1013" operator="equal">
      <formula>"MODERADA"</formula>
    </cfRule>
  </conditionalFormatting>
  <conditionalFormatting sqref="AM101">
    <cfRule type="cellIs" dxfId="819" priority="1006" operator="equal">
      <formula>"EXTREMA"</formula>
    </cfRule>
    <cfRule type="cellIs" dxfId="818" priority="1007" operator="equal">
      <formula>"ALTA"</formula>
    </cfRule>
    <cfRule type="cellIs" dxfId="817" priority="1008" operator="equal">
      <formula>"BAJA"</formula>
    </cfRule>
    <cfRule type="cellIs" dxfId="816" priority="1009" operator="equal">
      <formula>"MODERADA"</formula>
    </cfRule>
  </conditionalFormatting>
  <conditionalFormatting sqref="AL101">
    <cfRule type="cellIs" dxfId="815" priority="1002" operator="equal">
      <formula>"EXTREMA"</formula>
    </cfRule>
    <cfRule type="cellIs" dxfId="814" priority="1003" operator="equal">
      <formula>"ALTA"</formula>
    </cfRule>
    <cfRule type="cellIs" dxfId="813" priority="1004" operator="equal">
      <formula>"BAJA"</formula>
    </cfRule>
    <cfRule type="cellIs" dxfId="812" priority="1005" operator="equal">
      <formula>"MODERADA"</formula>
    </cfRule>
  </conditionalFormatting>
  <conditionalFormatting sqref="AM111">
    <cfRule type="cellIs" dxfId="811" priority="998" operator="equal">
      <formula>"EXTREMA"</formula>
    </cfRule>
    <cfRule type="cellIs" dxfId="810" priority="999" operator="equal">
      <formula>"ALTA"</formula>
    </cfRule>
    <cfRule type="cellIs" dxfId="809" priority="1000" operator="equal">
      <formula>"BAJA"</formula>
    </cfRule>
    <cfRule type="cellIs" dxfId="808" priority="1001" operator="equal">
      <formula>"MODERADA"</formula>
    </cfRule>
  </conditionalFormatting>
  <conditionalFormatting sqref="AM117">
    <cfRule type="cellIs" dxfId="807" priority="990" operator="equal">
      <formula>"EXTREMA"</formula>
    </cfRule>
    <cfRule type="cellIs" dxfId="806" priority="991" operator="equal">
      <formula>"ALTA"</formula>
    </cfRule>
    <cfRule type="cellIs" dxfId="805" priority="992" operator="equal">
      <formula>"BAJA"</formula>
    </cfRule>
    <cfRule type="cellIs" dxfId="804" priority="993" operator="equal">
      <formula>"MODERADA"</formula>
    </cfRule>
  </conditionalFormatting>
  <conditionalFormatting sqref="AM33">
    <cfRule type="cellIs" dxfId="803" priority="982" operator="equal">
      <formula>"EXTREMA"</formula>
    </cfRule>
    <cfRule type="cellIs" dxfId="802" priority="983" operator="equal">
      <formula>"ALTA"</formula>
    </cfRule>
    <cfRule type="cellIs" dxfId="801" priority="984" operator="equal">
      <formula>"BAJA"</formula>
    </cfRule>
    <cfRule type="cellIs" dxfId="800" priority="985" operator="equal">
      <formula>"MODERADA"</formula>
    </cfRule>
  </conditionalFormatting>
  <conditionalFormatting sqref="AO33">
    <cfRule type="cellIs" dxfId="799" priority="978" operator="equal">
      <formula>"EXTREMA"</formula>
    </cfRule>
    <cfRule type="cellIs" dxfId="798" priority="979" operator="equal">
      <formula>"ALTA"</formula>
    </cfRule>
    <cfRule type="cellIs" dxfId="797" priority="980" operator="equal">
      <formula>"BAJA"</formula>
    </cfRule>
    <cfRule type="cellIs" dxfId="796" priority="981" operator="equal">
      <formula>"MODERADA"</formula>
    </cfRule>
  </conditionalFormatting>
  <conditionalFormatting sqref="AL33">
    <cfRule type="cellIs" dxfId="795" priority="974" operator="equal">
      <formula>"EXTREMA"</formula>
    </cfRule>
    <cfRule type="cellIs" dxfId="794" priority="975" operator="equal">
      <formula>"ALTA"</formula>
    </cfRule>
    <cfRule type="cellIs" dxfId="793" priority="976" operator="equal">
      <formula>"BAJA"</formula>
    </cfRule>
    <cfRule type="cellIs" dxfId="792" priority="977" operator="equal">
      <formula>"MODERADA"</formula>
    </cfRule>
  </conditionalFormatting>
  <conditionalFormatting sqref="AM60">
    <cfRule type="cellIs" dxfId="791" priority="970" operator="equal">
      <formula>"EXTREMA"</formula>
    </cfRule>
    <cfRule type="cellIs" dxfId="790" priority="971" operator="equal">
      <formula>"ALTA"</formula>
    </cfRule>
    <cfRule type="cellIs" dxfId="789" priority="972" operator="equal">
      <formula>"BAJA"</formula>
    </cfRule>
    <cfRule type="cellIs" dxfId="788" priority="973" operator="equal">
      <formula>"MODERADA"</formula>
    </cfRule>
  </conditionalFormatting>
  <conditionalFormatting sqref="AO60">
    <cfRule type="cellIs" dxfId="787" priority="966" operator="equal">
      <formula>"EXTREMA"</formula>
    </cfRule>
    <cfRule type="cellIs" dxfId="786" priority="967" operator="equal">
      <formula>"ALTA"</formula>
    </cfRule>
    <cfRule type="cellIs" dxfId="785" priority="968" operator="equal">
      <formula>"BAJA"</formula>
    </cfRule>
    <cfRule type="cellIs" dxfId="784" priority="969" operator="equal">
      <formula>"MODERADA"</formula>
    </cfRule>
  </conditionalFormatting>
  <conditionalFormatting sqref="AL60">
    <cfRule type="cellIs" dxfId="783" priority="962" operator="equal">
      <formula>"EXTREMA"</formula>
    </cfRule>
    <cfRule type="cellIs" dxfId="782" priority="963" operator="equal">
      <formula>"ALTA"</formula>
    </cfRule>
    <cfRule type="cellIs" dxfId="781" priority="964" operator="equal">
      <formula>"BAJA"</formula>
    </cfRule>
    <cfRule type="cellIs" dxfId="780" priority="965" operator="equal">
      <formula>"MODERADA"</formula>
    </cfRule>
  </conditionalFormatting>
  <conditionalFormatting sqref="AM120">
    <cfRule type="cellIs" dxfId="779" priority="958" operator="equal">
      <formula>"EXTREMA"</formula>
    </cfRule>
    <cfRule type="cellIs" dxfId="778" priority="959" operator="equal">
      <formula>"ALTA"</formula>
    </cfRule>
    <cfRule type="cellIs" dxfId="777" priority="960" operator="equal">
      <formula>"BAJA"</formula>
    </cfRule>
    <cfRule type="cellIs" dxfId="776" priority="961" operator="equal">
      <formula>"MODERADA"</formula>
    </cfRule>
  </conditionalFormatting>
  <conditionalFormatting sqref="AO120">
    <cfRule type="cellIs" dxfId="775" priority="954" operator="equal">
      <formula>"EXTREMA"</formula>
    </cfRule>
    <cfRule type="cellIs" dxfId="774" priority="955" operator="equal">
      <formula>"ALTA"</formula>
    </cfRule>
    <cfRule type="cellIs" dxfId="773" priority="956" operator="equal">
      <formula>"BAJA"</formula>
    </cfRule>
    <cfRule type="cellIs" dxfId="772" priority="957" operator="equal">
      <formula>"MODERADA"</formula>
    </cfRule>
  </conditionalFormatting>
  <conditionalFormatting sqref="AL120">
    <cfRule type="cellIs" dxfId="771" priority="950" operator="equal">
      <formula>"EXTREMA"</formula>
    </cfRule>
    <cfRule type="cellIs" dxfId="770" priority="951" operator="equal">
      <formula>"ALTA"</formula>
    </cfRule>
    <cfRule type="cellIs" dxfId="769" priority="952" operator="equal">
      <formula>"BAJA"</formula>
    </cfRule>
    <cfRule type="cellIs" dxfId="768" priority="953" operator="equal">
      <formula>"MODERADA"</formula>
    </cfRule>
  </conditionalFormatting>
  <conditionalFormatting sqref="AM19">
    <cfRule type="cellIs" dxfId="767" priority="946" operator="equal">
      <formula>"EXTREMA"</formula>
    </cfRule>
    <cfRule type="cellIs" dxfId="766" priority="947" operator="equal">
      <formula>"ALTA"</formula>
    </cfRule>
    <cfRule type="cellIs" dxfId="765" priority="948" operator="equal">
      <formula>"BAJA"</formula>
    </cfRule>
    <cfRule type="cellIs" dxfId="764" priority="949" operator="equal">
      <formula>"MODERADA"</formula>
    </cfRule>
  </conditionalFormatting>
  <conditionalFormatting sqref="AO19">
    <cfRule type="cellIs" dxfId="763" priority="942" operator="equal">
      <formula>"EXTREMA"</formula>
    </cfRule>
    <cfRule type="cellIs" dxfId="762" priority="943" operator="equal">
      <formula>"ALTA"</formula>
    </cfRule>
    <cfRule type="cellIs" dxfId="761" priority="944" operator="equal">
      <formula>"BAJA"</formula>
    </cfRule>
    <cfRule type="cellIs" dxfId="760" priority="945" operator="equal">
      <formula>"MODERADA"</formula>
    </cfRule>
  </conditionalFormatting>
  <conditionalFormatting sqref="AL19">
    <cfRule type="cellIs" dxfId="759" priority="938" operator="equal">
      <formula>"EXTREMA"</formula>
    </cfRule>
    <cfRule type="cellIs" dxfId="758" priority="939" operator="equal">
      <formula>"ALTA"</formula>
    </cfRule>
    <cfRule type="cellIs" dxfId="757" priority="940" operator="equal">
      <formula>"BAJA"</formula>
    </cfRule>
    <cfRule type="cellIs" dxfId="756" priority="941" operator="equal">
      <formula>"MODERADA"</formula>
    </cfRule>
  </conditionalFormatting>
  <conditionalFormatting sqref="AM28">
    <cfRule type="cellIs" dxfId="755" priority="934" operator="equal">
      <formula>"EXTREMA"</formula>
    </cfRule>
    <cfRule type="cellIs" dxfId="754" priority="935" operator="equal">
      <formula>"ALTA"</formula>
    </cfRule>
    <cfRule type="cellIs" dxfId="753" priority="936" operator="equal">
      <formula>"BAJA"</formula>
    </cfRule>
    <cfRule type="cellIs" dxfId="752" priority="937" operator="equal">
      <formula>"MODERADA"</formula>
    </cfRule>
  </conditionalFormatting>
  <conditionalFormatting sqref="AO28">
    <cfRule type="cellIs" dxfId="751" priority="930" operator="equal">
      <formula>"EXTREMA"</formula>
    </cfRule>
    <cfRule type="cellIs" dxfId="750" priority="931" operator="equal">
      <formula>"ALTA"</formula>
    </cfRule>
    <cfRule type="cellIs" dxfId="749" priority="932" operator="equal">
      <formula>"BAJA"</formula>
    </cfRule>
    <cfRule type="cellIs" dxfId="748" priority="933" operator="equal">
      <formula>"MODERADA"</formula>
    </cfRule>
  </conditionalFormatting>
  <conditionalFormatting sqref="AM29">
    <cfRule type="cellIs" dxfId="747" priority="922" operator="equal">
      <formula>"EXTREMA"</formula>
    </cfRule>
    <cfRule type="cellIs" dxfId="746" priority="923" operator="equal">
      <formula>"ALTA"</formula>
    </cfRule>
    <cfRule type="cellIs" dxfId="745" priority="924" operator="equal">
      <formula>"BAJA"</formula>
    </cfRule>
    <cfRule type="cellIs" dxfId="744" priority="925" operator="equal">
      <formula>"MODERADA"</formula>
    </cfRule>
  </conditionalFormatting>
  <conditionalFormatting sqref="AO29">
    <cfRule type="cellIs" dxfId="743" priority="918" operator="equal">
      <formula>"EXTREMA"</formula>
    </cfRule>
    <cfRule type="cellIs" dxfId="742" priority="919" operator="equal">
      <formula>"ALTA"</formula>
    </cfRule>
    <cfRule type="cellIs" dxfId="741" priority="920" operator="equal">
      <formula>"BAJA"</formula>
    </cfRule>
    <cfRule type="cellIs" dxfId="740" priority="921" operator="equal">
      <formula>"MODERADA"</formula>
    </cfRule>
  </conditionalFormatting>
  <conditionalFormatting sqref="AM35">
    <cfRule type="cellIs" dxfId="739" priority="910" operator="equal">
      <formula>"EXTREMA"</formula>
    </cfRule>
    <cfRule type="cellIs" dxfId="738" priority="911" operator="equal">
      <formula>"ALTA"</formula>
    </cfRule>
    <cfRule type="cellIs" dxfId="737" priority="912" operator="equal">
      <formula>"BAJA"</formula>
    </cfRule>
    <cfRule type="cellIs" dxfId="736" priority="913" operator="equal">
      <formula>"MODERADA"</formula>
    </cfRule>
  </conditionalFormatting>
  <conditionalFormatting sqref="AO35">
    <cfRule type="cellIs" dxfId="735" priority="906" operator="equal">
      <formula>"EXTREMA"</formula>
    </cfRule>
    <cfRule type="cellIs" dxfId="734" priority="907" operator="equal">
      <formula>"ALTA"</formula>
    </cfRule>
    <cfRule type="cellIs" dxfId="733" priority="908" operator="equal">
      <formula>"BAJA"</formula>
    </cfRule>
    <cfRule type="cellIs" dxfId="732" priority="909" operator="equal">
      <formula>"MODERADA"</formula>
    </cfRule>
  </conditionalFormatting>
  <conditionalFormatting sqref="AM40">
    <cfRule type="cellIs" dxfId="731" priority="898" operator="equal">
      <formula>"EXTREMA"</formula>
    </cfRule>
    <cfRule type="cellIs" dxfId="730" priority="899" operator="equal">
      <formula>"ALTA"</formula>
    </cfRule>
    <cfRule type="cellIs" dxfId="729" priority="900" operator="equal">
      <formula>"BAJA"</formula>
    </cfRule>
    <cfRule type="cellIs" dxfId="728" priority="901" operator="equal">
      <formula>"MODERADA"</formula>
    </cfRule>
  </conditionalFormatting>
  <conditionalFormatting sqref="AO40">
    <cfRule type="cellIs" dxfId="727" priority="894" operator="equal">
      <formula>"EXTREMA"</formula>
    </cfRule>
    <cfRule type="cellIs" dxfId="726" priority="895" operator="equal">
      <formula>"ALTA"</formula>
    </cfRule>
    <cfRule type="cellIs" dxfId="725" priority="896" operator="equal">
      <formula>"BAJA"</formula>
    </cfRule>
    <cfRule type="cellIs" dxfId="724" priority="897" operator="equal">
      <formula>"MODERADA"</formula>
    </cfRule>
  </conditionalFormatting>
  <conditionalFormatting sqref="AM41">
    <cfRule type="cellIs" dxfId="723" priority="886" operator="equal">
      <formula>"EXTREMA"</formula>
    </cfRule>
    <cfRule type="cellIs" dxfId="722" priority="887" operator="equal">
      <formula>"ALTA"</formula>
    </cfRule>
    <cfRule type="cellIs" dxfId="721" priority="888" operator="equal">
      <formula>"BAJA"</formula>
    </cfRule>
    <cfRule type="cellIs" dxfId="720" priority="889" operator="equal">
      <formula>"MODERADA"</formula>
    </cfRule>
  </conditionalFormatting>
  <conditionalFormatting sqref="AO41">
    <cfRule type="cellIs" dxfId="719" priority="882" operator="equal">
      <formula>"EXTREMA"</formula>
    </cfRule>
    <cfRule type="cellIs" dxfId="718" priority="883" operator="equal">
      <formula>"ALTA"</formula>
    </cfRule>
    <cfRule type="cellIs" dxfId="717" priority="884" operator="equal">
      <formula>"BAJA"</formula>
    </cfRule>
    <cfRule type="cellIs" dxfId="716" priority="885" operator="equal">
      <formula>"MODERADA"</formula>
    </cfRule>
  </conditionalFormatting>
  <conditionalFormatting sqref="AM51">
    <cfRule type="cellIs" dxfId="715" priority="874" operator="equal">
      <formula>"EXTREMA"</formula>
    </cfRule>
    <cfRule type="cellIs" dxfId="714" priority="875" operator="equal">
      <formula>"ALTA"</formula>
    </cfRule>
    <cfRule type="cellIs" dxfId="713" priority="876" operator="equal">
      <formula>"BAJA"</formula>
    </cfRule>
    <cfRule type="cellIs" dxfId="712" priority="877" operator="equal">
      <formula>"MODERADA"</formula>
    </cfRule>
  </conditionalFormatting>
  <conditionalFormatting sqref="AO51">
    <cfRule type="cellIs" dxfId="711" priority="870" operator="equal">
      <formula>"EXTREMA"</formula>
    </cfRule>
    <cfRule type="cellIs" dxfId="710" priority="871" operator="equal">
      <formula>"ALTA"</formula>
    </cfRule>
    <cfRule type="cellIs" dxfId="709" priority="872" operator="equal">
      <formula>"BAJA"</formula>
    </cfRule>
    <cfRule type="cellIs" dxfId="708" priority="873" operator="equal">
      <formula>"MODERADA"</formula>
    </cfRule>
  </conditionalFormatting>
  <conditionalFormatting sqref="AM56">
    <cfRule type="cellIs" dxfId="707" priority="862" operator="equal">
      <formula>"EXTREMA"</formula>
    </cfRule>
    <cfRule type="cellIs" dxfId="706" priority="863" operator="equal">
      <formula>"ALTA"</formula>
    </cfRule>
    <cfRule type="cellIs" dxfId="705" priority="864" operator="equal">
      <formula>"BAJA"</formula>
    </cfRule>
    <cfRule type="cellIs" dxfId="704" priority="865" operator="equal">
      <formula>"MODERADA"</formula>
    </cfRule>
  </conditionalFormatting>
  <conditionalFormatting sqref="AO56">
    <cfRule type="cellIs" dxfId="703" priority="858" operator="equal">
      <formula>"EXTREMA"</formula>
    </cfRule>
    <cfRule type="cellIs" dxfId="702" priority="859" operator="equal">
      <formula>"ALTA"</formula>
    </cfRule>
    <cfRule type="cellIs" dxfId="701" priority="860" operator="equal">
      <formula>"BAJA"</formula>
    </cfRule>
    <cfRule type="cellIs" dxfId="700" priority="861" operator="equal">
      <formula>"MODERADA"</formula>
    </cfRule>
  </conditionalFormatting>
  <conditionalFormatting sqref="AM71">
    <cfRule type="cellIs" dxfId="699" priority="838" operator="equal">
      <formula>"EXTREMA"</formula>
    </cfRule>
    <cfRule type="cellIs" dxfId="698" priority="839" operator="equal">
      <formula>"ALTA"</formula>
    </cfRule>
    <cfRule type="cellIs" dxfId="697" priority="840" operator="equal">
      <formula>"BAJA"</formula>
    </cfRule>
    <cfRule type="cellIs" dxfId="696" priority="841" operator="equal">
      <formula>"MODERADA"</formula>
    </cfRule>
  </conditionalFormatting>
  <conditionalFormatting sqref="AO71">
    <cfRule type="cellIs" dxfId="695" priority="834" operator="equal">
      <formula>"EXTREMA"</formula>
    </cfRule>
    <cfRule type="cellIs" dxfId="694" priority="835" operator="equal">
      <formula>"ALTA"</formula>
    </cfRule>
    <cfRule type="cellIs" dxfId="693" priority="836" operator="equal">
      <formula>"BAJA"</formula>
    </cfRule>
    <cfRule type="cellIs" dxfId="692" priority="837" operator="equal">
      <formula>"MODERADA"</formula>
    </cfRule>
  </conditionalFormatting>
  <conditionalFormatting sqref="AM80">
    <cfRule type="cellIs" dxfId="691" priority="826" operator="equal">
      <formula>"EXTREMA"</formula>
    </cfRule>
    <cfRule type="cellIs" dxfId="690" priority="827" operator="equal">
      <formula>"ALTA"</formula>
    </cfRule>
    <cfRule type="cellIs" dxfId="689" priority="828" operator="equal">
      <formula>"BAJA"</formula>
    </cfRule>
    <cfRule type="cellIs" dxfId="688" priority="829" operator="equal">
      <formula>"MODERADA"</formula>
    </cfRule>
  </conditionalFormatting>
  <conditionalFormatting sqref="AO80">
    <cfRule type="cellIs" dxfId="687" priority="822" operator="equal">
      <formula>"EXTREMA"</formula>
    </cfRule>
    <cfRule type="cellIs" dxfId="686" priority="823" operator="equal">
      <formula>"ALTA"</formula>
    </cfRule>
    <cfRule type="cellIs" dxfId="685" priority="824" operator="equal">
      <formula>"BAJA"</formula>
    </cfRule>
    <cfRule type="cellIs" dxfId="684" priority="825" operator="equal">
      <formula>"MODERADA"</formula>
    </cfRule>
  </conditionalFormatting>
  <conditionalFormatting sqref="AM96">
    <cfRule type="cellIs" dxfId="683" priority="814" operator="equal">
      <formula>"EXTREMA"</formula>
    </cfRule>
    <cfRule type="cellIs" dxfId="682" priority="815" operator="equal">
      <formula>"ALTA"</formula>
    </cfRule>
    <cfRule type="cellIs" dxfId="681" priority="816" operator="equal">
      <formula>"BAJA"</formula>
    </cfRule>
    <cfRule type="cellIs" dxfId="680" priority="817" operator="equal">
      <formula>"MODERADA"</formula>
    </cfRule>
  </conditionalFormatting>
  <conditionalFormatting sqref="AO96">
    <cfRule type="cellIs" dxfId="679" priority="810" operator="equal">
      <formula>"EXTREMA"</formula>
    </cfRule>
    <cfRule type="cellIs" dxfId="678" priority="811" operator="equal">
      <formula>"ALTA"</formula>
    </cfRule>
    <cfRule type="cellIs" dxfId="677" priority="812" operator="equal">
      <formula>"BAJA"</formula>
    </cfRule>
    <cfRule type="cellIs" dxfId="676" priority="813" operator="equal">
      <formula>"MODERADA"</formula>
    </cfRule>
  </conditionalFormatting>
  <conditionalFormatting sqref="AM102">
    <cfRule type="cellIs" dxfId="675" priority="802" operator="equal">
      <formula>"EXTREMA"</formula>
    </cfRule>
    <cfRule type="cellIs" dxfId="674" priority="803" operator="equal">
      <formula>"ALTA"</formula>
    </cfRule>
    <cfRule type="cellIs" dxfId="673" priority="804" operator="equal">
      <formula>"BAJA"</formula>
    </cfRule>
    <cfRule type="cellIs" dxfId="672" priority="805" operator="equal">
      <formula>"MODERADA"</formula>
    </cfRule>
  </conditionalFormatting>
  <conditionalFormatting sqref="AO102">
    <cfRule type="cellIs" dxfId="671" priority="798" operator="equal">
      <formula>"EXTREMA"</formula>
    </cfRule>
    <cfRule type="cellIs" dxfId="670" priority="799" operator="equal">
      <formula>"ALTA"</formula>
    </cfRule>
    <cfRule type="cellIs" dxfId="669" priority="800" operator="equal">
      <formula>"BAJA"</formula>
    </cfRule>
    <cfRule type="cellIs" dxfId="668" priority="801" operator="equal">
      <formula>"MODERADA"</formula>
    </cfRule>
  </conditionalFormatting>
  <conditionalFormatting sqref="AM112">
    <cfRule type="cellIs" dxfId="667" priority="790" operator="equal">
      <formula>"EXTREMA"</formula>
    </cfRule>
    <cfRule type="cellIs" dxfId="666" priority="791" operator="equal">
      <formula>"ALTA"</formula>
    </cfRule>
    <cfRule type="cellIs" dxfId="665" priority="792" operator="equal">
      <formula>"BAJA"</formula>
    </cfRule>
    <cfRule type="cellIs" dxfId="664" priority="793" operator="equal">
      <formula>"MODERADA"</formula>
    </cfRule>
  </conditionalFormatting>
  <conditionalFormatting sqref="AO112">
    <cfRule type="cellIs" dxfId="663" priority="786" operator="equal">
      <formula>"EXTREMA"</formula>
    </cfRule>
    <cfRule type="cellIs" dxfId="662" priority="787" operator="equal">
      <formula>"ALTA"</formula>
    </cfRule>
    <cfRule type="cellIs" dxfId="661" priority="788" operator="equal">
      <formula>"BAJA"</formula>
    </cfRule>
    <cfRule type="cellIs" dxfId="660" priority="789" operator="equal">
      <formula>"MODERADA"</formula>
    </cfRule>
  </conditionalFormatting>
  <conditionalFormatting sqref="AM118">
    <cfRule type="cellIs" dxfId="659" priority="778" operator="equal">
      <formula>"EXTREMA"</formula>
    </cfRule>
    <cfRule type="cellIs" dxfId="658" priority="779" operator="equal">
      <formula>"ALTA"</formula>
    </cfRule>
    <cfRule type="cellIs" dxfId="657" priority="780" operator="equal">
      <formula>"BAJA"</formula>
    </cfRule>
    <cfRule type="cellIs" dxfId="656" priority="781" operator="equal">
      <formula>"MODERADA"</formula>
    </cfRule>
  </conditionalFormatting>
  <conditionalFormatting sqref="AO118">
    <cfRule type="cellIs" dxfId="655" priority="774" operator="equal">
      <formula>"EXTREMA"</formula>
    </cfRule>
    <cfRule type="cellIs" dxfId="654" priority="775" operator="equal">
      <formula>"ALTA"</formula>
    </cfRule>
    <cfRule type="cellIs" dxfId="653" priority="776" operator="equal">
      <formula>"BAJA"</formula>
    </cfRule>
    <cfRule type="cellIs" dxfId="652" priority="777" operator="equal">
      <formula>"MODERADA"</formula>
    </cfRule>
  </conditionalFormatting>
  <conditionalFormatting sqref="AM14">
    <cfRule type="cellIs" dxfId="651" priority="766" operator="equal">
      <formula>"EXTREMA"</formula>
    </cfRule>
    <cfRule type="cellIs" dxfId="650" priority="767" operator="equal">
      <formula>"ALTA"</formula>
    </cfRule>
    <cfRule type="cellIs" dxfId="649" priority="768" operator="equal">
      <formula>"BAJA"</formula>
    </cfRule>
    <cfRule type="cellIs" dxfId="648" priority="769" operator="equal">
      <formula>"MODERADA"</formula>
    </cfRule>
  </conditionalFormatting>
  <conditionalFormatting sqref="AO14">
    <cfRule type="cellIs" dxfId="647" priority="762" operator="equal">
      <formula>"EXTREMA"</formula>
    </cfRule>
    <cfRule type="cellIs" dxfId="646" priority="763" operator="equal">
      <formula>"ALTA"</formula>
    </cfRule>
    <cfRule type="cellIs" dxfId="645" priority="764" operator="equal">
      <formula>"BAJA"</formula>
    </cfRule>
    <cfRule type="cellIs" dxfId="644" priority="765" operator="equal">
      <formula>"MODERADA"</formula>
    </cfRule>
  </conditionalFormatting>
  <conditionalFormatting sqref="AL14">
    <cfRule type="cellIs" dxfId="643" priority="758" operator="equal">
      <formula>"EXTREMA"</formula>
    </cfRule>
    <cfRule type="cellIs" dxfId="642" priority="759" operator="equal">
      <formula>"ALTA"</formula>
    </cfRule>
    <cfRule type="cellIs" dxfId="641" priority="760" operator="equal">
      <formula>"BAJA"</formula>
    </cfRule>
    <cfRule type="cellIs" dxfId="640" priority="761" operator="equal">
      <formula>"MODERADA"</formula>
    </cfRule>
  </conditionalFormatting>
  <conditionalFormatting sqref="AM22">
    <cfRule type="cellIs" dxfId="639" priority="754" operator="equal">
      <formula>"EXTREMA"</formula>
    </cfRule>
    <cfRule type="cellIs" dxfId="638" priority="755" operator="equal">
      <formula>"ALTA"</formula>
    </cfRule>
    <cfRule type="cellIs" dxfId="637" priority="756" operator="equal">
      <formula>"BAJA"</formula>
    </cfRule>
    <cfRule type="cellIs" dxfId="636" priority="757" operator="equal">
      <formula>"MODERADA"</formula>
    </cfRule>
  </conditionalFormatting>
  <conditionalFormatting sqref="AO22">
    <cfRule type="cellIs" dxfId="635" priority="750" operator="equal">
      <formula>"EXTREMA"</formula>
    </cfRule>
    <cfRule type="cellIs" dxfId="634" priority="751" operator="equal">
      <formula>"ALTA"</formula>
    </cfRule>
    <cfRule type="cellIs" dxfId="633" priority="752" operator="equal">
      <formula>"BAJA"</formula>
    </cfRule>
    <cfRule type="cellIs" dxfId="632" priority="753" operator="equal">
      <formula>"MODERADA"</formula>
    </cfRule>
  </conditionalFormatting>
  <conditionalFormatting sqref="AL22">
    <cfRule type="cellIs" dxfId="631" priority="746" operator="equal">
      <formula>"EXTREMA"</formula>
    </cfRule>
    <cfRule type="cellIs" dxfId="630" priority="747" operator="equal">
      <formula>"ALTA"</formula>
    </cfRule>
    <cfRule type="cellIs" dxfId="629" priority="748" operator="equal">
      <formula>"BAJA"</formula>
    </cfRule>
    <cfRule type="cellIs" dxfId="628" priority="749" operator="equal">
      <formula>"MODERADA"</formula>
    </cfRule>
  </conditionalFormatting>
  <conditionalFormatting sqref="AM24">
    <cfRule type="cellIs" dxfId="627" priority="742" operator="equal">
      <formula>"EXTREMA"</formula>
    </cfRule>
    <cfRule type="cellIs" dxfId="626" priority="743" operator="equal">
      <formula>"ALTA"</formula>
    </cfRule>
    <cfRule type="cellIs" dxfId="625" priority="744" operator="equal">
      <formula>"BAJA"</formula>
    </cfRule>
    <cfRule type="cellIs" dxfId="624" priority="745" operator="equal">
      <formula>"MODERADA"</formula>
    </cfRule>
  </conditionalFormatting>
  <conditionalFormatting sqref="AO24">
    <cfRule type="cellIs" dxfId="623" priority="738" operator="equal">
      <formula>"EXTREMA"</formula>
    </cfRule>
    <cfRule type="cellIs" dxfId="622" priority="739" operator="equal">
      <formula>"ALTA"</formula>
    </cfRule>
    <cfRule type="cellIs" dxfId="621" priority="740" operator="equal">
      <formula>"BAJA"</formula>
    </cfRule>
    <cfRule type="cellIs" dxfId="620" priority="741" operator="equal">
      <formula>"MODERADA"</formula>
    </cfRule>
  </conditionalFormatting>
  <conditionalFormatting sqref="AL24">
    <cfRule type="cellIs" dxfId="619" priority="734" operator="equal">
      <formula>"EXTREMA"</formula>
    </cfRule>
    <cfRule type="cellIs" dxfId="618" priority="735" operator="equal">
      <formula>"ALTA"</formula>
    </cfRule>
    <cfRule type="cellIs" dxfId="617" priority="736" operator="equal">
      <formula>"BAJA"</formula>
    </cfRule>
    <cfRule type="cellIs" dxfId="616" priority="737" operator="equal">
      <formula>"MODERADA"</formula>
    </cfRule>
  </conditionalFormatting>
  <conditionalFormatting sqref="AM31">
    <cfRule type="cellIs" dxfId="615" priority="730" operator="equal">
      <formula>"EXTREMA"</formula>
    </cfRule>
    <cfRule type="cellIs" dxfId="614" priority="731" operator="equal">
      <formula>"ALTA"</formula>
    </cfRule>
    <cfRule type="cellIs" dxfId="613" priority="732" operator="equal">
      <formula>"BAJA"</formula>
    </cfRule>
    <cfRule type="cellIs" dxfId="612" priority="733" operator="equal">
      <formula>"MODERADA"</formula>
    </cfRule>
  </conditionalFormatting>
  <conditionalFormatting sqref="AO31">
    <cfRule type="cellIs" dxfId="611" priority="726" operator="equal">
      <formula>"EXTREMA"</formula>
    </cfRule>
    <cfRule type="cellIs" dxfId="610" priority="727" operator="equal">
      <formula>"ALTA"</formula>
    </cfRule>
    <cfRule type="cellIs" dxfId="609" priority="728" operator="equal">
      <formula>"BAJA"</formula>
    </cfRule>
    <cfRule type="cellIs" dxfId="608" priority="729" operator="equal">
      <formula>"MODERADA"</formula>
    </cfRule>
  </conditionalFormatting>
  <conditionalFormatting sqref="AL31">
    <cfRule type="cellIs" dxfId="607" priority="722" operator="equal">
      <formula>"EXTREMA"</formula>
    </cfRule>
    <cfRule type="cellIs" dxfId="606" priority="723" operator="equal">
      <formula>"ALTA"</formula>
    </cfRule>
    <cfRule type="cellIs" dxfId="605" priority="724" operator="equal">
      <formula>"BAJA"</formula>
    </cfRule>
    <cfRule type="cellIs" dxfId="604" priority="725" operator="equal">
      <formula>"MODERADA"</formula>
    </cfRule>
  </conditionalFormatting>
  <conditionalFormatting sqref="AM37">
    <cfRule type="cellIs" dxfId="603" priority="718" operator="equal">
      <formula>"EXTREMA"</formula>
    </cfRule>
    <cfRule type="cellIs" dxfId="602" priority="719" operator="equal">
      <formula>"ALTA"</formula>
    </cfRule>
    <cfRule type="cellIs" dxfId="601" priority="720" operator="equal">
      <formula>"BAJA"</formula>
    </cfRule>
    <cfRule type="cellIs" dxfId="600" priority="721" operator="equal">
      <formula>"MODERADA"</formula>
    </cfRule>
  </conditionalFormatting>
  <conditionalFormatting sqref="AO37">
    <cfRule type="cellIs" dxfId="599" priority="714" operator="equal">
      <formula>"EXTREMA"</formula>
    </cfRule>
    <cfRule type="cellIs" dxfId="598" priority="715" operator="equal">
      <formula>"ALTA"</formula>
    </cfRule>
    <cfRule type="cellIs" dxfId="597" priority="716" operator="equal">
      <formula>"BAJA"</formula>
    </cfRule>
    <cfRule type="cellIs" dxfId="596" priority="717" operator="equal">
      <formula>"MODERADA"</formula>
    </cfRule>
  </conditionalFormatting>
  <conditionalFormatting sqref="AL37">
    <cfRule type="cellIs" dxfId="595" priority="710" operator="equal">
      <formula>"EXTREMA"</formula>
    </cfRule>
    <cfRule type="cellIs" dxfId="594" priority="711" operator="equal">
      <formula>"ALTA"</formula>
    </cfRule>
    <cfRule type="cellIs" dxfId="593" priority="712" operator="equal">
      <formula>"BAJA"</formula>
    </cfRule>
    <cfRule type="cellIs" dxfId="592" priority="713" operator="equal">
      <formula>"MODERADA"</formula>
    </cfRule>
  </conditionalFormatting>
  <conditionalFormatting sqref="AM44">
    <cfRule type="cellIs" dxfId="591" priority="706" operator="equal">
      <formula>"EXTREMA"</formula>
    </cfRule>
    <cfRule type="cellIs" dxfId="590" priority="707" operator="equal">
      <formula>"ALTA"</formula>
    </cfRule>
    <cfRule type="cellIs" dxfId="589" priority="708" operator="equal">
      <formula>"BAJA"</formula>
    </cfRule>
    <cfRule type="cellIs" dxfId="588" priority="709" operator="equal">
      <formula>"MODERADA"</formula>
    </cfRule>
  </conditionalFormatting>
  <conditionalFormatting sqref="AO44">
    <cfRule type="cellIs" dxfId="587" priority="702" operator="equal">
      <formula>"EXTREMA"</formula>
    </cfRule>
    <cfRule type="cellIs" dxfId="586" priority="703" operator="equal">
      <formula>"ALTA"</formula>
    </cfRule>
    <cfRule type="cellIs" dxfId="585" priority="704" operator="equal">
      <formula>"BAJA"</formula>
    </cfRule>
    <cfRule type="cellIs" dxfId="584" priority="705" operator="equal">
      <formula>"MODERADA"</formula>
    </cfRule>
  </conditionalFormatting>
  <conditionalFormatting sqref="AL44">
    <cfRule type="cellIs" dxfId="583" priority="698" operator="equal">
      <formula>"EXTREMA"</formula>
    </cfRule>
    <cfRule type="cellIs" dxfId="582" priority="699" operator="equal">
      <formula>"ALTA"</formula>
    </cfRule>
    <cfRule type="cellIs" dxfId="581" priority="700" operator="equal">
      <formula>"BAJA"</formula>
    </cfRule>
    <cfRule type="cellIs" dxfId="580" priority="701" operator="equal">
      <formula>"MODERADA"</formula>
    </cfRule>
  </conditionalFormatting>
  <conditionalFormatting sqref="AM46">
    <cfRule type="cellIs" dxfId="579" priority="694" operator="equal">
      <formula>"EXTREMA"</formula>
    </cfRule>
    <cfRule type="cellIs" dxfId="578" priority="695" operator="equal">
      <formula>"ALTA"</formula>
    </cfRule>
    <cfRule type="cellIs" dxfId="577" priority="696" operator="equal">
      <formula>"BAJA"</formula>
    </cfRule>
    <cfRule type="cellIs" dxfId="576" priority="697" operator="equal">
      <formula>"MODERADA"</formula>
    </cfRule>
  </conditionalFormatting>
  <conditionalFormatting sqref="AO46">
    <cfRule type="cellIs" dxfId="575" priority="690" operator="equal">
      <formula>"EXTREMA"</formula>
    </cfRule>
    <cfRule type="cellIs" dxfId="574" priority="691" operator="equal">
      <formula>"ALTA"</formula>
    </cfRule>
    <cfRule type="cellIs" dxfId="573" priority="692" operator="equal">
      <formula>"BAJA"</formula>
    </cfRule>
    <cfRule type="cellIs" dxfId="572" priority="693" operator="equal">
      <formula>"MODERADA"</formula>
    </cfRule>
  </conditionalFormatting>
  <conditionalFormatting sqref="AL46">
    <cfRule type="cellIs" dxfId="571" priority="686" operator="equal">
      <formula>"EXTREMA"</formula>
    </cfRule>
    <cfRule type="cellIs" dxfId="570" priority="687" operator="equal">
      <formula>"ALTA"</formula>
    </cfRule>
    <cfRule type="cellIs" dxfId="569" priority="688" operator="equal">
      <formula>"BAJA"</formula>
    </cfRule>
    <cfRule type="cellIs" dxfId="568" priority="689" operator="equal">
      <formula>"MODERADA"</formula>
    </cfRule>
  </conditionalFormatting>
  <conditionalFormatting sqref="AM53">
    <cfRule type="cellIs" dxfId="567" priority="682" operator="equal">
      <formula>"EXTREMA"</formula>
    </cfRule>
    <cfRule type="cellIs" dxfId="566" priority="683" operator="equal">
      <formula>"ALTA"</formula>
    </cfRule>
    <cfRule type="cellIs" dxfId="565" priority="684" operator="equal">
      <formula>"BAJA"</formula>
    </cfRule>
    <cfRule type="cellIs" dxfId="564" priority="685" operator="equal">
      <formula>"MODERADA"</formula>
    </cfRule>
  </conditionalFormatting>
  <conditionalFormatting sqref="AO53">
    <cfRule type="cellIs" dxfId="563" priority="678" operator="equal">
      <formula>"EXTREMA"</formula>
    </cfRule>
    <cfRule type="cellIs" dxfId="562" priority="679" operator="equal">
      <formula>"ALTA"</formula>
    </cfRule>
    <cfRule type="cellIs" dxfId="561" priority="680" operator="equal">
      <formula>"BAJA"</formula>
    </cfRule>
    <cfRule type="cellIs" dxfId="560" priority="681" operator="equal">
      <formula>"MODERADA"</formula>
    </cfRule>
  </conditionalFormatting>
  <conditionalFormatting sqref="AL53">
    <cfRule type="cellIs" dxfId="559" priority="674" operator="equal">
      <formula>"EXTREMA"</formula>
    </cfRule>
    <cfRule type="cellIs" dxfId="558" priority="675" operator="equal">
      <formula>"ALTA"</formula>
    </cfRule>
    <cfRule type="cellIs" dxfId="557" priority="676" operator="equal">
      <formula>"BAJA"</formula>
    </cfRule>
    <cfRule type="cellIs" dxfId="556" priority="677" operator="equal">
      <formula>"MODERADA"</formula>
    </cfRule>
  </conditionalFormatting>
  <conditionalFormatting sqref="AM58">
    <cfRule type="cellIs" dxfId="555" priority="670" operator="equal">
      <formula>"EXTREMA"</formula>
    </cfRule>
    <cfRule type="cellIs" dxfId="554" priority="671" operator="equal">
      <formula>"ALTA"</formula>
    </cfRule>
    <cfRule type="cellIs" dxfId="553" priority="672" operator="equal">
      <formula>"BAJA"</formula>
    </cfRule>
    <cfRule type="cellIs" dxfId="552" priority="673" operator="equal">
      <formula>"MODERADA"</formula>
    </cfRule>
  </conditionalFormatting>
  <conditionalFormatting sqref="AO58">
    <cfRule type="cellIs" dxfId="551" priority="666" operator="equal">
      <formula>"EXTREMA"</formula>
    </cfRule>
    <cfRule type="cellIs" dxfId="550" priority="667" operator="equal">
      <formula>"ALTA"</formula>
    </cfRule>
    <cfRule type="cellIs" dxfId="549" priority="668" operator="equal">
      <formula>"BAJA"</formula>
    </cfRule>
    <cfRule type="cellIs" dxfId="548" priority="669" operator="equal">
      <formula>"MODERADA"</formula>
    </cfRule>
  </conditionalFormatting>
  <conditionalFormatting sqref="AL58">
    <cfRule type="cellIs" dxfId="547" priority="662" operator="equal">
      <formula>"EXTREMA"</formula>
    </cfRule>
    <cfRule type="cellIs" dxfId="546" priority="663" operator="equal">
      <formula>"ALTA"</formula>
    </cfRule>
    <cfRule type="cellIs" dxfId="545" priority="664" operator="equal">
      <formula>"BAJA"</formula>
    </cfRule>
    <cfRule type="cellIs" dxfId="544" priority="665" operator="equal">
      <formula>"MODERADA"</formula>
    </cfRule>
  </conditionalFormatting>
  <conditionalFormatting sqref="AM92">
    <cfRule type="cellIs" dxfId="543" priority="586" operator="equal">
      <formula>"EXTREMA"</formula>
    </cfRule>
    <cfRule type="cellIs" dxfId="542" priority="587" operator="equal">
      <formula>"ALTA"</formula>
    </cfRule>
    <cfRule type="cellIs" dxfId="541" priority="588" operator="equal">
      <formula>"BAJA"</formula>
    </cfRule>
    <cfRule type="cellIs" dxfId="540" priority="589" operator="equal">
      <formula>"MODERADA"</formula>
    </cfRule>
  </conditionalFormatting>
  <conditionalFormatting sqref="AO92">
    <cfRule type="cellIs" dxfId="539" priority="582" operator="equal">
      <formula>"EXTREMA"</formula>
    </cfRule>
    <cfRule type="cellIs" dxfId="538" priority="583" operator="equal">
      <formula>"ALTA"</formula>
    </cfRule>
    <cfRule type="cellIs" dxfId="537" priority="584" operator="equal">
      <formula>"BAJA"</formula>
    </cfRule>
    <cfRule type="cellIs" dxfId="536" priority="585" operator="equal">
      <formula>"MODERADA"</formula>
    </cfRule>
  </conditionalFormatting>
  <conditionalFormatting sqref="AL92">
    <cfRule type="cellIs" dxfId="535" priority="578" operator="equal">
      <formula>"EXTREMA"</formula>
    </cfRule>
    <cfRule type="cellIs" dxfId="534" priority="579" operator="equal">
      <formula>"ALTA"</formula>
    </cfRule>
    <cfRule type="cellIs" dxfId="533" priority="580" operator="equal">
      <formula>"BAJA"</formula>
    </cfRule>
    <cfRule type="cellIs" dxfId="532" priority="581" operator="equal">
      <formula>"MODERADA"</formula>
    </cfRule>
  </conditionalFormatting>
  <conditionalFormatting sqref="AM66">
    <cfRule type="cellIs" dxfId="531" priority="646" operator="equal">
      <formula>"EXTREMA"</formula>
    </cfRule>
    <cfRule type="cellIs" dxfId="530" priority="647" operator="equal">
      <formula>"ALTA"</formula>
    </cfRule>
    <cfRule type="cellIs" dxfId="529" priority="648" operator="equal">
      <formula>"BAJA"</formula>
    </cfRule>
    <cfRule type="cellIs" dxfId="528" priority="649" operator="equal">
      <formula>"MODERADA"</formula>
    </cfRule>
  </conditionalFormatting>
  <conditionalFormatting sqref="AO66">
    <cfRule type="cellIs" dxfId="527" priority="642" operator="equal">
      <formula>"EXTREMA"</formula>
    </cfRule>
    <cfRule type="cellIs" dxfId="526" priority="643" operator="equal">
      <formula>"ALTA"</formula>
    </cfRule>
    <cfRule type="cellIs" dxfId="525" priority="644" operator="equal">
      <formula>"BAJA"</formula>
    </cfRule>
    <cfRule type="cellIs" dxfId="524" priority="645" operator="equal">
      <formula>"MODERADA"</formula>
    </cfRule>
  </conditionalFormatting>
  <conditionalFormatting sqref="AM98">
    <cfRule type="cellIs" dxfId="523" priority="574" operator="equal">
      <formula>"EXTREMA"</formula>
    </cfRule>
    <cfRule type="cellIs" dxfId="522" priority="575" operator="equal">
      <formula>"ALTA"</formula>
    </cfRule>
    <cfRule type="cellIs" dxfId="521" priority="576" operator="equal">
      <formula>"BAJA"</formula>
    </cfRule>
    <cfRule type="cellIs" dxfId="520" priority="577" operator="equal">
      <formula>"MODERADA"</formula>
    </cfRule>
  </conditionalFormatting>
  <conditionalFormatting sqref="AO98">
    <cfRule type="cellIs" dxfId="519" priority="570" operator="equal">
      <formula>"EXTREMA"</formula>
    </cfRule>
    <cfRule type="cellIs" dxfId="518" priority="571" operator="equal">
      <formula>"ALTA"</formula>
    </cfRule>
    <cfRule type="cellIs" dxfId="517" priority="572" operator="equal">
      <formula>"BAJA"</formula>
    </cfRule>
    <cfRule type="cellIs" dxfId="516" priority="573" operator="equal">
      <formula>"MODERADA"</formula>
    </cfRule>
  </conditionalFormatting>
  <conditionalFormatting sqref="AL98">
    <cfRule type="cellIs" dxfId="515" priority="566" operator="equal">
      <formula>"EXTREMA"</formula>
    </cfRule>
    <cfRule type="cellIs" dxfId="514" priority="567" operator="equal">
      <formula>"ALTA"</formula>
    </cfRule>
    <cfRule type="cellIs" dxfId="513" priority="568" operator="equal">
      <formula>"BAJA"</formula>
    </cfRule>
    <cfRule type="cellIs" dxfId="512" priority="569" operator="equal">
      <formula>"MODERADA"</formula>
    </cfRule>
  </conditionalFormatting>
  <conditionalFormatting sqref="AM75">
    <cfRule type="cellIs" dxfId="511" priority="622" operator="equal">
      <formula>"EXTREMA"</formula>
    </cfRule>
    <cfRule type="cellIs" dxfId="510" priority="623" operator="equal">
      <formula>"ALTA"</formula>
    </cfRule>
    <cfRule type="cellIs" dxfId="509" priority="624" operator="equal">
      <formula>"BAJA"</formula>
    </cfRule>
    <cfRule type="cellIs" dxfId="508" priority="625" operator="equal">
      <formula>"MODERADA"</formula>
    </cfRule>
  </conditionalFormatting>
  <conditionalFormatting sqref="AO75">
    <cfRule type="cellIs" dxfId="507" priority="618" operator="equal">
      <formula>"EXTREMA"</formula>
    </cfRule>
    <cfRule type="cellIs" dxfId="506" priority="619" operator="equal">
      <formula>"ALTA"</formula>
    </cfRule>
    <cfRule type="cellIs" dxfId="505" priority="620" operator="equal">
      <formula>"BAJA"</formula>
    </cfRule>
    <cfRule type="cellIs" dxfId="504" priority="621" operator="equal">
      <formula>"MODERADA"</formula>
    </cfRule>
  </conditionalFormatting>
  <conditionalFormatting sqref="AM85">
    <cfRule type="cellIs" dxfId="503" priority="598" operator="equal">
      <formula>"EXTREMA"</formula>
    </cfRule>
    <cfRule type="cellIs" dxfId="502" priority="599" operator="equal">
      <formula>"ALTA"</formula>
    </cfRule>
    <cfRule type="cellIs" dxfId="501" priority="600" operator="equal">
      <formula>"BAJA"</formula>
    </cfRule>
    <cfRule type="cellIs" dxfId="500" priority="601" operator="equal">
      <formula>"MODERADA"</formula>
    </cfRule>
  </conditionalFormatting>
  <conditionalFormatting sqref="AO85">
    <cfRule type="cellIs" dxfId="499" priority="594" operator="equal">
      <formula>"EXTREMA"</formula>
    </cfRule>
    <cfRule type="cellIs" dxfId="498" priority="595" operator="equal">
      <formula>"ALTA"</formula>
    </cfRule>
    <cfRule type="cellIs" dxfId="497" priority="596" operator="equal">
      <formula>"BAJA"</formula>
    </cfRule>
    <cfRule type="cellIs" dxfId="496" priority="597" operator="equal">
      <formula>"MODERADA"</formula>
    </cfRule>
  </conditionalFormatting>
  <conditionalFormatting sqref="AL85">
    <cfRule type="cellIs" dxfId="495" priority="590" operator="equal">
      <formula>"EXTREMA"</formula>
    </cfRule>
    <cfRule type="cellIs" dxfId="494" priority="591" operator="equal">
      <formula>"ALTA"</formula>
    </cfRule>
    <cfRule type="cellIs" dxfId="493" priority="592" operator="equal">
      <formula>"BAJA"</formula>
    </cfRule>
    <cfRule type="cellIs" dxfId="492" priority="593" operator="equal">
      <formula>"MODERADA"</formula>
    </cfRule>
  </conditionalFormatting>
  <conditionalFormatting sqref="AE122:AE318">
    <cfRule type="cellIs" dxfId="491" priority="526" operator="equal">
      <formula>"EXTREMA"</formula>
    </cfRule>
    <cfRule type="cellIs" dxfId="490" priority="527" operator="equal">
      <formula>"ALTA"</formula>
    </cfRule>
    <cfRule type="cellIs" dxfId="489" priority="528" operator="equal">
      <formula>"BAJA"</formula>
    </cfRule>
    <cfRule type="cellIs" dxfId="488" priority="529" operator="equal">
      <formula>"MODERADA"</formula>
    </cfRule>
  </conditionalFormatting>
  <conditionalFormatting sqref="AM107">
    <cfRule type="cellIs" dxfId="487" priority="550" operator="equal">
      <formula>"EXTREMA"</formula>
    </cfRule>
    <cfRule type="cellIs" dxfId="486" priority="551" operator="equal">
      <formula>"ALTA"</formula>
    </cfRule>
    <cfRule type="cellIs" dxfId="485" priority="552" operator="equal">
      <formula>"BAJA"</formula>
    </cfRule>
    <cfRule type="cellIs" dxfId="484" priority="553" operator="equal">
      <formula>"MODERADA"</formula>
    </cfRule>
  </conditionalFormatting>
  <conditionalFormatting sqref="AO107">
    <cfRule type="cellIs" dxfId="483" priority="546" operator="equal">
      <formula>"EXTREMA"</formula>
    </cfRule>
    <cfRule type="cellIs" dxfId="482" priority="547" operator="equal">
      <formula>"ALTA"</formula>
    </cfRule>
    <cfRule type="cellIs" dxfId="481" priority="548" operator="equal">
      <formula>"BAJA"</formula>
    </cfRule>
    <cfRule type="cellIs" dxfId="480" priority="549" operator="equal">
      <formula>"MODERADA"</formula>
    </cfRule>
  </conditionalFormatting>
  <conditionalFormatting sqref="AM114">
    <cfRule type="cellIs" dxfId="479" priority="538" operator="equal">
      <formula>"EXTREMA"</formula>
    </cfRule>
    <cfRule type="cellIs" dxfId="478" priority="539" operator="equal">
      <formula>"ALTA"</formula>
    </cfRule>
    <cfRule type="cellIs" dxfId="477" priority="540" operator="equal">
      <formula>"BAJA"</formula>
    </cfRule>
    <cfRule type="cellIs" dxfId="476" priority="541" operator="equal">
      <formula>"MODERADA"</formula>
    </cfRule>
  </conditionalFormatting>
  <conditionalFormatting sqref="AO114">
    <cfRule type="cellIs" dxfId="475" priority="534" operator="equal">
      <formula>"EXTREMA"</formula>
    </cfRule>
    <cfRule type="cellIs" dxfId="474" priority="535" operator="equal">
      <formula>"ALTA"</formula>
    </cfRule>
    <cfRule type="cellIs" dxfId="473" priority="536" operator="equal">
      <formula>"BAJA"</formula>
    </cfRule>
    <cfRule type="cellIs" dxfId="472" priority="537" operator="equal">
      <formula>"MODERADA"</formula>
    </cfRule>
  </conditionalFormatting>
  <conditionalFormatting sqref="AX122:AX318">
    <cfRule type="cellIs" dxfId="471" priority="522" operator="between">
      <formula>76</formula>
      <formula>100</formula>
    </cfRule>
    <cfRule type="cellIs" dxfId="470" priority="523" operator="between">
      <formula>1</formula>
      <formula>50</formula>
    </cfRule>
    <cfRule type="cellIs" dxfId="469" priority="524" operator="between">
      <formula>51</formula>
      <formula>75</formula>
    </cfRule>
    <cfRule type="cellIs" dxfId="468" priority="525" operator="between">
      <formula>0</formula>
      <formula>0</formula>
    </cfRule>
  </conditionalFormatting>
  <conditionalFormatting sqref="AD121">
    <cfRule type="cellIs" dxfId="467" priority="508" operator="equal">
      <formula>"EXTREMA"</formula>
    </cfRule>
    <cfRule type="cellIs" dxfId="466" priority="509" operator="equal">
      <formula>"ALTA"</formula>
    </cfRule>
    <cfRule type="cellIs" dxfId="465" priority="510" operator="equal">
      <formula>"BAJA"</formula>
    </cfRule>
    <cfRule type="cellIs" dxfId="464" priority="511" operator="equal">
      <formula>"MODERADA"</formula>
    </cfRule>
  </conditionalFormatting>
  <conditionalFormatting sqref="AD121">
    <cfRule type="containsText" dxfId="463" priority="506" stopIfTrue="1" operator="containsText" text="NO">
      <formula>NOT(ISERROR(SEARCH("NO",AD121)))</formula>
    </cfRule>
    <cfRule type="containsText" dxfId="462" priority="507" stopIfTrue="1" operator="containsText" text="SI">
      <formula>NOT(ISERROR(SEARCH("SI",AD121)))</formula>
    </cfRule>
  </conditionalFormatting>
  <conditionalFormatting sqref="AE121">
    <cfRule type="cellIs" dxfId="461" priority="473" operator="equal">
      <formula>"EXTREMA"</formula>
    </cfRule>
    <cfRule type="cellIs" dxfId="460" priority="474" operator="equal">
      <formula>"ALTA"</formula>
    </cfRule>
    <cfRule type="cellIs" dxfId="459" priority="475" operator="equal">
      <formula>"BAJA"</formula>
    </cfRule>
    <cfRule type="cellIs" dxfId="458" priority="476" operator="equal">
      <formula>"MODERADA"</formula>
    </cfRule>
  </conditionalFormatting>
  <conditionalFormatting sqref="BC121">
    <cfRule type="cellIs" dxfId="457" priority="464" operator="equal">
      <formula>"RARO"</formula>
    </cfRule>
    <cfRule type="cellIs" dxfId="456" priority="465" operator="equal">
      <formula>"IMPROBABLE"</formula>
    </cfRule>
    <cfRule type="cellIs" dxfId="455" priority="466" operator="equal">
      <formula>"POSIBLE"</formula>
    </cfRule>
    <cfRule type="cellIs" dxfId="454" priority="467" operator="equal">
      <formula>"PROBABLE"</formula>
    </cfRule>
    <cfRule type="cellIs" dxfId="453" priority="468" operator="equal">
      <formula>"CASI SEGURO"</formula>
    </cfRule>
  </conditionalFormatting>
  <conditionalFormatting sqref="BE121">
    <cfRule type="cellIs" dxfId="452" priority="459" operator="equal">
      <formula>"INSIGNIFICANTE"</formula>
    </cfRule>
    <cfRule type="cellIs" dxfId="451" priority="460" operator="equal">
      <formula>"MENOR"</formula>
    </cfRule>
    <cfRule type="cellIs" dxfId="450" priority="461" operator="equal">
      <formula>"MODERADO"</formula>
    </cfRule>
    <cfRule type="cellIs" dxfId="449" priority="462" operator="equal">
      <formula>"MAYOR"</formula>
    </cfRule>
    <cfRule type="cellIs" dxfId="448" priority="463" operator="equal">
      <formula>"CATASTROFICO"</formula>
    </cfRule>
  </conditionalFormatting>
  <conditionalFormatting sqref="BH121">
    <cfRule type="cellIs" dxfId="447" priority="455" operator="equal">
      <formula>"EXTREMA"</formula>
    </cfRule>
    <cfRule type="cellIs" dxfId="446" priority="456" operator="equal">
      <formula>"ALTA"</formula>
    </cfRule>
    <cfRule type="cellIs" dxfId="445" priority="457" operator="equal">
      <formula>"BAJA"</formula>
    </cfRule>
    <cfRule type="cellIs" dxfId="444" priority="458" operator="equal">
      <formula>"MODERADA"</formula>
    </cfRule>
  </conditionalFormatting>
  <conditionalFormatting sqref="BH121">
    <cfRule type="containsText" dxfId="443" priority="453" stopIfTrue="1" operator="containsText" text="NO">
      <formula>NOT(ISERROR(SEARCH("NO",BH121)))</formula>
    </cfRule>
    <cfRule type="containsText" dxfId="442" priority="454" stopIfTrue="1" operator="containsText" text="SI">
      <formula>NOT(ISERROR(SEARCH("SI",BH121)))</formula>
    </cfRule>
  </conditionalFormatting>
  <conditionalFormatting sqref="AO121">
    <cfRule type="cellIs" dxfId="441" priority="449" operator="equal">
      <formula>"EXTREMA"</formula>
    </cfRule>
    <cfRule type="cellIs" dxfId="440" priority="450" operator="equal">
      <formula>"ALTA"</formula>
    </cfRule>
    <cfRule type="cellIs" dxfId="439" priority="451" operator="equal">
      <formula>"BAJA"</formula>
    </cfRule>
    <cfRule type="cellIs" dxfId="438" priority="452" operator="equal">
      <formula>"MODERADA"</formula>
    </cfRule>
  </conditionalFormatting>
  <conditionalFormatting sqref="AM121">
    <cfRule type="cellIs" dxfId="437" priority="445" operator="equal">
      <formula>"EXTREMA"</formula>
    </cfRule>
    <cfRule type="cellIs" dxfId="436" priority="446" operator="equal">
      <formula>"ALTA"</formula>
    </cfRule>
    <cfRule type="cellIs" dxfId="435" priority="447" operator="equal">
      <formula>"BAJA"</formula>
    </cfRule>
    <cfRule type="cellIs" dxfId="434" priority="448" operator="equal">
      <formula>"MODERADA"</formula>
    </cfRule>
  </conditionalFormatting>
  <conditionalFormatting sqref="AO121">
    <cfRule type="cellIs" dxfId="433" priority="441" operator="equal">
      <formula>"EXTREMA"</formula>
    </cfRule>
    <cfRule type="cellIs" dxfId="432" priority="442" operator="equal">
      <formula>"ALTA"</formula>
    </cfRule>
    <cfRule type="cellIs" dxfId="431" priority="443" operator="equal">
      <formula>"BAJA"</formula>
    </cfRule>
    <cfRule type="cellIs" dxfId="430" priority="444" operator="equal">
      <formula>"MODERADA"</formula>
    </cfRule>
  </conditionalFormatting>
  <conditionalFormatting sqref="AX121">
    <cfRule type="cellIs" dxfId="429" priority="433" operator="between">
      <formula>76</formula>
      <formula>100</formula>
    </cfRule>
    <cfRule type="cellIs" dxfId="428" priority="434" operator="between">
      <formula>1</formula>
      <formula>50</formula>
    </cfRule>
    <cfRule type="cellIs" dxfId="427" priority="435" operator="between">
      <formula>51</formula>
      <formula>75</formula>
    </cfRule>
    <cfRule type="cellIs" dxfId="426" priority="436" operator="between">
      <formula>0</formula>
      <formula>0</formula>
    </cfRule>
  </conditionalFormatting>
  <conditionalFormatting sqref="AM30">
    <cfRule type="cellIs" dxfId="425" priority="429" operator="equal">
      <formula>"EXTREMA"</formula>
    </cfRule>
    <cfRule type="cellIs" dxfId="424" priority="430" operator="equal">
      <formula>"ALTA"</formula>
    </cfRule>
    <cfRule type="cellIs" dxfId="423" priority="431" operator="equal">
      <formula>"BAJA"</formula>
    </cfRule>
    <cfRule type="cellIs" dxfId="422" priority="432" operator="equal">
      <formula>"MODERADA"</formula>
    </cfRule>
  </conditionalFormatting>
  <conditionalFormatting sqref="AL30">
    <cfRule type="cellIs" dxfId="421" priority="425" operator="equal">
      <formula>"EXTREMA"</formula>
    </cfRule>
    <cfRule type="cellIs" dxfId="420" priority="426" operator="equal">
      <formula>"ALTA"</formula>
    </cfRule>
    <cfRule type="cellIs" dxfId="419" priority="427" operator="equal">
      <formula>"BAJA"</formula>
    </cfRule>
    <cfRule type="cellIs" dxfId="418" priority="428" operator="equal">
      <formula>"MODERADA"</formula>
    </cfRule>
  </conditionalFormatting>
  <conditionalFormatting sqref="AM36">
    <cfRule type="cellIs" dxfId="417" priority="421" operator="equal">
      <formula>"EXTREMA"</formula>
    </cfRule>
    <cfRule type="cellIs" dxfId="416" priority="422" operator="equal">
      <formula>"ALTA"</formula>
    </cfRule>
    <cfRule type="cellIs" dxfId="415" priority="423" operator="equal">
      <formula>"BAJA"</formula>
    </cfRule>
    <cfRule type="cellIs" dxfId="414" priority="424" operator="equal">
      <formula>"MODERADA"</formula>
    </cfRule>
  </conditionalFormatting>
  <conditionalFormatting sqref="AL36">
    <cfRule type="cellIs" dxfId="413" priority="417" operator="equal">
      <formula>"EXTREMA"</formula>
    </cfRule>
    <cfRule type="cellIs" dxfId="412" priority="418" operator="equal">
      <formula>"ALTA"</formula>
    </cfRule>
    <cfRule type="cellIs" dxfId="411" priority="419" operator="equal">
      <formula>"BAJA"</formula>
    </cfRule>
    <cfRule type="cellIs" dxfId="410" priority="420" operator="equal">
      <formula>"MODERADA"</formula>
    </cfRule>
  </conditionalFormatting>
  <conditionalFormatting sqref="AM52">
    <cfRule type="cellIs" dxfId="409" priority="413" operator="equal">
      <formula>"EXTREMA"</formula>
    </cfRule>
    <cfRule type="cellIs" dxfId="408" priority="414" operator="equal">
      <formula>"ALTA"</formula>
    </cfRule>
    <cfRule type="cellIs" dxfId="407" priority="415" operator="equal">
      <formula>"BAJA"</formula>
    </cfRule>
    <cfRule type="cellIs" dxfId="406" priority="416" operator="equal">
      <formula>"MODERADA"</formula>
    </cfRule>
  </conditionalFormatting>
  <conditionalFormatting sqref="AL52">
    <cfRule type="cellIs" dxfId="405" priority="409" operator="equal">
      <formula>"EXTREMA"</formula>
    </cfRule>
    <cfRule type="cellIs" dxfId="404" priority="410" operator="equal">
      <formula>"ALTA"</formula>
    </cfRule>
    <cfRule type="cellIs" dxfId="403" priority="411" operator="equal">
      <formula>"BAJA"</formula>
    </cfRule>
    <cfRule type="cellIs" dxfId="402" priority="412" operator="equal">
      <formula>"MODERADA"</formula>
    </cfRule>
  </conditionalFormatting>
  <conditionalFormatting sqref="AM57">
    <cfRule type="cellIs" dxfId="401" priority="405" operator="equal">
      <formula>"EXTREMA"</formula>
    </cfRule>
    <cfRule type="cellIs" dxfId="400" priority="406" operator="equal">
      <formula>"ALTA"</formula>
    </cfRule>
    <cfRule type="cellIs" dxfId="399" priority="407" operator="equal">
      <formula>"BAJA"</formula>
    </cfRule>
    <cfRule type="cellIs" dxfId="398" priority="408" operator="equal">
      <formula>"MODERADA"</formula>
    </cfRule>
  </conditionalFormatting>
  <conditionalFormatting sqref="AL57">
    <cfRule type="cellIs" dxfId="397" priority="401" operator="equal">
      <formula>"EXTREMA"</formula>
    </cfRule>
    <cfRule type="cellIs" dxfId="396" priority="402" operator="equal">
      <formula>"ALTA"</formula>
    </cfRule>
    <cfRule type="cellIs" dxfId="395" priority="403" operator="equal">
      <formula>"BAJA"</formula>
    </cfRule>
    <cfRule type="cellIs" dxfId="394" priority="404" operator="equal">
      <formula>"MODERADA"</formula>
    </cfRule>
  </conditionalFormatting>
  <conditionalFormatting sqref="AM63">
    <cfRule type="cellIs" dxfId="393" priority="397" operator="equal">
      <formula>"EXTREMA"</formula>
    </cfRule>
    <cfRule type="cellIs" dxfId="392" priority="398" operator="equal">
      <formula>"ALTA"</formula>
    </cfRule>
    <cfRule type="cellIs" dxfId="391" priority="399" operator="equal">
      <formula>"BAJA"</formula>
    </cfRule>
    <cfRule type="cellIs" dxfId="390" priority="400" operator="equal">
      <formula>"MODERADA"</formula>
    </cfRule>
  </conditionalFormatting>
  <conditionalFormatting sqref="AL63">
    <cfRule type="cellIs" dxfId="389" priority="393" operator="equal">
      <formula>"EXTREMA"</formula>
    </cfRule>
    <cfRule type="cellIs" dxfId="388" priority="394" operator="equal">
      <formula>"ALTA"</formula>
    </cfRule>
    <cfRule type="cellIs" dxfId="387" priority="395" operator="equal">
      <formula>"BAJA"</formula>
    </cfRule>
    <cfRule type="cellIs" dxfId="386" priority="396" operator="equal">
      <formula>"MODERADA"</formula>
    </cfRule>
  </conditionalFormatting>
  <conditionalFormatting sqref="AM91">
    <cfRule type="cellIs" dxfId="385" priority="389" operator="equal">
      <formula>"EXTREMA"</formula>
    </cfRule>
    <cfRule type="cellIs" dxfId="384" priority="390" operator="equal">
      <formula>"ALTA"</formula>
    </cfRule>
    <cfRule type="cellIs" dxfId="383" priority="391" operator="equal">
      <formula>"BAJA"</formula>
    </cfRule>
    <cfRule type="cellIs" dxfId="382" priority="392" operator="equal">
      <formula>"MODERADA"</formula>
    </cfRule>
  </conditionalFormatting>
  <conditionalFormatting sqref="AL91">
    <cfRule type="cellIs" dxfId="381" priority="385" operator="equal">
      <formula>"EXTREMA"</formula>
    </cfRule>
    <cfRule type="cellIs" dxfId="380" priority="386" operator="equal">
      <formula>"ALTA"</formula>
    </cfRule>
    <cfRule type="cellIs" dxfId="379" priority="387" operator="equal">
      <formula>"BAJA"</formula>
    </cfRule>
    <cfRule type="cellIs" dxfId="378" priority="388" operator="equal">
      <formula>"MODERADA"</formula>
    </cfRule>
  </conditionalFormatting>
  <conditionalFormatting sqref="AM97">
    <cfRule type="cellIs" dxfId="377" priority="381" operator="equal">
      <formula>"EXTREMA"</formula>
    </cfRule>
    <cfRule type="cellIs" dxfId="376" priority="382" operator="equal">
      <formula>"ALTA"</formula>
    </cfRule>
    <cfRule type="cellIs" dxfId="375" priority="383" operator="equal">
      <formula>"BAJA"</formula>
    </cfRule>
    <cfRule type="cellIs" dxfId="374" priority="384" operator="equal">
      <formula>"MODERADA"</formula>
    </cfRule>
  </conditionalFormatting>
  <conditionalFormatting sqref="AL97">
    <cfRule type="cellIs" dxfId="373" priority="377" operator="equal">
      <formula>"EXTREMA"</formula>
    </cfRule>
    <cfRule type="cellIs" dxfId="372" priority="378" operator="equal">
      <formula>"ALTA"</formula>
    </cfRule>
    <cfRule type="cellIs" dxfId="371" priority="379" operator="equal">
      <formula>"BAJA"</formula>
    </cfRule>
    <cfRule type="cellIs" dxfId="370" priority="380" operator="equal">
      <formula>"MODERADA"</formula>
    </cfRule>
  </conditionalFormatting>
  <conditionalFormatting sqref="AM104">
    <cfRule type="cellIs" dxfId="369" priority="373" operator="equal">
      <formula>"EXTREMA"</formula>
    </cfRule>
    <cfRule type="cellIs" dxfId="368" priority="374" operator="equal">
      <formula>"ALTA"</formula>
    </cfRule>
    <cfRule type="cellIs" dxfId="367" priority="375" operator="equal">
      <formula>"BAJA"</formula>
    </cfRule>
    <cfRule type="cellIs" dxfId="366" priority="376" operator="equal">
      <formula>"MODERADA"</formula>
    </cfRule>
  </conditionalFormatting>
  <conditionalFormatting sqref="AL104">
    <cfRule type="cellIs" dxfId="365" priority="369" operator="equal">
      <formula>"EXTREMA"</formula>
    </cfRule>
    <cfRule type="cellIs" dxfId="364" priority="370" operator="equal">
      <formula>"ALTA"</formula>
    </cfRule>
    <cfRule type="cellIs" dxfId="363" priority="371" operator="equal">
      <formula>"BAJA"</formula>
    </cfRule>
    <cfRule type="cellIs" dxfId="362" priority="372" operator="equal">
      <formula>"MODERADA"</formula>
    </cfRule>
  </conditionalFormatting>
  <conditionalFormatting sqref="AM113">
    <cfRule type="cellIs" dxfId="361" priority="365" operator="equal">
      <formula>"EXTREMA"</formula>
    </cfRule>
    <cfRule type="cellIs" dxfId="360" priority="366" operator="equal">
      <formula>"ALTA"</formula>
    </cfRule>
    <cfRule type="cellIs" dxfId="359" priority="367" operator="equal">
      <formula>"BAJA"</formula>
    </cfRule>
    <cfRule type="cellIs" dxfId="358" priority="368" operator="equal">
      <formula>"MODERADA"</formula>
    </cfRule>
  </conditionalFormatting>
  <conditionalFormatting sqref="AL113">
    <cfRule type="cellIs" dxfId="357" priority="361" operator="equal">
      <formula>"EXTREMA"</formula>
    </cfRule>
    <cfRule type="cellIs" dxfId="356" priority="362" operator="equal">
      <formula>"ALTA"</formula>
    </cfRule>
    <cfRule type="cellIs" dxfId="355" priority="363" operator="equal">
      <formula>"BAJA"</formula>
    </cfRule>
    <cfRule type="cellIs" dxfId="354" priority="364" operator="equal">
      <formula>"MODERADA"</formula>
    </cfRule>
  </conditionalFormatting>
  <conditionalFormatting sqref="AM64">
    <cfRule type="cellIs" dxfId="353" priority="357" operator="equal">
      <formula>"EXTREMA"</formula>
    </cfRule>
    <cfRule type="cellIs" dxfId="352" priority="358" operator="equal">
      <formula>"ALTA"</formula>
    </cfRule>
    <cfRule type="cellIs" dxfId="351" priority="359" operator="equal">
      <formula>"BAJA"</formula>
    </cfRule>
    <cfRule type="cellIs" dxfId="350" priority="360" operator="equal">
      <formula>"MODERADA"</formula>
    </cfRule>
  </conditionalFormatting>
  <conditionalFormatting sqref="AO64">
    <cfRule type="cellIs" dxfId="349" priority="353" operator="equal">
      <formula>"EXTREMA"</formula>
    </cfRule>
    <cfRule type="cellIs" dxfId="348" priority="354" operator="equal">
      <formula>"ALTA"</formula>
    </cfRule>
    <cfRule type="cellIs" dxfId="347" priority="355" operator="equal">
      <formula>"BAJA"</formula>
    </cfRule>
    <cfRule type="cellIs" dxfId="346" priority="356" operator="equal">
      <formula>"MODERADA"</formula>
    </cfRule>
  </conditionalFormatting>
  <conditionalFormatting sqref="AL64">
    <cfRule type="cellIs" dxfId="345" priority="349" operator="equal">
      <formula>"EXTREMA"</formula>
    </cfRule>
    <cfRule type="cellIs" dxfId="344" priority="350" operator="equal">
      <formula>"ALTA"</formula>
    </cfRule>
    <cfRule type="cellIs" dxfId="343" priority="351" operator="equal">
      <formula>"BAJA"</formula>
    </cfRule>
    <cfRule type="cellIs" dxfId="342" priority="352" operator="equal">
      <formula>"MODERADA"</formula>
    </cfRule>
  </conditionalFormatting>
  <conditionalFormatting sqref="AM73">
    <cfRule type="cellIs" dxfId="341" priority="345" operator="equal">
      <formula>"EXTREMA"</formula>
    </cfRule>
    <cfRule type="cellIs" dxfId="340" priority="346" operator="equal">
      <formula>"ALTA"</formula>
    </cfRule>
    <cfRule type="cellIs" dxfId="339" priority="347" operator="equal">
      <formula>"BAJA"</formula>
    </cfRule>
    <cfRule type="cellIs" dxfId="338" priority="348" operator="equal">
      <formula>"MODERADA"</formula>
    </cfRule>
  </conditionalFormatting>
  <conditionalFormatting sqref="AO73">
    <cfRule type="cellIs" dxfId="337" priority="341" operator="equal">
      <formula>"EXTREMA"</formula>
    </cfRule>
    <cfRule type="cellIs" dxfId="336" priority="342" operator="equal">
      <formula>"ALTA"</formula>
    </cfRule>
    <cfRule type="cellIs" dxfId="335" priority="343" operator="equal">
      <formula>"BAJA"</formula>
    </cfRule>
    <cfRule type="cellIs" dxfId="334" priority="344" operator="equal">
      <formula>"MODERADA"</formula>
    </cfRule>
  </conditionalFormatting>
  <conditionalFormatting sqref="AL73">
    <cfRule type="cellIs" dxfId="333" priority="337" operator="equal">
      <formula>"EXTREMA"</formula>
    </cfRule>
    <cfRule type="cellIs" dxfId="332" priority="338" operator="equal">
      <formula>"ALTA"</formula>
    </cfRule>
    <cfRule type="cellIs" dxfId="331" priority="339" operator="equal">
      <formula>"BAJA"</formula>
    </cfRule>
    <cfRule type="cellIs" dxfId="330" priority="340" operator="equal">
      <formula>"MODERADA"</formula>
    </cfRule>
  </conditionalFormatting>
  <conditionalFormatting sqref="AM83">
    <cfRule type="cellIs" dxfId="329" priority="333" operator="equal">
      <formula>"EXTREMA"</formula>
    </cfRule>
    <cfRule type="cellIs" dxfId="328" priority="334" operator="equal">
      <formula>"ALTA"</formula>
    </cfRule>
    <cfRule type="cellIs" dxfId="327" priority="335" operator="equal">
      <formula>"BAJA"</formula>
    </cfRule>
    <cfRule type="cellIs" dxfId="326" priority="336" operator="equal">
      <formula>"MODERADA"</formula>
    </cfRule>
  </conditionalFormatting>
  <conditionalFormatting sqref="AO83">
    <cfRule type="cellIs" dxfId="325" priority="329" operator="equal">
      <formula>"EXTREMA"</formula>
    </cfRule>
    <cfRule type="cellIs" dxfId="324" priority="330" operator="equal">
      <formula>"ALTA"</formula>
    </cfRule>
    <cfRule type="cellIs" dxfId="323" priority="331" operator="equal">
      <formula>"BAJA"</formula>
    </cfRule>
    <cfRule type="cellIs" dxfId="322" priority="332" operator="equal">
      <formula>"MODERADA"</formula>
    </cfRule>
  </conditionalFormatting>
  <conditionalFormatting sqref="AL83">
    <cfRule type="cellIs" dxfId="321" priority="325" operator="equal">
      <formula>"EXTREMA"</formula>
    </cfRule>
    <cfRule type="cellIs" dxfId="320" priority="326" operator="equal">
      <formula>"ALTA"</formula>
    </cfRule>
    <cfRule type="cellIs" dxfId="319" priority="327" operator="equal">
      <formula>"BAJA"</formula>
    </cfRule>
    <cfRule type="cellIs" dxfId="318" priority="328" operator="equal">
      <formula>"MODERADA"</formula>
    </cfRule>
  </conditionalFormatting>
  <conditionalFormatting sqref="AM105">
    <cfRule type="cellIs" dxfId="317" priority="321" operator="equal">
      <formula>"EXTREMA"</formula>
    </cfRule>
    <cfRule type="cellIs" dxfId="316" priority="322" operator="equal">
      <formula>"ALTA"</formula>
    </cfRule>
    <cfRule type="cellIs" dxfId="315" priority="323" operator="equal">
      <formula>"BAJA"</formula>
    </cfRule>
    <cfRule type="cellIs" dxfId="314" priority="324" operator="equal">
      <formula>"MODERADA"</formula>
    </cfRule>
  </conditionalFormatting>
  <conditionalFormatting sqref="AO105">
    <cfRule type="cellIs" dxfId="313" priority="317" operator="equal">
      <formula>"EXTREMA"</formula>
    </cfRule>
    <cfRule type="cellIs" dxfId="312" priority="318" operator="equal">
      <formula>"ALTA"</formula>
    </cfRule>
    <cfRule type="cellIs" dxfId="311" priority="319" operator="equal">
      <formula>"BAJA"</formula>
    </cfRule>
    <cfRule type="cellIs" dxfId="310" priority="320" operator="equal">
      <formula>"MODERADA"</formula>
    </cfRule>
  </conditionalFormatting>
  <conditionalFormatting sqref="AL105">
    <cfRule type="cellIs" dxfId="309" priority="313" operator="equal">
      <formula>"EXTREMA"</formula>
    </cfRule>
    <cfRule type="cellIs" dxfId="308" priority="314" operator="equal">
      <formula>"ALTA"</formula>
    </cfRule>
    <cfRule type="cellIs" dxfId="307" priority="315" operator="equal">
      <formula>"BAJA"</formula>
    </cfRule>
    <cfRule type="cellIs" dxfId="306" priority="316" operator="equal">
      <formula>"MODERADA"</formula>
    </cfRule>
  </conditionalFormatting>
  <conditionalFormatting sqref="AM65">
    <cfRule type="cellIs" dxfId="305" priority="309" operator="equal">
      <formula>"EXTREMA"</formula>
    </cfRule>
    <cfRule type="cellIs" dxfId="304" priority="310" operator="equal">
      <formula>"ALTA"</formula>
    </cfRule>
    <cfRule type="cellIs" dxfId="303" priority="311" operator="equal">
      <formula>"BAJA"</formula>
    </cfRule>
    <cfRule type="cellIs" dxfId="302" priority="312" operator="equal">
      <formula>"MODERADA"</formula>
    </cfRule>
  </conditionalFormatting>
  <conditionalFormatting sqref="AL65">
    <cfRule type="cellIs" dxfId="301" priority="305" operator="equal">
      <formula>"EXTREMA"</formula>
    </cfRule>
    <cfRule type="cellIs" dxfId="300" priority="306" operator="equal">
      <formula>"ALTA"</formula>
    </cfRule>
    <cfRule type="cellIs" dxfId="299" priority="307" operator="equal">
      <formula>"BAJA"</formula>
    </cfRule>
    <cfRule type="cellIs" dxfId="298" priority="308" operator="equal">
      <formula>"MODERADA"</formula>
    </cfRule>
  </conditionalFormatting>
  <conditionalFormatting sqref="AM74">
    <cfRule type="cellIs" dxfId="297" priority="301" operator="equal">
      <formula>"EXTREMA"</formula>
    </cfRule>
    <cfRule type="cellIs" dxfId="296" priority="302" operator="equal">
      <formula>"ALTA"</formula>
    </cfRule>
    <cfRule type="cellIs" dxfId="295" priority="303" operator="equal">
      <formula>"BAJA"</formula>
    </cfRule>
    <cfRule type="cellIs" dxfId="294" priority="304" operator="equal">
      <formula>"MODERADA"</formula>
    </cfRule>
  </conditionalFormatting>
  <conditionalFormatting sqref="AL74">
    <cfRule type="cellIs" dxfId="293" priority="297" operator="equal">
      <formula>"EXTREMA"</formula>
    </cfRule>
    <cfRule type="cellIs" dxfId="292" priority="298" operator="equal">
      <formula>"ALTA"</formula>
    </cfRule>
    <cfRule type="cellIs" dxfId="291" priority="299" operator="equal">
      <formula>"BAJA"</formula>
    </cfRule>
    <cfRule type="cellIs" dxfId="290" priority="300" operator="equal">
      <formula>"MODERADA"</formula>
    </cfRule>
  </conditionalFormatting>
  <conditionalFormatting sqref="AM106">
    <cfRule type="cellIs" dxfId="289" priority="293" operator="equal">
      <formula>"EXTREMA"</formula>
    </cfRule>
    <cfRule type="cellIs" dxfId="288" priority="294" operator="equal">
      <formula>"ALTA"</formula>
    </cfRule>
    <cfRule type="cellIs" dxfId="287" priority="295" operator="equal">
      <formula>"BAJA"</formula>
    </cfRule>
    <cfRule type="cellIs" dxfId="286" priority="296" operator="equal">
      <formula>"MODERADA"</formula>
    </cfRule>
  </conditionalFormatting>
  <conditionalFormatting sqref="AL106">
    <cfRule type="cellIs" dxfId="285" priority="289" operator="equal">
      <formula>"EXTREMA"</formula>
    </cfRule>
    <cfRule type="cellIs" dxfId="284" priority="290" operator="equal">
      <formula>"ALTA"</formula>
    </cfRule>
    <cfRule type="cellIs" dxfId="283" priority="291" operator="equal">
      <formula>"BAJA"</formula>
    </cfRule>
    <cfRule type="cellIs" dxfId="282" priority="292" operator="equal">
      <formula>"MODERADA"</formula>
    </cfRule>
  </conditionalFormatting>
  <conditionalFormatting sqref="AM62">
    <cfRule type="cellIs" dxfId="281" priority="285" operator="equal">
      <formula>"EXTREMA"</formula>
    </cfRule>
    <cfRule type="cellIs" dxfId="280" priority="286" operator="equal">
      <formula>"ALTA"</formula>
    </cfRule>
    <cfRule type="cellIs" dxfId="279" priority="287" operator="equal">
      <formula>"BAJA"</formula>
    </cfRule>
    <cfRule type="cellIs" dxfId="278" priority="288" operator="equal">
      <formula>"MODERADA"</formula>
    </cfRule>
  </conditionalFormatting>
  <conditionalFormatting sqref="AL62">
    <cfRule type="cellIs" dxfId="277" priority="281" operator="equal">
      <formula>"EXTREMA"</formula>
    </cfRule>
    <cfRule type="cellIs" dxfId="276" priority="282" operator="equal">
      <formula>"ALTA"</formula>
    </cfRule>
    <cfRule type="cellIs" dxfId="275" priority="283" operator="equal">
      <formula>"BAJA"</formula>
    </cfRule>
    <cfRule type="cellIs" dxfId="274" priority="284" operator="equal">
      <formula>"MODERADA"</formula>
    </cfRule>
  </conditionalFormatting>
  <conditionalFormatting sqref="AM72">
    <cfRule type="cellIs" dxfId="273" priority="277" operator="equal">
      <formula>"EXTREMA"</formula>
    </cfRule>
    <cfRule type="cellIs" dxfId="272" priority="278" operator="equal">
      <formula>"ALTA"</formula>
    </cfRule>
    <cfRule type="cellIs" dxfId="271" priority="279" operator="equal">
      <formula>"BAJA"</formula>
    </cfRule>
    <cfRule type="cellIs" dxfId="270" priority="280" operator="equal">
      <formula>"MODERADA"</formula>
    </cfRule>
  </conditionalFormatting>
  <conditionalFormatting sqref="AL72">
    <cfRule type="cellIs" dxfId="269" priority="273" operator="equal">
      <formula>"EXTREMA"</formula>
    </cfRule>
    <cfRule type="cellIs" dxfId="268" priority="274" operator="equal">
      <formula>"ALTA"</formula>
    </cfRule>
    <cfRule type="cellIs" dxfId="267" priority="275" operator="equal">
      <formula>"BAJA"</formula>
    </cfRule>
    <cfRule type="cellIs" dxfId="266" priority="276" operator="equal">
      <formula>"MODERADA"</formula>
    </cfRule>
  </conditionalFormatting>
  <conditionalFormatting sqref="AM103">
    <cfRule type="cellIs" dxfId="265" priority="269" operator="equal">
      <formula>"EXTREMA"</formula>
    </cfRule>
    <cfRule type="cellIs" dxfId="264" priority="270" operator="equal">
      <formula>"ALTA"</formula>
    </cfRule>
    <cfRule type="cellIs" dxfId="263" priority="271" operator="equal">
      <formula>"BAJA"</formula>
    </cfRule>
    <cfRule type="cellIs" dxfId="262" priority="272" operator="equal">
      <formula>"MODERADA"</formula>
    </cfRule>
  </conditionalFormatting>
  <conditionalFormatting sqref="AL103">
    <cfRule type="cellIs" dxfId="261" priority="265" operator="equal">
      <formula>"EXTREMA"</formula>
    </cfRule>
    <cfRule type="cellIs" dxfId="260" priority="266" operator="equal">
      <formula>"ALTA"</formula>
    </cfRule>
    <cfRule type="cellIs" dxfId="259" priority="267" operator="equal">
      <formula>"BAJA"</formula>
    </cfRule>
    <cfRule type="cellIs" dxfId="258" priority="268" operator="equal">
      <formula>"MODERADA"</formula>
    </cfRule>
  </conditionalFormatting>
  <conditionalFormatting sqref="AL107">
    <cfRule type="cellIs" dxfId="257" priority="261" operator="equal">
      <formula>"EXTREMA"</formula>
    </cfRule>
    <cfRule type="cellIs" dxfId="256" priority="262" operator="equal">
      <formula>"ALTA"</formula>
    </cfRule>
    <cfRule type="cellIs" dxfId="255" priority="263" operator="equal">
      <formula>"BAJA"</formula>
    </cfRule>
    <cfRule type="cellIs" dxfId="254" priority="264" operator="equal">
      <formula>"MODERADA"</formula>
    </cfRule>
  </conditionalFormatting>
  <conditionalFormatting sqref="AL114">
    <cfRule type="cellIs" dxfId="253" priority="257" operator="equal">
      <formula>"EXTREMA"</formula>
    </cfRule>
    <cfRule type="cellIs" dxfId="252" priority="258" operator="equal">
      <formula>"ALTA"</formula>
    </cfRule>
    <cfRule type="cellIs" dxfId="251" priority="259" operator="equal">
      <formula>"BAJA"</formula>
    </cfRule>
    <cfRule type="cellIs" dxfId="250" priority="260" operator="equal">
      <formula>"MODERADA"</formula>
    </cfRule>
  </conditionalFormatting>
  <conditionalFormatting sqref="AL75">
    <cfRule type="cellIs" dxfId="249" priority="253" operator="equal">
      <formula>"EXTREMA"</formula>
    </cfRule>
    <cfRule type="cellIs" dxfId="248" priority="254" operator="equal">
      <formula>"ALTA"</formula>
    </cfRule>
    <cfRule type="cellIs" dxfId="247" priority="255" operator="equal">
      <formula>"BAJA"</formula>
    </cfRule>
    <cfRule type="cellIs" dxfId="246" priority="256" operator="equal">
      <formula>"MODERADA"</formula>
    </cfRule>
  </conditionalFormatting>
  <conditionalFormatting sqref="AL66">
    <cfRule type="cellIs" dxfId="245" priority="249" operator="equal">
      <formula>"EXTREMA"</formula>
    </cfRule>
    <cfRule type="cellIs" dxfId="244" priority="250" operator="equal">
      <formula>"ALTA"</formula>
    </cfRule>
    <cfRule type="cellIs" dxfId="243" priority="251" operator="equal">
      <formula>"BAJA"</formula>
    </cfRule>
    <cfRule type="cellIs" dxfId="242" priority="252" operator="equal">
      <formula>"MODERADA"</formula>
    </cfRule>
  </conditionalFormatting>
  <conditionalFormatting sqref="AL109">
    <cfRule type="cellIs" dxfId="241" priority="245" operator="equal">
      <formula>"EXTREMA"</formula>
    </cfRule>
    <cfRule type="cellIs" dxfId="240" priority="246" operator="equal">
      <formula>"ALTA"</formula>
    </cfRule>
    <cfRule type="cellIs" dxfId="239" priority="247" operator="equal">
      <formula>"BAJA"</formula>
    </cfRule>
    <cfRule type="cellIs" dxfId="238" priority="248" operator="equal">
      <formula>"MODERADA"</formula>
    </cfRule>
  </conditionalFormatting>
  <conditionalFormatting sqref="AL115">
    <cfRule type="cellIs" dxfId="237" priority="241" operator="equal">
      <formula>"EXTREMA"</formula>
    </cfRule>
    <cfRule type="cellIs" dxfId="236" priority="242" operator="equal">
      <formula>"ALTA"</formula>
    </cfRule>
    <cfRule type="cellIs" dxfId="235" priority="243" operator="equal">
      <formula>"BAJA"</formula>
    </cfRule>
    <cfRule type="cellIs" dxfId="234" priority="244" operator="equal">
      <formula>"MODERADA"</formula>
    </cfRule>
  </conditionalFormatting>
  <conditionalFormatting sqref="AL87">
    <cfRule type="cellIs" dxfId="233" priority="237" operator="equal">
      <formula>"EXTREMA"</formula>
    </cfRule>
    <cfRule type="cellIs" dxfId="232" priority="238" operator="equal">
      <formula>"ALTA"</formula>
    </cfRule>
    <cfRule type="cellIs" dxfId="231" priority="239" operator="equal">
      <formula>"BAJA"</formula>
    </cfRule>
    <cfRule type="cellIs" dxfId="230" priority="240" operator="equal">
      <formula>"MODERADA"</formula>
    </cfRule>
  </conditionalFormatting>
  <conditionalFormatting sqref="AL77">
    <cfRule type="cellIs" dxfId="229" priority="233" operator="equal">
      <formula>"EXTREMA"</formula>
    </cfRule>
    <cfRule type="cellIs" dxfId="228" priority="234" operator="equal">
      <formula>"ALTA"</formula>
    </cfRule>
    <cfRule type="cellIs" dxfId="227" priority="235" operator="equal">
      <formula>"BAJA"</formula>
    </cfRule>
    <cfRule type="cellIs" dxfId="226" priority="236" operator="equal">
      <formula>"MODERADA"</formula>
    </cfRule>
  </conditionalFormatting>
  <conditionalFormatting sqref="AL68">
    <cfRule type="cellIs" dxfId="225" priority="229" operator="equal">
      <formula>"EXTREMA"</formula>
    </cfRule>
    <cfRule type="cellIs" dxfId="224" priority="230" operator="equal">
      <formula>"ALTA"</formula>
    </cfRule>
    <cfRule type="cellIs" dxfId="223" priority="231" operator="equal">
      <formula>"BAJA"</formula>
    </cfRule>
    <cfRule type="cellIs" dxfId="222" priority="232" operator="equal">
      <formula>"MODERADA"</formula>
    </cfRule>
  </conditionalFormatting>
  <conditionalFormatting sqref="AL48">
    <cfRule type="cellIs" dxfId="221" priority="225" operator="equal">
      <formula>"EXTREMA"</formula>
    </cfRule>
    <cfRule type="cellIs" dxfId="220" priority="226" operator="equal">
      <formula>"ALTA"</formula>
    </cfRule>
    <cfRule type="cellIs" dxfId="219" priority="227" operator="equal">
      <formula>"BAJA"</formula>
    </cfRule>
    <cfRule type="cellIs" dxfId="218" priority="228" operator="equal">
      <formula>"MODERADA"</formula>
    </cfRule>
  </conditionalFormatting>
  <conditionalFormatting sqref="AL38">
    <cfRule type="cellIs" dxfId="217" priority="221" operator="equal">
      <formula>"EXTREMA"</formula>
    </cfRule>
    <cfRule type="cellIs" dxfId="216" priority="222" operator="equal">
      <formula>"ALTA"</formula>
    </cfRule>
    <cfRule type="cellIs" dxfId="215" priority="223" operator="equal">
      <formula>"BAJA"</formula>
    </cfRule>
    <cfRule type="cellIs" dxfId="214" priority="224" operator="equal">
      <formula>"MODERADA"</formula>
    </cfRule>
  </conditionalFormatting>
  <conditionalFormatting sqref="AL32">
    <cfRule type="cellIs" dxfId="213" priority="217" operator="equal">
      <formula>"EXTREMA"</formula>
    </cfRule>
    <cfRule type="cellIs" dxfId="212" priority="218" operator="equal">
      <formula>"ALTA"</formula>
    </cfRule>
    <cfRule type="cellIs" dxfId="211" priority="219" operator="equal">
      <formula>"BAJA"</formula>
    </cfRule>
    <cfRule type="cellIs" dxfId="210" priority="220" operator="equal">
      <formula>"MODERADA"</formula>
    </cfRule>
  </conditionalFormatting>
  <conditionalFormatting sqref="AL26">
    <cfRule type="cellIs" dxfId="209" priority="213" operator="equal">
      <formula>"EXTREMA"</formula>
    </cfRule>
    <cfRule type="cellIs" dxfId="208" priority="214" operator="equal">
      <formula>"ALTA"</formula>
    </cfRule>
    <cfRule type="cellIs" dxfId="207" priority="215" operator="equal">
      <formula>"BAJA"</formula>
    </cfRule>
    <cfRule type="cellIs" dxfId="206" priority="216" operator="equal">
      <formula>"MODERADA"</formula>
    </cfRule>
  </conditionalFormatting>
  <conditionalFormatting sqref="AL16">
    <cfRule type="cellIs" dxfId="205" priority="209" operator="equal">
      <formula>"EXTREMA"</formula>
    </cfRule>
    <cfRule type="cellIs" dxfId="204" priority="210" operator="equal">
      <formula>"ALTA"</formula>
    </cfRule>
    <cfRule type="cellIs" dxfId="203" priority="211" operator="equal">
      <formula>"BAJA"</formula>
    </cfRule>
    <cfRule type="cellIs" dxfId="202" priority="212" operator="equal">
      <formula>"MODERADA"</formula>
    </cfRule>
  </conditionalFormatting>
  <conditionalFormatting sqref="AL47">
    <cfRule type="cellIs" dxfId="201" priority="205" operator="equal">
      <formula>"EXTREMA"</formula>
    </cfRule>
    <cfRule type="cellIs" dxfId="200" priority="206" operator="equal">
      <formula>"ALTA"</formula>
    </cfRule>
    <cfRule type="cellIs" dxfId="199" priority="207" operator="equal">
      <formula>"BAJA"</formula>
    </cfRule>
    <cfRule type="cellIs" dxfId="198" priority="208" operator="equal">
      <formula>"MODERADA"</formula>
    </cfRule>
  </conditionalFormatting>
  <conditionalFormatting sqref="AL67">
    <cfRule type="cellIs" dxfId="197" priority="201" operator="equal">
      <formula>"EXTREMA"</formula>
    </cfRule>
    <cfRule type="cellIs" dxfId="196" priority="202" operator="equal">
      <formula>"ALTA"</formula>
    </cfRule>
    <cfRule type="cellIs" dxfId="195" priority="203" operator="equal">
      <formula>"BAJA"</formula>
    </cfRule>
    <cfRule type="cellIs" dxfId="194" priority="204" operator="equal">
      <formula>"MODERADA"</formula>
    </cfRule>
  </conditionalFormatting>
  <conditionalFormatting sqref="AL76">
    <cfRule type="cellIs" dxfId="193" priority="197" operator="equal">
      <formula>"EXTREMA"</formula>
    </cfRule>
    <cfRule type="cellIs" dxfId="192" priority="198" operator="equal">
      <formula>"ALTA"</formula>
    </cfRule>
    <cfRule type="cellIs" dxfId="191" priority="199" operator="equal">
      <formula>"BAJA"</formula>
    </cfRule>
    <cfRule type="cellIs" dxfId="190" priority="200" operator="equal">
      <formula>"MODERADA"</formula>
    </cfRule>
  </conditionalFormatting>
  <conditionalFormatting sqref="AL86">
    <cfRule type="cellIs" dxfId="189" priority="193" operator="equal">
      <formula>"EXTREMA"</formula>
    </cfRule>
    <cfRule type="cellIs" dxfId="188" priority="194" operator="equal">
      <formula>"ALTA"</formula>
    </cfRule>
    <cfRule type="cellIs" dxfId="187" priority="195" operator="equal">
      <formula>"BAJA"</formula>
    </cfRule>
    <cfRule type="cellIs" dxfId="186" priority="196" operator="equal">
      <formula>"MODERADA"</formula>
    </cfRule>
  </conditionalFormatting>
  <conditionalFormatting sqref="AL108">
    <cfRule type="cellIs" dxfId="185" priority="189" operator="equal">
      <formula>"EXTREMA"</formula>
    </cfRule>
    <cfRule type="cellIs" dxfId="184" priority="190" operator="equal">
      <formula>"ALTA"</formula>
    </cfRule>
    <cfRule type="cellIs" dxfId="183" priority="191" operator="equal">
      <formula>"BAJA"</formula>
    </cfRule>
    <cfRule type="cellIs" dxfId="182" priority="192" operator="equal">
      <formula>"MODERADA"</formula>
    </cfRule>
  </conditionalFormatting>
  <conditionalFormatting sqref="AL110">
    <cfRule type="cellIs" dxfId="181" priority="185" operator="equal">
      <formula>"EXTREMA"</formula>
    </cfRule>
    <cfRule type="cellIs" dxfId="180" priority="186" operator="equal">
      <formula>"ALTA"</formula>
    </cfRule>
    <cfRule type="cellIs" dxfId="179" priority="187" operator="equal">
      <formula>"BAJA"</formula>
    </cfRule>
    <cfRule type="cellIs" dxfId="178" priority="188" operator="equal">
      <formula>"MODERADA"</formula>
    </cfRule>
  </conditionalFormatting>
  <conditionalFormatting sqref="AL78">
    <cfRule type="cellIs" dxfId="177" priority="181" operator="equal">
      <formula>"EXTREMA"</formula>
    </cfRule>
    <cfRule type="cellIs" dxfId="176" priority="182" operator="equal">
      <formula>"ALTA"</formula>
    </cfRule>
    <cfRule type="cellIs" dxfId="175" priority="183" operator="equal">
      <formula>"BAJA"</formula>
    </cfRule>
    <cfRule type="cellIs" dxfId="174" priority="184" operator="equal">
      <formula>"MODERADA"</formula>
    </cfRule>
  </conditionalFormatting>
  <conditionalFormatting sqref="AL69">
    <cfRule type="cellIs" dxfId="173" priority="177" operator="equal">
      <formula>"EXTREMA"</formula>
    </cfRule>
    <cfRule type="cellIs" dxfId="172" priority="178" operator="equal">
      <formula>"ALTA"</formula>
    </cfRule>
    <cfRule type="cellIs" dxfId="171" priority="179" operator="equal">
      <formula>"BAJA"</formula>
    </cfRule>
    <cfRule type="cellIs" dxfId="170" priority="180" operator="equal">
      <formula>"MODERADA"</formula>
    </cfRule>
  </conditionalFormatting>
  <conditionalFormatting sqref="AL59">
    <cfRule type="cellIs" dxfId="169" priority="173" operator="equal">
      <formula>"EXTREMA"</formula>
    </cfRule>
    <cfRule type="cellIs" dxfId="168" priority="174" operator="equal">
      <formula>"ALTA"</formula>
    </cfRule>
    <cfRule type="cellIs" dxfId="167" priority="175" operator="equal">
      <formula>"BAJA"</formula>
    </cfRule>
    <cfRule type="cellIs" dxfId="166" priority="176" operator="equal">
      <formula>"MODERADA"</formula>
    </cfRule>
  </conditionalFormatting>
  <conditionalFormatting sqref="AL54">
    <cfRule type="cellIs" dxfId="165" priority="169" operator="equal">
      <formula>"EXTREMA"</formula>
    </cfRule>
    <cfRule type="cellIs" dxfId="164" priority="170" operator="equal">
      <formula>"ALTA"</formula>
    </cfRule>
    <cfRule type="cellIs" dxfId="163" priority="171" operator="equal">
      <formula>"BAJA"</formula>
    </cfRule>
    <cfRule type="cellIs" dxfId="162" priority="172" operator="equal">
      <formula>"MODERADA"</formula>
    </cfRule>
  </conditionalFormatting>
  <conditionalFormatting sqref="AL49">
    <cfRule type="cellIs" dxfId="161" priority="165" operator="equal">
      <formula>"EXTREMA"</formula>
    </cfRule>
    <cfRule type="cellIs" dxfId="160" priority="166" operator="equal">
      <formula>"ALTA"</formula>
    </cfRule>
    <cfRule type="cellIs" dxfId="159" priority="167" operator="equal">
      <formula>"BAJA"</formula>
    </cfRule>
    <cfRule type="cellIs" dxfId="158" priority="168" operator="equal">
      <formula>"MODERADA"</formula>
    </cfRule>
  </conditionalFormatting>
  <conditionalFormatting sqref="AL27">
    <cfRule type="cellIs" dxfId="157" priority="161" operator="equal">
      <formula>"EXTREMA"</formula>
    </cfRule>
    <cfRule type="cellIs" dxfId="156" priority="162" operator="equal">
      <formula>"ALTA"</formula>
    </cfRule>
    <cfRule type="cellIs" dxfId="155" priority="163" operator="equal">
      <formula>"BAJA"</formula>
    </cfRule>
    <cfRule type="cellIs" dxfId="154" priority="164" operator="equal">
      <formula>"MODERADA"</formula>
    </cfRule>
  </conditionalFormatting>
  <conditionalFormatting sqref="AL17">
    <cfRule type="cellIs" dxfId="153" priority="157" operator="equal">
      <formula>"EXTREMA"</formula>
    </cfRule>
    <cfRule type="cellIs" dxfId="152" priority="158" operator="equal">
      <formula>"ALTA"</formula>
    </cfRule>
    <cfRule type="cellIs" dxfId="151" priority="159" operator="equal">
      <formula>"BAJA"</formula>
    </cfRule>
    <cfRule type="cellIs" dxfId="150" priority="160" operator="equal">
      <formula>"MODERADA"</formula>
    </cfRule>
  </conditionalFormatting>
  <conditionalFormatting sqref="AL18">
    <cfRule type="cellIs" dxfId="149" priority="153" operator="equal">
      <formula>"EXTREMA"</formula>
    </cfRule>
    <cfRule type="cellIs" dxfId="148" priority="154" operator="equal">
      <formula>"ALTA"</formula>
    </cfRule>
    <cfRule type="cellIs" dxfId="147" priority="155" operator="equal">
      <formula>"BAJA"</formula>
    </cfRule>
    <cfRule type="cellIs" dxfId="146" priority="156" operator="equal">
      <formula>"MODERADA"</formula>
    </cfRule>
  </conditionalFormatting>
  <conditionalFormatting sqref="AL28">
    <cfRule type="cellIs" dxfId="145" priority="149" operator="equal">
      <formula>"EXTREMA"</formula>
    </cfRule>
    <cfRule type="cellIs" dxfId="144" priority="150" operator="equal">
      <formula>"ALTA"</formula>
    </cfRule>
    <cfRule type="cellIs" dxfId="143" priority="151" operator="equal">
      <formula>"BAJA"</formula>
    </cfRule>
    <cfRule type="cellIs" dxfId="142" priority="152" operator="equal">
      <formula>"MODERADA"</formula>
    </cfRule>
  </conditionalFormatting>
  <conditionalFormatting sqref="AL34">
    <cfRule type="cellIs" dxfId="141" priority="145" operator="equal">
      <formula>"EXTREMA"</formula>
    </cfRule>
    <cfRule type="cellIs" dxfId="140" priority="146" operator="equal">
      <formula>"ALTA"</formula>
    </cfRule>
    <cfRule type="cellIs" dxfId="139" priority="147" operator="equal">
      <formula>"BAJA"</formula>
    </cfRule>
    <cfRule type="cellIs" dxfId="138" priority="148" operator="equal">
      <formula>"MODERADA"</formula>
    </cfRule>
  </conditionalFormatting>
  <conditionalFormatting sqref="AL40">
    <cfRule type="cellIs" dxfId="137" priority="141" operator="equal">
      <formula>"EXTREMA"</formula>
    </cfRule>
    <cfRule type="cellIs" dxfId="136" priority="142" operator="equal">
      <formula>"ALTA"</formula>
    </cfRule>
    <cfRule type="cellIs" dxfId="135" priority="143" operator="equal">
      <formula>"BAJA"</formula>
    </cfRule>
    <cfRule type="cellIs" dxfId="134" priority="144" operator="equal">
      <formula>"MODERADA"</formula>
    </cfRule>
  </conditionalFormatting>
  <conditionalFormatting sqref="AL50">
    <cfRule type="cellIs" dxfId="133" priority="137" operator="equal">
      <formula>"EXTREMA"</formula>
    </cfRule>
    <cfRule type="cellIs" dxfId="132" priority="138" operator="equal">
      <formula>"ALTA"</formula>
    </cfRule>
    <cfRule type="cellIs" dxfId="131" priority="139" operator="equal">
      <formula>"BAJA"</formula>
    </cfRule>
    <cfRule type="cellIs" dxfId="130" priority="140" operator="equal">
      <formula>"MODERADA"</formula>
    </cfRule>
  </conditionalFormatting>
  <conditionalFormatting sqref="AL70">
    <cfRule type="cellIs" dxfId="129" priority="133" operator="equal">
      <formula>"EXTREMA"</formula>
    </cfRule>
    <cfRule type="cellIs" dxfId="128" priority="134" operator="equal">
      <formula>"ALTA"</formula>
    </cfRule>
    <cfRule type="cellIs" dxfId="127" priority="135" operator="equal">
      <formula>"BAJA"</formula>
    </cfRule>
    <cfRule type="cellIs" dxfId="126" priority="136" operator="equal">
      <formula>"MODERADA"</formula>
    </cfRule>
  </conditionalFormatting>
  <conditionalFormatting sqref="AL79">
    <cfRule type="cellIs" dxfId="125" priority="129" operator="equal">
      <formula>"EXTREMA"</formula>
    </cfRule>
    <cfRule type="cellIs" dxfId="124" priority="130" operator="equal">
      <formula>"ALTA"</formula>
    </cfRule>
    <cfRule type="cellIs" dxfId="123" priority="131" operator="equal">
      <formula>"BAJA"</formula>
    </cfRule>
    <cfRule type="cellIs" dxfId="122" priority="132" operator="equal">
      <formula>"MODERADA"</formula>
    </cfRule>
  </conditionalFormatting>
  <conditionalFormatting sqref="AL111">
    <cfRule type="cellIs" dxfId="121" priority="125" operator="equal">
      <formula>"EXTREMA"</formula>
    </cfRule>
    <cfRule type="cellIs" dxfId="120" priority="126" operator="equal">
      <formula>"ALTA"</formula>
    </cfRule>
    <cfRule type="cellIs" dxfId="119" priority="127" operator="equal">
      <formula>"BAJA"</formula>
    </cfRule>
    <cfRule type="cellIs" dxfId="118" priority="128" operator="equal">
      <formula>"MODERADA"</formula>
    </cfRule>
  </conditionalFormatting>
  <conditionalFormatting sqref="AL117">
    <cfRule type="cellIs" dxfId="117" priority="121" operator="equal">
      <formula>"EXTREMA"</formula>
    </cfRule>
    <cfRule type="cellIs" dxfId="116" priority="122" operator="equal">
      <formula>"ALTA"</formula>
    </cfRule>
    <cfRule type="cellIs" dxfId="115" priority="123" operator="equal">
      <formula>"BAJA"</formula>
    </cfRule>
    <cfRule type="cellIs" dxfId="114" priority="124" operator="equal">
      <formula>"MODERADA"</formula>
    </cfRule>
  </conditionalFormatting>
  <conditionalFormatting sqref="AL90 AL80 AL71 AL61 AL56 AL51 AL41 AL35 AL29">
    <cfRule type="cellIs" dxfId="113" priority="117" operator="equal">
      <formula>"EXTREMA"</formula>
    </cfRule>
    <cfRule type="cellIs" dxfId="112" priority="118" operator="equal">
      <formula>"ALTA"</formula>
    </cfRule>
    <cfRule type="cellIs" dxfId="111" priority="119" operator="equal">
      <formula>"BAJA"</formula>
    </cfRule>
    <cfRule type="cellIs" dxfId="110" priority="120" operator="equal">
      <formula>"MODERADA"</formula>
    </cfRule>
  </conditionalFormatting>
  <conditionalFormatting sqref="AL121 AL118 AL112 AL102 AL96">
    <cfRule type="cellIs" dxfId="109" priority="113" operator="equal">
      <formula>"EXTREMA"</formula>
    </cfRule>
    <cfRule type="cellIs" dxfId="108" priority="114" operator="equal">
      <formula>"ALTA"</formula>
    </cfRule>
    <cfRule type="cellIs" dxfId="107" priority="115" operator="equal">
      <formula>"BAJA"</formula>
    </cfRule>
    <cfRule type="cellIs" dxfId="106" priority="116" operator="equal">
      <formula>"MODERADA"</formula>
    </cfRule>
  </conditionalFormatting>
  <conditionalFormatting sqref="AC10:AC318">
    <cfRule type="containsText" dxfId="105" priority="109" operator="containsText" text="ALTO">
      <formula>NOT(ISERROR(SEARCH("ALTO",AC10)))</formula>
    </cfRule>
    <cfRule type="containsText" dxfId="104" priority="110" operator="containsText" text="MODERADO">
      <formula>NOT(ISERROR(SEARCH("MODERADO",AC10)))</formula>
    </cfRule>
    <cfRule type="containsText" dxfId="103" priority="111" operator="containsText" text="BAJO">
      <formula>NOT(ISERROR(SEARCH("BAJO",AC10)))</formula>
    </cfRule>
    <cfRule type="cellIs" dxfId="102" priority="112" operator="equal">
      <formula>"BAJO"</formula>
    </cfRule>
  </conditionalFormatting>
  <conditionalFormatting sqref="AC10:AC318">
    <cfRule type="containsText" dxfId="101" priority="108" operator="containsText" text="EXTREMO">
      <formula>NOT(ISERROR(SEARCH("EXTREMO",AC10)))</formula>
    </cfRule>
  </conditionalFormatting>
  <conditionalFormatting sqref="AC10:AC318">
    <cfRule type="containsText" dxfId="100" priority="107" operator="containsText" text="BAJO">
      <formula>NOT(ISERROR(SEARCH("BAJO",AC10)))</formula>
    </cfRule>
  </conditionalFormatting>
  <conditionalFormatting sqref="BG10:BG318">
    <cfRule type="containsText" dxfId="99" priority="103" operator="containsText" text="EXTREMA">
      <formula>NOT(ISERROR(SEARCH("EXTREMA",BG10)))</formula>
    </cfRule>
    <cfRule type="containsText" dxfId="98" priority="104" operator="containsText" text="ALTA">
      <formula>NOT(ISERROR(SEARCH("ALTA",BG10)))</formula>
    </cfRule>
    <cfRule type="containsText" dxfId="97" priority="105" operator="containsText" text="MODERADA">
      <formula>NOT(ISERROR(SEARCH("MODERADA",BG10)))</formula>
    </cfRule>
    <cfRule type="containsText" dxfId="96" priority="106" operator="containsText" text="BAJA">
      <formula>NOT(ISERROR(SEARCH("BAJA",BG10)))</formula>
    </cfRule>
  </conditionalFormatting>
  <conditionalFormatting sqref="AO122:AO123 AO125:AO318">
    <cfRule type="cellIs" dxfId="95" priority="95" operator="equal">
      <formula>"EXTREMA"</formula>
    </cfRule>
    <cfRule type="cellIs" dxfId="94" priority="96" operator="equal">
      <formula>"ALTA"</formula>
    </cfRule>
    <cfRule type="cellIs" dxfId="93" priority="97" operator="equal">
      <formula>"BAJA"</formula>
    </cfRule>
    <cfRule type="cellIs" dxfId="92" priority="98" operator="equal">
      <formula>"MODERADA"</formula>
    </cfRule>
  </conditionalFormatting>
  <conditionalFormatting sqref="Y200:Y204">
    <cfRule type="cellIs" dxfId="91" priority="90" operator="equal">
      <formula>"RARO"</formula>
    </cfRule>
    <cfRule type="cellIs" dxfId="90" priority="91" operator="equal">
      <formula>"IMPROBABLE"</formula>
    </cfRule>
    <cfRule type="cellIs" dxfId="89" priority="92" operator="equal">
      <formula>"POSIBLE"</formula>
    </cfRule>
    <cfRule type="cellIs" dxfId="88" priority="93" operator="equal">
      <formula>"PROBABLE"</formula>
    </cfRule>
    <cfRule type="cellIs" dxfId="87" priority="94" operator="equal">
      <formula>"CASI SEGURO"</formula>
    </cfRule>
  </conditionalFormatting>
  <conditionalFormatting sqref="Y205:Y209">
    <cfRule type="cellIs" dxfId="86" priority="85" operator="equal">
      <formula>"RARO"</formula>
    </cfRule>
    <cfRule type="cellIs" dxfId="85" priority="86" operator="equal">
      <formula>"IMPROBABLE"</formula>
    </cfRule>
    <cfRule type="cellIs" dxfId="84" priority="87" operator="equal">
      <formula>"POSIBLE"</formula>
    </cfRule>
    <cfRule type="cellIs" dxfId="83" priority="88" operator="equal">
      <formula>"PROBABLE"</formula>
    </cfRule>
    <cfRule type="cellIs" dxfId="82" priority="89" operator="equal">
      <formula>"CASI SEGURO"</formula>
    </cfRule>
  </conditionalFormatting>
  <conditionalFormatting sqref="Y210:Y214">
    <cfRule type="cellIs" dxfId="81" priority="80" operator="equal">
      <formula>"RARO"</formula>
    </cfRule>
    <cfRule type="cellIs" dxfId="80" priority="81" operator="equal">
      <formula>"IMPROBABLE"</formula>
    </cfRule>
    <cfRule type="cellIs" dxfId="79" priority="82" operator="equal">
      <formula>"POSIBLE"</formula>
    </cfRule>
    <cfRule type="cellIs" dxfId="78" priority="83" operator="equal">
      <formula>"PROBABLE"</formula>
    </cfRule>
    <cfRule type="cellIs" dxfId="77" priority="84" operator="equal">
      <formula>"CASI SEGURO"</formula>
    </cfRule>
  </conditionalFormatting>
  <conditionalFormatting sqref="Y215:Y219">
    <cfRule type="cellIs" dxfId="76" priority="75" operator="equal">
      <formula>"RARO"</formula>
    </cfRule>
    <cfRule type="cellIs" dxfId="75" priority="76" operator="equal">
      <formula>"IMPROBABLE"</formula>
    </cfRule>
    <cfRule type="cellIs" dxfId="74" priority="77" operator="equal">
      <formula>"POSIBLE"</formula>
    </cfRule>
    <cfRule type="cellIs" dxfId="73" priority="78" operator="equal">
      <formula>"PROBABLE"</formula>
    </cfRule>
    <cfRule type="cellIs" dxfId="72" priority="79" operator="equal">
      <formula>"CASI SEGURO"</formula>
    </cfRule>
  </conditionalFormatting>
  <conditionalFormatting sqref="Y220:Y224">
    <cfRule type="cellIs" dxfId="71" priority="70" operator="equal">
      <formula>"RARO"</formula>
    </cfRule>
    <cfRule type="cellIs" dxfId="70" priority="71" operator="equal">
      <formula>"IMPROBABLE"</formula>
    </cfRule>
    <cfRule type="cellIs" dxfId="69" priority="72" operator="equal">
      <formula>"POSIBLE"</formula>
    </cfRule>
    <cfRule type="cellIs" dxfId="68" priority="73" operator="equal">
      <formula>"PROBABLE"</formula>
    </cfRule>
    <cfRule type="cellIs" dxfId="67" priority="74" operator="equal">
      <formula>"CASI SEGURO"</formula>
    </cfRule>
  </conditionalFormatting>
  <conditionalFormatting sqref="Y225:Y229">
    <cfRule type="cellIs" dxfId="66" priority="65" operator="equal">
      <formula>"RARO"</formula>
    </cfRule>
    <cfRule type="cellIs" dxfId="65" priority="66" operator="equal">
      <formula>"IMPROBABLE"</formula>
    </cfRule>
    <cfRule type="cellIs" dxfId="64" priority="67" operator="equal">
      <formula>"POSIBLE"</formula>
    </cfRule>
    <cfRule type="cellIs" dxfId="63" priority="68" operator="equal">
      <formula>"PROBABLE"</formula>
    </cfRule>
    <cfRule type="cellIs" dxfId="62" priority="69" operator="equal">
      <formula>"CASI SEGURO"</formula>
    </cfRule>
  </conditionalFormatting>
  <conditionalFormatting sqref="Y230:Y234">
    <cfRule type="cellIs" dxfId="61" priority="60" operator="equal">
      <formula>"RARO"</formula>
    </cfRule>
    <cfRule type="cellIs" dxfId="60" priority="61" operator="equal">
      <formula>"IMPROBABLE"</formula>
    </cfRule>
    <cfRule type="cellIs" dxfId="59" priority="62" operator="equal">
      <formula>"POSIBLE"</formula>
    </cfRule>
    <cfRule type="cellIs" dxfId="58" priority="63" operator="equal">
      <formula>"PROBABLE"</formula>
    </cfRule>
    <cfRule type="cellIs" dxfId="57" priority="64" operator="equal">
      <formula>"CASI SEGURO"</formula>
    </cfRule>
  </conditionalFormatting>
  <conditionalFormatting sqref="Y235:Y239">
    <cfRule type="cellIs" dxfId="56" priority="55" operator="equal">
      <formula>"RARO"</formula>
    </cfRule>
    <cfRule type="cellIs" dxfId="55" priority="56" operator="equal">
      <formula>"IMPROBABLE"</formula>
    </cfRule>
    <cfRule type="cellIs" dxfId="54" priority="57" operator="equal">
      <formula>"POSIBLE"</formula>
    </cfRule>
    <cfRule type="cellIs" dxfId="53" priority="58" operator="equal">
      <formula>"PROBABLE"</formula>
    </cfRule>
    <cfRule type="cellIs" dxfId="52" priority="59" operator="equal">
      <formula>"CASI SEGURO"</formula>
    </cfRule>
  </conditionalFormatting>
  <conditionalFormatting sqref="Y240:Y244">
    <cfRule type="cellIs" dxfId="51" priority="50" operator="equal">
      <formula>"RARO"</formula>
    </cfRule>
    <cfRule type="cellIs" dxfId="50" priority="51" operator="equal">
      <formula>"IMPROBABLE"</formula>
    </cfRule>
    <cfRule type="cellIs" dxfId="49" priority="52" operator="equal">
      <formula>"POSIBLE"</formula>
    </cfRule>
    <cfRule type="cellIs" dxfId="48" priority="53" operator="equal">
      <formula>"PROBABLE"</formula>
    </cfRule>
    <cfRule type="cellIs" dxfId="47" priority="54" operator="equal">
      <formula>"CASI SEGURO"</formula>
    </cfRule>
  </conditionalFormatting>
  <conditionalFormatting sqref="Y245:Y249">
    <cfRule type="cellIs" dxfId="46" priority="45" operator="equal">
      <formula>"RARO"</formula>
    </cfRule>
    <cfRule type="cellIs" dxfId="45" priority="46" operator="equal">
      <formula>"IMPROBABLE"</formula>
    </cfRule>
    <cfRule type="cellIs" dxfId="44" priority="47" operator="equal">
      <formula>"POSIBLE"</formula>
    </cfRule>
    <cfRule type="cellIs" dxfId="43" priority="48" operator="equal">
      <formula>"PROBABLE"</formula>
    </cfRule>
    <cfRule type="cellIs" dxfId="42" priority="49" operator="equal">
      <formula>"CASI SEGURO"</formula>
    </cfRule>
  </conditionalFormatting>
  <conditionalFormatting sqref="Y250:Y254">
    <cfRule type="cellIs" dxfId="41" priority="40" operator="equal">
      <formula>"RARO"</formula>
    </cfRule>
    <cfRule type="cellIs" dxfId="40" priority="41" operator="equal">
      <formula>"IMPROBABLE"</formula>
    </cfRule>
    <cfRule type="cellIs" dxfId="39" priority="42" operator="equal">
      <formula>"POSIBLE"</formula>
    </cfRule>
    <cfRule type="cellIs" dxfId="38" priority="43" operator="equal">
      <formula>"PROBABLE"</formula>
    </cfRule>
    <cfRule type="cellIs" dxfId="37" priority="44" operator="equal">
      <formula>"CASI SEGURO"</formula>
    </cfRule>
  </conditionalFormatting>
  <conditionalFormatting sqref="Y255:Y259">
    <cfRule type="cellIs" dxfId="36" priority="35" operator="equal">
      <formula>"RARO"</formula>
    </cfRule>
    <cfRule type="cellIs" dxfId="35" priority="36" operator="equal">
      <formula>"IMPROBABLE"</formula>
    </cfRule>
    <cfRule type="cellIs" dxfId="34" priority="37" operator="equal">
      <formula>"POSIBLE"</formula>
    </cfRule>
    <cfRule type="cellIs" dxfId="33" priority="38" operator="equal">
      <formula>"PROBABLE"</formula>
    </cfRule>
    <cfRule type="cellIs" dxfId="32" priority="39" operator="equal">
      <formula>"CASI SEGURO"</formula>
    </cfRule>
  </conditionalFormatting>
  <conditionalFormatting sqref="Y260:Y264">
    <cfRule type="cellIs" dxfId="31" priority="30" operator="equal">
      <formula>"RARO"</formula>
    </cfRule>
    <cfRule type="cellIs" dxfId="30" priority="31" operator="equal">
      <formula>"IMPROBABLE"</formula>
    </cfRule>
    <cfRule type="cellIs" dxfId="29" priority="32" operator="equal">
      <formula>"POSIBLE"</formula>
    </cfRule>
    <cfRule type="cellIs" dxfId="28" priority="33" operator="equal">
      <formula>"PROBABLE"</formula>
    </cfRule>
    <cfRule type="cellIs" dxfId="27" priority="34" operator="equal">
      <formula>"CASI SEGURO"</formula>
    </cfRule>
  </conditionalFormatting>
  <conditionalFormatting sqref="Y265:Y269">
    <cfRule type="cellIs" dxfId="26" priority="25" operator="equal">
      <formula>"RARO"</formula>
    </cfRule>
    <cfRule type="cellIs" dxfId="25" priority="26" operator="equal">
      <formula>"IMPROBABLE"</formula>
    </cfRule>
    <cfRule type="cellIs" dxfId="24" priority="27" operator="equal">
      <formula>"POSIBLE"</formula>
    </cfRule>
    <cfRule type="cellIs" dxfId="23" priority="28" operator="equal">
      <formula>"PROBABLE"</formula>
    </cfRule>
    <cfRule type="cellIs" dxfId="22" priority="29" operator="equal">
      <formula>"CASI SEGURO"</formula>
    </cfRule>
  </conditionalFormatting>
  <conditionalFormatting sqref="Y10:Y269">
    <cfRule type="cellIs" dxfId="21" priority="24" operator="equal">
      <formula>$Y$10</formula>
    </cfRule>
    <cfRule type="containsText" dxfId="20" priority="22" operator="containsText" text="IMPROBABLE">
      <formula>NOT(ISERROR(SEARCH("IMPROBABLE",Y10)))</formula>
    </cfRule>
  </conditionalFormatting>
  <conditionalFormatting sqref="Y200">
    <cfRule type="cellIs" dxfId="19" priority="23" operator="equal">
      <formula>$Y$10</formula>
    </cfRule>
  </conditionalFormatting>
  <conditionalFormatting sqref="Y11:Y269">
    <cfRule type="containsText" dxfId="18" priority="21" operator="containsText" text="POSIBLE">
      <formula>NOT(ISERROR(SEARCH("POSIBLE",Y11)))</formula>
    </cfRule>
  </conditionalFormatting>
  <conditionalFormatting sqref="AA10:AA269">
    <cfRule type="containsText" dxfId="17" priority="20" operator="containsText" text="MODERADO">
      <formula>NOT(ISERROR(SEARCH("MODERADO",AA10)))</formula>
    </cfRule>
    <cfRule type="containsText" dxfId="16" priority="19" operator="containsText" text="INSIGNIFICANTE">
      <formula>NOT(ISERROR(SEARCH("INSIGNIFICANTE",AA10)))</formula>
    </cfRule>
    <cfRule type="containsText" dxfId="15" priority="18" operator="containsText" text="MENOR">
      <formula>NOT(ISERROR(SEARCH("MENOR",AA10)))</formula>
    </cfRule>
    <cfRule type="containsText" dxfId="14" priority="17" operator="containsText" text="MODERADO">
      <formula>NOT(ISERROR(SEARCH("MODERADO",AA10)))</formula>
    </cfRule>
    <cfRule type="containsText" dxfId="13" priority="16" operator="containsText" text="MODERADO">
      <formula>NOT(ISERROR(SEARCH("MODERADO",AA10)))</formula>
    </cfRule>
    <cfRule type="containsText" dxfId="12" priority="15" operator="containsText" text="MENOR">
      <formula>NOT(ISERROR(SEARCH("MENOR",AA10)))</formula>
    </cfRule>
    <cfRule type="containsText" dxfId="11" priority="14" operator="containsText" text="MODERADO">
      <formula>NOT(ISERROR(SEARCH("MODERADO",AA10)))</formula>
    </cfRule>
    <cfRule type="containsText" dxfId="10" priority="13" operator="containsText" text="MAYOR">
      <formula>NOT(ISERROR(SEARCH("MAYOR",AA10)))</formula>
    </cfRule>
    <cfRule type="containsText" dxfId="9" priority="12" operator="containsText" text="CATASTROFICO">
      <formula>NOT(ISERROR(SEARCH("CATASTROFICO",AA10)))</formula>
    </cfRule>
  </conditionalFormatting>
  <conditionalFormatting sqref="Y10:Y269">
    <cfRule type="containsText" dxfId="8" priority="11" operator="containsText" text="RARO">
      <formula>NOT(ISERROR(SEARCH("RARO",Y10)))</formula>
    </cfRule>
    <cfRule type="containsText" dxfId="7" priority="10" operator="containsText" text="IMPROBABLE">
      <formula>NOT(ISERROR(SEARCH("IMPROBABLE",Y10)))</formula>
    </cfRule>
    <cfRule type="containsText" dxfId="6" priority="9" operator="containsText" text="POSIBLE">
      <formula>NOT(ISERROR(SEARCH("POSIBLE",Y10)))</formula>
    </cfRule>
    <cfRule type="containsText" dxfId="5" priority="8" operator="containsText" text="PROBABLE">
      <formula>NOT(ISERROR(SEARCH("PROBABLE",Y10)))</formula>
    </cfRule>
    <cfRule type="containsText" dxfId="4" priority="7" operator="containsText" text="CASI SEGURO">
      <formula>NOT(ISERROR(SEARCH("CASI SEGURO",Y10)))</formula>
    </cfRule>
  </conditionalFormatting>
  <conditionalFormatting sqref="Y10:Y269">
    <cfRule type="containsText" dxfId="3" priority="6" operator="containsText" text="IMPROBABLE">
      <formula>NOT(ISERROR(SEARCH("IMPROBABLE",Y10)))</formula>
    </cfRule>
  </conditionalFormatting>
  <conditionalFormatting sqref="AC10:AC269">
    <cfRule type="containsText" dxfId="2" priority="5" operator="containsText" text="MODERADO">
      <formula>NOT(ISERROR(SEARCH("MODERADO",AC10)))</formula>
    </cfRule>
    <cfRule type="containsText" dxfId="1" priority="4" operator="containsText" text="ALTO">
      <formula>NOT(ISERROR(SEARCH("ALTO",AC10)))</formula>
    </cfRule>
    <cfRule type="containsText" dxfId="0" priority="3" operator="containsText" text="EXTREMO">
      <formula>NOT(ISERROR(SEARCH("EXTREMO",AC10)))</formula>
    </cfRule>
  </conditionalFormatting>
  <dataValidations count="5">
    <dataValidation allowBlank="1" showErrorMessage="1" promptTitle="Causa del Riesgo" prompt="Posibles causas que permiten generar un riesgo." sqref="E10:F19 E30:F35 E52:F56 E62:F71 E91:F96 E103:F112 E122:F122 E124:F124 E57:E61"/>
    <dataValidation allowBlank="1" showErrorMessage="1" sqref="G10:G19 G30:G35 G52:G56 G62:G71 G91:G96 G103:G112 G122 G124"/>
    <dataValidation type="list" allowBlank="1" showInputMessage="1" showErrorMessage="1" sqref="AV10:AV318 AT10:AT318 AR10:AR318">
      <formula1>"Si,No"</formula1>
    </dataValidation>
    <dataValidation type="list" allowBlank="1" showInputMessage="1" showErrorMessage="1" sqref="Y10:Y318">
      <formula1>"CASI SEGURO,PROBABLE,POSIBLE,IMPROBABLE,RARO"</formula1>
    </dataValidation>
    <dataValidation type="list" allowBlank="1" showInputMessage="1" showErrorMessage="1" sqref="AA10:AA318">
      <formula1>"CATASTROFICO,MAYOR,MODERADO,MENOR,INSIGNIFICANTE"</formula1>
    </dataValidation>
  </dataValidations>
  <pageMargins left="0.31496062992125984" right="0.31496062992125984" top="0.55118110236220474" bottom="0.55118110236220474" header="0.31496062992125984" footer="0.31496062992125984"/>
  <pageSetup paperSize="14" scale="70" orientation="landscape" r:id="rId1"/>
  <ignoredErrors>
    <ignoredError sqref="Z10 AB10" unlockedFormula="1"/>
  </ignoredErrors>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'NIVELES DE VALORACION'!$K$11:$K$25</xm:f>
          </x14:formula1>
          <xm:sqref>T20 T122:T318 T30 T36 T42:T43 T52 T57 T62 T72 T81 T91 T97 T103 T113 T119</xm:sqref>
        </x14:dataValidation>
        <x14:dataValidation type="list" allowBlank="1" showInputMessage="1" showErrorMessage="1">
          <x14:formula1>
            <xm:f>'Matriz de Activos'!$P$3:$P$12</xm:f>
          </x14:formula1>
          <xm:sqref>L20 L255 L230 L205 L180 L155 L250 L225 L200 L175 L150 L245 L220 L195 L170 L145 L265 L240 L215 L190 L165 L140 L260 L235 L210 L185 L160 L135 L70 L45 L25 L15 L270:L318 L130 L100 L75 L125 L120 L115 L40 L10 L110 L105 L95 L90 L85 L80 L65 L60 L55 L50 L35 L30</xm:sqref>
        </x14:dataValidation>
        <x14:dataValidation type="list" allowBlank="1" showInputMessage="1" showErrorMessage="1">
          <x14:formula1>
            <xm:f>'Matriz de Activos'!$S$4:$S$7</xm:f>
          </x14:formula1>
          <xm:sqref>P270:P318</xm:sqref>
        </x14:dataValidation>
        <x14:dataValidation type="list" allowBlank="1" showInputMessage="1" showErrorMessage="1">
          <x14:formula1>
            <xm:f>'Matriz de Activos'!$U$4:$U$7</xm:f>
          </x14:formula1>
          <xm:sqref>O270:O318</xm:sqref>
        </x14:dataValidation>
        <x14:dataValidation type="list" allowBlank="1" showInputMessage="1" showErrorMessage="1">
          <x14:formula1>
            <xm:f>'Matriz de Controles'!$C$124:$C$125</xm:f>
          </x14:formula1>
          <xm:sqref>AK10:AK318 AP10:AP318</xm:sqref>
        </x14:dataValidation>
        <x14:dataValidation type="list" allowBlank="1" showInputMessage="1" showErrorMessage="1">
          <x14:formula1>
            <xm:f>'Matriz de Controles'!$B$3:$B$116</xm:f>
          </x14:formula1>
          <xm:sqref>AH10:AH318</xm:sqref>
        </x14:dataValidation>
        <x14:dataValidation type="list" allowBlank="1" showInputMessage="1" showErrorMessage="1">
          <x14:formula1>
            <xm:f>'Amenazas-Ries-Vuln'!$D$2:$D$56</xm:f>
          </x14:formula1>
          <xm:sqref>D10:D318</xm:sqref>
        </x14:dataValidation>
        <x14:dataValidation type="list" allowBlank="1" showInputMessage="1" showErrorMessage="1">
          <x14:formula1>
            <xm:f>'NIVELES DE VALORACION'!$K$11:$K$33</xm:f>
          </x14:formula1>
          <xm:sqref>N270:N318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0"/>
  <sheetViews>
    <sheetView zoomScale="80" zoomScaleNormal="80" workbookViewId="0">
      <selection activeCell="C7" sqref="C7"/>
    </sheetView>
  </sheetViews>
  <sheetFormatPr baseColWidth="10" defaultColWidth="11.42578125" defaultRowHeight="15" x14ac:dyDescent="0.25"/>
  <cols>
    <col min="2" max="2" width="14.140625" bestFit="1" customWidth="1"/>
    <col min="4" max="4" width="26.42578125" customWidth="1"/>
    <col min="5" max="5" width="27.28515625" customWidth="1"/>
    <col min="6" max="6" width="25.140625" customWidth="1"/>
    <col min="7" max="7" width="26.140625" customWidth="1"/>
    <col min="8" max="8" width="13.5703125" bestFit="1" customWidth="1"/>
  </cols>
  <sheetData>
    <row r="2" spans="2:8" ht="15.75" x14ac:dyDescent="0.25">
      <c r="C2" s="225" t="s">
        <v>602</v>
      </c>
      <c r="D2" s="225"/>
      <c r="E2" s="225"/>
      <c r="F2" s="225"/>
      <c r="G2" s="225"/>
    </row>
    <row r="4" spans="2:8" ht="24" x14ac:dyDescent="0.25">
      <c r="B4" s="219" t="s">
        <v>46</v>
      </c>
      <c r="C4" s="96" t="s">
        <v>603</v>
      </c>
      <c r="D4" s="91"/>
      <c r="E4" s="91"/>
      <c r="F4" s="91"/>
      <c r="G4" s="91"/>
      <c r="H4" s="91"/>
    </row>
    <row r="5" spans="2:8" ht="24" x14ac:dyDescent="0.25">
      <c r="B5" s="220"/>
      <c r="C5" s="154" t="s">
        <v>604</v>
      </c>
      <c r="D5" s="153"/>
      <c r="E5" s="153"/>
      <c r="F5" s="153"/>
      <c r="G5" s="153"/>
      <c r="H5" s="91"/>
    </row>
    <row r="6" spans="2:8" ht="102.75" customHeight="1" x14ac:dyDescent="0.25">
      <c r="B6" s="220"/>
      <c r="C6" s="181" t="s">
        <v>605</v>
      </c>
      <c r="D6" s="180" t="s">
        <v>606</v>
      </c>
      <c r="E6" s="179" t="s">
        <v>607</v>
      </c>
      <c r="F6" s="179" t="s">
        <v>607</v>
      </c>
      <c r="G6" s="162"/>
      <c r="H6" s="91"/>
    </row>
    <row r="7" spans="2:8" ht="283.5" customHeight="1" x14ac:dyDescent="0.25">
      <c r="B7" s="220"/>
      <c r="C7" s="178" t="s">
        <v>608</v>
      </c>
      <c r="D7" s="152" t="s">
        <v>609</v>
      </c>
      <c r="E7" s="92" t="s">
        <v>610</v>
      </c>
      <c r="F7" s="179" t="s">
        <v>610</v>
      </c>
      <c r="G7" s="162"/>
      <c r="H7" s="91"/>
    </row>
    <row r="8" spans="2:8" ht="78.75" customHeight="1" x14ac:dyDescent="0.25">
      <c r="B8" s="221"/>
      <c r="C8" s="97" t="s">
        <v>611</v>
      </c>
      <c r="D8" s="89" t="s">
        <v>612</v>
      </c>
      <c r="E8" s="152" t="s">
        <v>613</v>
      </c>
      <c r="F8" s="180" t="s">
        <v>614</v>
      </c>
      <c r="G8" s="162"/>
      <c r="H8" s="91"/>
    </row>
    <row r="9" spans="2:8" ht="24" x14ac:dyDescent="0.25">
      <c r="B9" s="95"/>
      <c r="C9" s="95"/>
      <c r="D9" s="97" t="s">
        <v>615</v>
      </c>
      <c r="E9" s="178" t="s">
        <v>616</v>
      </c>
      <c r="F9" s="181" t="s">
        <v>617</v>
      </c>
      <c r="G9" s="154" t="s">
        <v>618</v>
      </c>
      <c r="H9" s="96" t="s">
        <v>619</v>
      </c>
    </row>
    <row r="10" spans="2:8" x14ac:dyDescent="0.25">
      <c r="B10" s="95"/>
      <c r="C10" s="95"/>
      <c r="D10" s="222" t="s">
        <v>47</v>
      </c>
      <c r="E10" s="223"/>
      <c r="F10" s="223"/>
      <c r="G10" s="223"/>
      <c r="H10" s="224"/>
    </row>
  </sheetData>
  <mergeCells count="3">
    <mergeCell ref="B4:B8"/>
    <mergeCell ref="D10:H10"/>
    <mergeCell ref="C2:G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37"/>
  <sheetViews>
    <sheetView showGridLines="0" zoomScaleNormal="100" workbookViewId="0">
      <pane xSplit="1" ySplit="2" topLeftCell="B113" activePane="bottomRight" state="frozen"/>
      <selection pane="topRight" activeCell="B1" sqref="B1"/>
      <selection pane="bottomLeft" activeCell="A3" sqref="A3"/>
      <selection pane="bottomRight" activeCell="A3" sqref="A3"/>
    </sheetView>
  </sheetViews>
  <sheetFormatPr baseColWidth="10" defaultColWidth="11.42578125" defaultRowHeight="12" x14ac:dyDescent="0.2"/>
  <cols>
    <col min="1" max="1" width="11.42578125" style="59"/>
    <col min="2" max="2" width="24.5703125" style="59" customWidth="1"/>
    <col min="3" max="3" width="51.42578125" style="59" customWidth="1"/>
    <col min="4" max="4" width="76.85546875" style="59" customWidth="1"/>
    <col min="5" max="5" width="52" style="59" customWidth="1"/>
    <col min="6" max="6" width="9" style="59" bestFit="1" customWidth="1"/>
    <col min="7" max="7" width="11.42578125" style="59"/>
    <col min="8" max="8" width="4.140625" style="59" bestFit="1" customWidth="1"/>
    <col min="9" max="9" width="25" style="59" bestFit="1" customWidth="1"/>
    <col min="10" max="10" width="68.5703125" style="59" customWidth="1"/>
    <col min="11" max="16384" width="11.42578125" style="59"/>
  </cols>
  <sheetData>
    <row r="1" spans="2:10" x14ac:dyDescent="0.2">
      <c r="B1" s="99" t="s">
        <v>620</v>
      </c>
    </row>
    <row r="2" spans="2:10" x14ac:dyDescent="0.2">
      <c r="B2" s="100" t="s">
        <v>28</v>
      </c>
      <c r="C2" s="100" t="s">
        <v>621</v>
      </c>
      <c r="D2" s="100" t="s">
        <v>29</v>
      </c>
      <c r="E2" s="101" t="s">
        <v>30</v>
      </c>
      <c r="F2" s="101" t="s">
        <v>622</v>
      </c>
    </row>
    <row r="3" spans="2:10" ht="36" x14ac:dyDescent="0.2">
      <c r="B3" s="158" t="s">
        <v>60</v>
      </c>
      <c r="C3" s="110" t="s">
        <v>623</v>
      </c>
      <c r="D3" s="110" t="s">
        <v>624</v>
      </c>
      <c r="E3" s="106" t="s">
        <v>625</v>
      </c>
      <c r="F3" s="105" t="s">
        <v>626</v>
      </c>
    </row>
    <row r="4" spans="2:10" ht="36" x14ac:dyDescent="0.2">
      <c r="B4" s="159" t="s">
        <v>627</v>
      </c>
      <c r="C4" s="103" t="s">
        <v>628</v>
      </c>
      <c r="D4" s="103" t="s">
        <v>629</v>
      </c>
      <c r="E4" s="106" t="s">
        <v>630</v>
      </c>
      <c r="F4" s="105" t="s">
        <v>626</v>
      </c>
    </row>
    <row r="5" spans="2:10" ht="132" x14ac:dyDescent="0.2">
      <c r="B5" s="159" t="s">
        <v>80</v>
      </c>
      <c r="C5" s="103" t="s">
        <v>631</v>
      </c>
      <c r="D5" s="103" t="s">
        <v>632</v>
      </c>
      <c r="E5" s="146" t="s">
        <v>633</v>
      </c>
      <c r="F5" s="105" t="s">
        <v>626</v>
      </c>
      <c r="I5" s="102" t="s">
        <v>634</v>
      </c>
      <c r="J5" s="102"/>
    </row>
    <row r="6" spans="2:10" ht="60" x14ac:dyDescent="0.2">
      <c r="B6" s="159" t="s">
        <v>635</v>
      </c>
      <c r="C6" s="103" t="s">
        <v>636</v>
      </c>
      <c r="D6" s="103" t="s">
        <v>637</v>
      </c>
      <c r="E6" s="106" t="s">
        <v>638</v>
      </c>
      <c r="F6" s="105" t="s">
        <v>639</v>
      </c>
    </row>
    <row r="7" spans="2:10" ht="36" x14ac:dyDescent="0.2">
      <c r="B7" s="159" t="s">
        <v>640</v>
      </c>
      <c r="C7" s="103" t="s">
        <v>641</v>
      </c>
      <c r="D7" s="103" t="s">
        <v>642</v>
      </c>
      <c r="E7" s="106" t="s">
        <v>643</v>
      </c>
      <c r="F7" s="105" t="s">
        <v>626</v>
      </c>
    </row>
    <row r="8" spans="2:10" ht="120" x14ac:dyDescent="0.2">
      <c r="B8" s="159" t="s">
        <v>644</v>
      </c>
      <c r="C8" s="103" t="s">
        <v>645</v>
      </c>
      <c r="D8" s="103" t="s">
        <v>646</v>
      </c>
      <c r="E8" s="146" t="s">
        <v>647</v>
      </c>
      <c r="F8" s="105" t="s">
        <v>626</v>
      </c>
    </row>
    <row r="9" spans="2:10" ht="72" x14ac:dyDescent="0.2">
      <c r="B9" s="159" t="s">
        <v>372</v>
      </c>
      <c r="C9" s="103" t="s">
        <v>648</v>
      </c>
      <c r="D9" s="103" t="s">
        <v>649</v>
      </c>
      <c r="E9" s="106" t="s">
        <v>650</v>
      </c>
      <c r="F9" s="105" t="s">
        <v>626</v>
      </c>
    </row>
    <row r="10" spans="2:10" ht="240" x14ac:dyDescent="0.2">
      <c r="B10" s="159" t="s">
        <v>651</v>
      </c>
      <c r="C10" s="103" t="s">
        <v>652</v>
      </c>
      <c r="D10" s="103" t="s">
        <v>653</v>
      </c>
      <c r="E10" s="106" t="s">
        <v>654</v>
      </c>
      <c r="F10" s="105" t="s">
        <v>626</v>
      </c>
    </row>
    <row r="11" spans="2:10" ht="240" x14ac:dyDescent="0.2">
      <c r="B11" s="159" t="s">
        <v>655</v>
      </c>
      <c r="C11" s="103" t="s">
        <v>656</v>
      </c>
      <c r="D11" s="103" t="s">
        <v>657</v>
      </c>
      <c r="E11" s="106" t="s">
        <v>658</v>
      </c>
      <c r="F11" s="105" t="s">
        <v>626</v>
      </c>
    </row>
    <row r="12" spans="2:10" ht="48" x14ac:dyDescent="0.2">
      <c r="B12" s="159" t="s">
        <v>378</v>
      </c>
      <c r="C12" s="103" t="s">
        <v>659</v>
      </c>
      <c r="D12" s="103" t="s">
        <v>660</v>
      </c>
      <c r="E12" s="106" t="s">
        <v>661</v>
      </c>
      <c r="F12" s="105" t="s">
        <v>626</v>
      </c>
    </row>
    <row r="13" spans="2:10" ht="36" x14ac:dyDescent="0.2">
      <c r="B13" s="159" t="s">
        <v>662</v>
      </c>
      <c r="C13" s="103" t="s">
        <v>663</v>
      </c>
      <c r="D13" s="103" t="s">
        <v>664</v>
      </c>
      <c r="E13" s="106" t="s">
        <v>665</v>
      </c>
      <c r="F13" s="105" t="s">
        <v>626</v>
      </c>
    </row>
    <row r="14" spans="2:10" ht="120" customHeight="1" x14ac:dyDescent="0.2">
      <c r="B14" s="159" t="s">
        <v>666</v>
      </c>
      <c r="C14" s="103" t="s">
        <v>667</v>
      </c>
      <c r="D14" s="103" t="s">
        <v>668</v>
      </c>
      <c r="E14" s="106" t="s">
        <v>669</v>
      </c>
      <c r="F14" s="105" t="s">
        <v>639</v>
      </c>
    </row>
    <row r="15" spans="2:10" ht="168.75" customHeight="1" x14ac:dyDescent="0.2">
      <c r="B15" s="160" t="s">
        <v>77</v>
      </c>
      <c r="C15" s="110" t="s">
        <v>670</v>
      </c>
      <c r="D15" s="103" t="s">
        <v>671</v>
      </c>
      <c r="E15" s="106" t="s">
        <v>672</v>
      </c>
      <c r="F15" s="105" t="s">
        <v>626</v>
      </c>
    </row>
    <row r="16" spans="2:10" ht="204" x14ac:dyDescent="0.2">
      <c r="B16" s="159" t="s">
        <v>673</v>
      </c>
      <c r="C16" s="103" t="s">
        <v>674</v>
      </c>
      <c r="D16" s="103" t="s">
        <v>675</v>
      </c>
      <c r="E16" s="106" t="s">
        <v>676</v>
      </c>
      <c r="F16" s="105" t="s">
        <v>639</v>
      </c>
    </row>
    <row r="17" spans="2:6" ht="168" x14ac:dyDescent="0.2">
      <c r="B17" s="159" t="s">
        <v>677</v>
      </c>
      <c r="C17" s="103" t="s">
        <v>678</v>
      </c>
      <c r="D17" s="103" t="s">
        <v>679</v>
      </c>
      <c r="E17" s="106" t="s">
        <v>680</v>
      </c>
      <c r="F17" s="105" t="s">
        <v>626</v>
      </c>
    </row>
    <row r="18" spans="2:6" ht="72" x14ac:dyDescent="0.2">
      <c r="B18" s="159" t="s">
        <v>681</v>
      </c>
      <c r="C18" s="103" t="s">
        <v>682</v>
      </c>
      <c r="D18" s="103" t="s">
        <v>683</v>
      </c>
      <c r="E18" s="106" t="s">
        <v>684</v>
      </c>
      <c r="F18" s="105" t="s">
        <v>639</v>
      </c>
    </row>
    <row r="19" spans="2:6" ht="48" x14ac:dyDescent="0.2">
      <c r="B19" s="159" t="s">
        <v>685</v>
      </c>
      <c r="C19" s="103" t="s">
        <v>686</v>
      </c>
      <c r="D19" s="103" t="s">
        <v>687</v>
      </c>
      <c r="E19" s="106" t="s">
        <v>688</v>
      </c>
      <c r="F19" s="105" t="s">
        <v>639</v>
      </c>
    </row>
    <row r="20" spans="2:6" ht="84" x14ac:dyDescent="0.2">
      <c r="B20" s="159" t="s">
        <v>499</v>
      </c>
      <c r="C20" s="103" t="s">
        <v>689</v>
      </c>
      <c r="D20" s="103" t="s">
        <v>690</v>
      </c>
      <c r="E20" s="106" t="s">
        <v>691</v>
      </c>
      <c r="F20" s="105" t="s">
        <v>626</v>
      </c>
    </row>
    <row r="21" spans="2:6" ht="108" x14ac:dyDescent="0.2">
      <c r="B21" s="159" t="s">
        <v>692</v>
      </c>
      <c r="C21" s="103" t="s">
        <v>693</v>
      </c>
      <c r="D21" s="103" t="s">
        <v>694</v>
      </c>
      <c r="E21" s="106" t="s">
        <v>695</v>
      </c>
      <c r="F21" s="105" t="s">
        <v>626</v>
      </c>
    </row>
    <row r="22" spans="2:6" ht="48" x14ac:dyDescent="0.2">
      <c r="B22" s="159" t="s">
        <v>696</v>
      </c>
      <c r="C22" s="103" t="s">
        <v>697</v>
      </c>
      <c r="D22" s="103" t="s">
        <v>698</v>
      </c>
      <c r="E22" s="106" t="s">
        <v>699</v>
      </c>
      <c r="F22" s="105" t="s">
        <v>639</v>
      </c>
    </row>
    <row r="23" spans="2:6" ht="72" x14ac:dyDescent="0.2">
      <c r="B23" s="159" t="s">
        <v>700</v>
      </c>
      <c r="C23" s="103" t="s">
        <v>701</v>
      </c>
      <c r="D23" s="103" t="s">
        <v>702</v>
      </c>
      <c r="E23" s="106" t="s">
        <v>703</v>
      </c>
      <c r="F23" s="105" t="s">
        <v>639</v>
      </c>
    </row>
    <row r="24" spans="2:6" ht="120" x14ac:dyDescent="0.2">
      <c r="B24" s="159" t="s">
        <v>704</v>
      </c>
      <c r="C24" s="103" t="s">
        <v>705</v>
      </c>
      <c r="D24" s="103" t="s">
        <v>706</v>
      </c>
      <c r="E24" s="106" t="s">
        <v>707</v>
      </c>
      <c r="F24" s="105" t="s">
        <v>639</v>
      </c>
    </row>
    <row r="25" spans="2:6" ht="132" x14ac:dyDescent="0.2">
      <c r="B25" s="159" t="s">
        <v>708</v>
      </c>
      <c r="C25" s="103" t="s">
        <v>709</v>
      </c>
      <c r="D25" s="103" t="s">
        <v>710</v>
      </c>
      <c r="E25" s="106" t="s">
        <v>711</v>
      </c>
      <c r="F25" s="105" t="s">
        <v>626</v>
      </c>
    </row>
    <row r="26" spans="2:6" ht="48" x14ac:dyDescent="0.2">
      <c r="B26" s="159" t="s">
        <v>712</v>
      </c>
      <c r="C26" s="103" t="s">
        <v>713</v>
      </c>
      <c r="D26" s="103" t="s">
        <v>714</v>
      </c>
      <c r="E26" s="106" t="s">
        <v>715</v>
      </c>
      <c r="F26" s="105" t="s">
        <v>626</v>
      </c>
    </row>
    <row r="27" spans="2:6" ht="132" x14ac:dyDescent="0.2">
      <c r="B27" s="159" t="s">
        <v>716</v>
      </c>
      <c r="C27" s="103" t="s">
        <v>717</v>
      </c>
      <c r="D27" s="103" t="s">
        <v>718</v>
      </c>
      <c r="E27" s="106" t="s">
        <v>719</v>
      </c>
      <c r="F27" s="105" t="s">
        <v>639</v>
      </c>
    </row>
    <row r="28" spans="2:6" ht="48" x14ac:dyDescent="0.2">
      <c r="B28" s="159" t="s">
        <v>720</v>
      </c>
      <c r="C28" s="103" t="s">
        <v>721</v>
      </c>
      <c r="D28" s="103" t="s">
        <v>722</v>
      </c>
      <c r="E28" s="106" t="s">
        <v>723</v>
      </c>
      <c r="F28" s="105" t="s">
        <v>626</v>
      </c>
    </row>
    <row r="29" spans="2:6" ht="96" x14ac:dyDescent="0.2">
      <c r="B29" s="159" t="s">
        <v>724</v>
      </c>
      <c r="C29" s="103" t="s">
        <v>725</v>
      </c>
      <c r="D29" s="103" t="s">
        <v>726</v>
      </c>
      <c r="E29" s="106" t="s">
        <v>727</v>
      </c>
      <c r="F29" s="105" t="s">
        <v>639</v>
      </c>
    </row>
    <row r="30" spans="2:6" ht="108" x14ac:dyDescent="0.2">
      <c r="B30" s="159" t="s">
        <v>728</v>
      </c>
      <c r="C30" s="103" t="s">
        <v>729</v>
      </c>
      <c r="D30" s="103" t="s">
        <v>730</v>
      </c>
      <c r="E30" s="106" t="s">
        <v>731</v>
      </c>
      <c r="F30" s="105" t="s">
        <v>639</v>
      </c>
    </row>
    <row r="31" spans="2:6" ht="192" x14ac:dyDescent="0.2">
      <c r="B31" s="159" t="s">
        <v>74</v>
      </c>
      <c r="C31" s="103" t="s">
        <v>732</v>
      </c>
      <c r="D31" s="103" t="s">
        <v>733</v>
      </c>
      <c r="E31" s="106" t="s">
        <v>734</v>
      </c>
      <c r="F31" s="105" t="s">
        <v>639</v>
      </c>
    </row>
    <row r="32" spans="2:6" ht="60" x14ac:dyDescent="0.2">
      <c r="B32" s="159" t="s">
        <v>735</v>
      </c>
      <c r="C32" s="103" t="s">
        <v>736</v>
      </c>
      <c r="D32" s="103" t="s">
        <v>737</v>
      </c>
      <c r="E32" s="106" t="s">
        <v>738</v>
      </c>
      <c r="F32" s="105" t="s">
        <v>626</v>
      </c>
    </row>
    <row r="33" spans="2:6" ht="168" x14ac:dyDescent="0.2">
      <c r="B33" s="159" t="s">
        <v>739</v>
      </c>
      <c r="C33" s="103" t="s">
        <v>740</v>
      </c>
      <c r="D33" s="103" t="s">
        <v>741</v>
      </c>
      <c r="E33" s="106" t="s">
        <v>742</v>
      </c>
      <c r="F33" s="105" t="s">
        <v>626</v>
      </c>
    </row>
    <row r="34" spans="2:6" ht="48" x14ac:dyDescent="0.2">
      <c r="B34" s="159" t="s">
        <v>743</v>
      </c>
      <c r="C34" s="103" t="s">
        <v>744</v>
      </c>
      <c r="D34" s="103" t="s">
        <v>745</v>
      </c>
      <c r="E34" s="106" t="s">
        <v>746</v>
      </c>
      <c r="F34" s="105" t="s">
        <v>626</v>
      </c>
    </row>
    <row r="35" spans="2:6" ht="144" x14ac:dyDescent="0.2">
      <c r="B35" s="159" t="s">
        <v>747</v>
      </c>
      <c r="C35" s="103" t="s">
        <v>748</v>
      </c>
      <c r="D35" s="103" t="s">
        <v>749</v>
      </c>
      <c r="E35" s="106" t="s">
        <v>750</v>
      </c>
      <c r="F35" s="105" t="s">
        <v>639</v>
      </c>
    </row>
    <row r="36" spans="2:6" ht="60" x14ac:dyDescent="0.2">
      <c r="B36" s="159" t="s">
        <v>216</v>
      </c>
      <c r="C36" s="103" t="s">
        <v>751</v>
      </c>
      <c r="D36" s="103" t="s">
        <v>752</v>
      </c>
      <c r="E36" s="106" t="s">
        <v>753</v>
      </c>
      <c r="F36" s="105" t="s">
        <v>626</v>
      </c>
    </row>
    <row r="37" spans="2:6" ht="48" x14ac:dyDescent="0.2">
      <c r="B37" s="159" t="s">
        <v>69</v>
      </c>
      <c r="C37" s="103" t="s">
        <v>754</v>
      </c>
      <c r="D37" s="103" t="s">
        <v>755</v>
      </c>
      <c r="E37" s="106" t="s">
        <v>756</v>
      </c>
      <c r="F37" s="105" t="s">
        <v>639</v>
      </c>
    </row>
    <row r="38" spans="2:6" ht="84" x14ac:dyDescent="0.2">
      <c r="B38" s="159" t="s">
        <v>757</v>
      </c>
      <c r="C38" s="103" t="s">
        <v>758</v>
      </c>
      <c r="D38" s="103" t="s">
        <v>759</v>
      </c>
      <c r="E38" s="106" t="s">
        <v>760</v>
      </c>
      <c r="F38" s="105" t="s">
        <v>626</v>
      </c>
    </row>
    <row r="39" spans="2:6" ht="216" x14ac:dyDescent="0.2">
      <c r="B39" s="159" t="s">
        <v>761</v>
      </c>
      <c r="C39" s="103" t="s">
        <v>762</v>
      </c>
      <c r="D39" s="103" t="s">
        <v>763</v>
      </c>
      <c r="E39" s="106" t="s">
        <v>764</v>
      </c>
      <c r="F39" s="105" t="s">
        <v>626</v>
      </c>
    </row>
    <row r="40" spans="2:6" ht="228" x14ac:dyDescent="0.2">
      <c r="B40" s="159" t="s">
        <v>765</v>
      </c>
      <c r="C40" s="103" t="s">
        <v>766</v>
      </c>
      <c r="D40" s="103" t="s">
        <v>767</v>
      </c>
      <c r="E40" s="106" t="s">
        <v>768</v>
      </c>
      <c r="F40" s="105" t="s">
        <v>626</v>
      </c>
    </row>
    <row r="41" spans="2:6" ht="288" x14ac:dyDescent="0.2">
      <c r="B41" s="159" t="s">
        <v>769</v>
      </c>
      <c r="C41" s="103" t="s">
        <v>770</v>
      </c>
      <c r="D41" s="103" t="s">
        <v>771</v>
      </c>
      <c r="E41" s="106" t="s">
        <v>772</v>
      </c>
      <c r="F41" s="105" t="s">
        <v>626</v>
      </c>
    </row>
    <row r="42" spans="2:6" ht="96" x14ac:dyDescent="0.2">
      <c r="B42" s="159" t="s">
        <v>773</v>
      </c>
      <c r="C42" s="103" t="s">
        <v>774</v>
      </c>
      <c r="D42" s="103" t="s">
        <v>775</v>
      </c>
      <c r="E42" s="106" t="s">
        <v>776</v>
      </c>
      <c r="F42" s="105" t="s">
        <v>626</v>
      </c>
    </row>
    <row r="43" spans="2:6" ht="375" x14ac:dyDescent="0.2">
      <c r="B43" s="159" t="s">
        <v>777</v>
      </c>
      <c r="C43" s="103" t="s">
        <v>778</v>
      </c>
      <c r="D43" s="103" t="s">
        <v>779</v>
      </c>
      <c r="E43" s="185" t="s">
        <v>780</v>
      </c>
      <c r="F43" s="105" t="s">
        <v>626</v>
      </c>
    </row>
    <row r="44" spans="2:6" ht="216" x14ac:dyDescent="0.2">
      <c r="B44" s="159" t="s">
        <v>781</v>
      </c>
      <c r="C44" s="103" t="s">
        <v>782</v>
      </c>
      <c r="D44" s="103" t="s">
        <v>783</v>
      </c>
      <c r="E44" s="106" t="s">
        <v>784</v>
      </c>
      <c r="F44" s="105" t="s">
        <v>639</v>
      </c>
    </row>
    <row r="45" spans="2:6" ht="336" x14ac:dyDescent="0.2">
      <c r="B45" s="159" t="s">
        <v>785</v>
      </c>
      <c r="C45" s="103" t="s">
        <v>786</v>
      </c>
      <c r="D45" s="103" t="s">
        <v>787</v>
      </c>
      <c r="E45" s="106" t="s">
        <v>788</v>
      </c>
      <c r="F45" s="105" t="s">
        <v>626</v>
      </c>
    </row>
    <row r="46" spans="2:6" ht="24" x14ac:dyDescent="0.2">
      <c r="B46" s="159" t="s">
        <v>125</v>
      </c>
      <c r="C46" s="103" t="s">
        <v>789</v>
      </c>
      <c r="D46" s="103" t="s">
        <v>790</v>
      </c>
      <c r="E46" s="106" t="s">
        <v>791</v>
      </c>
      <c r="F46" s="105" t="s">
        <v>626</v>
      </c>
    </row>
    <row r="47" spans="2:6" ht="48" x14ac:dyDescent="0.2">
      <c r="B47" s="159" t="s">
        <v>792</v>
      </c>
      <c r="C47" s="103" t="s">
        <v>793</v>
      </c>
      <c r="D47" s="103" t="s">
        <v>794</v>
      </c>
      <c r="E47" s="106" t="s">
        <v>795</v>
      </c>
      <c r="F47" s="105" t="s">
        <v>639</v>
      </c>
    </row>
    <row r="48" spans="2:6" ht="48" x14ac:dyDescent="0.2">
      <c r="B48" s="159" t="s">
        <v>796</v>
      </c>
      <c r="C48" s="103" t="s">
        <v>797</v>
      </c>
      <c r="D48" s="103" t="s">
        <v>798</v>
      </c>
      <c r="E48" s="106" t="s">
        <v>799</v>
      </c>
      <c r="F48" s="105" t="s">
        <v>626</v>
      </c>
    </row>
    <row r="49" spans="2:6" ht="72" x14ac:dyDescent="0.2">
      <c r="B49" s="159" t="s">
        <v>800</v>
      </c>
      <c r="C49" s="103" t="s">
        <v>801</v>
      </c>
      <c r="D49" s="103" t="s">
        <v>802</v>
      </c>
      <c r="E49" s="106" t="s">
        <v>803</v>
      </c>
      <c r="F49" s="105" t="s">
        <v>639</v>
      </c>
    </row>
    <row r="50" spans="2:6" ht="120" x14ac:dyDescent="0.2">
      <c r="B50" s="159" t="s">
        <v>804</v>
      </c>
      <c r="C50" s="103" t="s">
        <v>805</v>
      </c>
      <c r="D50" s="103" t="s">
        <v>806</v>
      </c>
      <c r="E50" s="106" t="s">
        <v>807</v>
      </c>
      <c r="F50" s="105" t="s">
        <v>626</v>
      </c>
    </row>
    <row r="51" spans="2:6" ht="84" x14ac:dyDescent="0.2">
      <c r="B51" s="159" t="s">
        <v>808</v>
      </c>
      <c r="C51" s="103" t="s">
        <v>809</v>
      </c>
      <c r="D51" s="103" t="s">
        <v>810</v>
      </c>
      <c r="E51" s="106" t="s">
        <v>811</v>
      </c>
      <c r="F51" s="105" t="s">
        <v>626</v>
      </c>
    </row>
    <row r="52" spans="2:6" ht="156" x14ac:dyDescent="0.2">
      <c r="B52" s="159" t="s">
        <v>812</v>
      </c>
      <c r="C52" s="103" t="s">
        <v>813</v>
      </c>
      <c r="D52" s="103" t="s">
        <v>814</v>
      </c>
      <c r="E52" s="106" t="s">
        <v>815</v>
      </c>
      <c r="F52" s="105" t="s">
        <v>626</v>
      </c>
    </row>
    <row r="53" spans="2:6" ht="60" x14ac:dyDescent="0.2">
      <c r="B53" s="159" t="s">
        <v>816</v>
      </c>
      <c r="C53" s="103" t="s">
        <v>817</v>
      </c>
      <c r="D53" s="103" t="s">
        <v>818</v>
      </c>
      <c r="E53" s="106" t="s">
        <v>819</v>
      </c>
      <c r="F53" s="105" t="s">
        <v>639</v>
      </c>
    </row>
    <row r="54" spans="2:6" ht="192" x14ac:dyDescent="0.2">
      <c r="B54" s="159" t="s">
        <v>820</v>
      </c>
      <c r="C54" s="103" t="s">
        <v>821</v>
      </c>
      <c r="D54" s="103" t="s">
        <v>822</v>
      </c>
      <c r="E54" s="106" t="s">
        <v>823</v>
      </c>
      <c r="F54" s="105" t="s">
        <v>626</v>
      </c>
    </row>
    <row r="55" spans="2:6" ht="228" x14ac:dyDescent="0.2">
      <c r="B55" s="159" t="s">
        <v>824</v>
      </c>
      <c r="C55" s="103" t="s">
        <v>825</v>
      </c>
      <c r="D55" s="103" t="s">
        <v>826</v>
      </c>
      <c r="E55" s="106" t="s">
        <v>827</v>
      </c>
      <c r="F55" s="105" t="s">
        <v>828</v>
      </c>
    </row>
    <row r="56" spans="2:6" ht="228" x14ac:dyDescent="0.2">
      <c r="B56" s="159" t="s">
        <v>829</v>
      </c>
      <c r="C56" s="103" t="s">
        <v>830</v>
      </c>
      <c r="D56" s="103" t="s">
        <v>831</v>
      </c>
      <c r="E56" s="106" t="s">
        <v>832</v>
      </c>
      <c r="F56" s="105" t="s">
        <v>626</v>
      </c>
    </row>
    <row r="57" spans="2:6" ht="120" x14ac:dyDescent="0.2">
      <c r="B57" s="159" t="s">
        <v>833</v>
      </c>
      <c r="C57" s="103" t="s">
        <v>834</v>
      </c>
      <c r="D57" s="103" t="s">
        <v>835</v>
      </c>
      <c r="E57" s="106" t="s">
        <v>836</v>
      </c>
      <c r="F57" s="105" t="s">
        <v>626</v>
      </c>
    </row>
    <row r="58" spans="2:6" ht="120" x14ac:dyDescent="0.2">
      <c r="B58" s="159" t="s">
        <v>837</v>
      </c>
      <c r="C58" s="103" t="s">
        <v>838</v>
      </c>
      <c r="D58" s="103" t="s">
        <v>839</v>
      </c>
      <c r="E58" s="106" t="s">
        <v>840</v>
      </c>
      <c r="F58" s="105" t="s">
        <v>626</v>
      </c>
    </row>
    <row r="59" spans="2:6" ht="84" x14ac:dyDescent="0.2">
      <c r="B59" s="159" t="s">
        <v>166</v>
      </c>
      <c r="C59" s="103" t="s">
        <v>841</v>
      </c>
      <c r="D59" s="103" t="s">
        <v>842</v>
      </c>
      <c r="E59" s="106" t="s">
        <v>843</v>
      </c>
      <c r="F59" s="105" t="s">
        <v>626</v>
      </c>
    </row>
    <row r="60" spans="2:6" ht="108" x14ac:dyDescent="0.2">
      <c r="B60" s="159" t="s">
        <v>844</v>
      </c>
      <c r="C60" s="103" t="s">
        <v>845</v>
      </c>
      <c r="D60" s="103" t="s">
        <v>846</v>
      </c>
      <c r="E60" s="106" t="s">
        <v>847</v>
      </c>
      <c r="F60" s="105" t="s">
        <v>626</v>
      </c>
    </row>
    <row r="61" spans="2:6" ht="60" x14ac:dyDescent="0.2">
      <c r="B61" s="159" t="s">
        <v>848</v>
      </c>
      <c r="C61" s="103" t="s">
        <v>849</v>
      </c>
      <c r="D61" s="103" t="s">
        <v>850</v>
      </c>
      <c r="E61" s="106" t="s">
        <v>851</v>
      </c>
      <c r="F61" s="105" t="s">
        <v>639</v>
      </c>
    </row>
    <row r="62" spans="2:6" ht="72" x14ac:dyDescent="0.2">
      <c r="B62" s="159" t="s">
        <v>852</v>
      </c>
      <c r="C62" s="103" t="s">
        <v>853</v>
      </c>
      <c r="D62" s="103" t="s">
        <v>854</v>
      </c>
      <c r="E62" s="106" t="s">
        <v>855</v>
      </c>
      <c r="F62" s="105" t="s">
        <v>626</v>
      </c>
    </row>
    <row r="63" spans="2:6" ht="37.5" customHeight="1" x14ac:dyDescent="0.2">
      <c r="B63" s="159" t="s">
        <v>856</v>
      </c>
      <c r="C63" s="103" t="s">
        <v>857</v>
      </c>
      <c r="D63" s="103" t="s">
        <v>858</v>
      </c>
      <c r="E63" s="106" t="s">
        <v>859</v>
      </c>
      <c r="F63" s="105" t="s">
        <v>626</v>
      </c>
    </row>
    <row r="64" spans="2:6" ht="60" customHeight="1" x14ac:dyDescent="0.2">
      <c r="B64" s="159" t="s">
        <v>860</v>
      </c>
      <c r="C64" s="103" t="s">
        <v>861</v>
      </c>
      <c r="D64" s="103" t="s">
        <v>862</v>
      </c>
      <c r="E64" s="106" t="s">
        <v>863</v>
      </c>
      <c r="F64" s="105" t="s">
        <v>828</v>
      </c>
    </row>
    <row r="65" spans="2:6" ht="207" customHeight="1" x14ac:dyDescent="0.2">
      <c r="B65" s="159" t="s">
        <v>864</v>
      </c>
      <c r="C65" s="103" t="s">
        <v>865</v>
      </c>
      <c r="D65" s="103" t="s">
        <v>866</v>
      </c>
      <c r="E65" s="106" t="s">
        <v>867</v>
      </c>
      <c r="F65" s="105" t="s">
        <v>639</v>
      </c>
    </row>
    <row r="66" spans="2:6" ht="60" x14ac:dyDescent="0.2">
      <c r="B66" s="159" t="s">
        <v>868</v>
      </c>
      <c r="C66" s="103" t="s">
        <v>869</v>
      </c>
      <c r="D66" s="103" t="s">
        <v>870</v>
      </c>
      <c r="E66" s="106" t="s">
        <v>871</v>
      </c>
      <c r="F66" s="105" t="s">
        <v>626</v>
      </c>
    </row>
    <row r="67" spans="2:6" ht="84" x14ac:dyDescent="0.2">
      <c r="B67" s="159" t="s">
        <v>872</v>
      </c>
      <c r="C67" s="103" t="s">
        <v>873</v>
      </c>
      <c r="D67" s="103" t="s">
        <v>874</v>
      </c>
      <c r="E67" s="106" t="s">
        <v>875</v>
      </c>
      <c r="F67" s="105" t="s">
        <v>639</v>
      </c>
    </row>
    <row r="68" spans="2:6" ht="72" x14ac:dyDescent="0.2">
      <c r="B68" s="159" t="s">
        <v>876</v>
      </c>
      <c r="C68" s="103" t="s">
        <v>877</v>
      </c>
      <c r="D68" s="103" t="s">
        <v>878</v>
      </c>
      <c r="E68" s="106" t="s">
        <v>879</v>
      </c>
      <c r="F68" s="105" t="s">
        <v>639</v>
      </c>
    </row>
    <row r="69" spans="2:6" ht="288" x14ac:dyDescent="0.2">
      <c r="B69" s="159" t="s">
        <v>880</v>
      </c>
      <c r="C69" s="103" t="s">
        <v>881</v>
      </c>
      <c r="D69" s="103" t="s">
        <v>882</v>
      </c>
      <c r="E69" s="106" t="s">
        <v>883</v>
      </c>
      <c r="F69" s="105" t="s">
        <v>639</v>
      </c>
    </row>
    <row r="70" spans="2:6" ht="312" x14ac:dyDescent="0.2">
      <c r="B70" s="159" t="s">
        <v>884</v>
      </c>
      <c r="C70" s="103" t="s">
        <v>885</v>
      </c>
      <c r="D70" s="103" t="s">
        <v>886</v>
      </c>
      <c r="E70" s="106" t="s">
        <v>887</v>
      </c>
      <c r="F70" s="105" t="s">
        <v>639</v>
      </c>
    </row>
    <row r="71" spans="2:6" ht="168" x14ac:dyDescent="0.2">
      <c r="B71" s="159" t="s">
        <v>888</v>
      </c>
      <c r="C71" s="103" t="s">
        <v>889</v>
      </c>
      <c r="D71" s="103" t="s">
        <v>890</v>
      </c>
      <c r="E71" s="106" t="s">
        <v>891</v>
      </c>
      <c r="F71" s="105" t="s">
        <v>639</v>
      </c>
    </row>
    <row r="72" spans="2:6" ht="108" x14ac:dyDescent="0.2">
      <c r="B72" s="159" t="s">
        <v>892</v>
      </c>
      <c r="C72" s="103" t="s">
        <v>893</v>
      </c>
      <c r="D72" s="103" t="s">
        <v>894</v>
      </c>
      <c r="E72" s="106" t="s">
        <v>895</v>
      </c>
      <c r="F72" s="105" t="s">
        <v>626</v>
      </c>
    </row>
    <row r="73" spans="2:6" ht="156" x14ac:dyDescent="0.2">
      <c r="B73" s="159" t="s">
        <v>896</v>
      </c>
      <c r="C73" s="103" t="s">
        <v>897</v>
      </c>
      <c r="D73" s="103" t="s">
        <v>898</v>
      </c>
      <c r="E73" s="106" t="s">
        <v>899</v>
      </c>
      <c r="F73" s="105" t="s">
        <v>639</v>
      </c>
    </row>
    <row r="74" spans="2:6" ht="96" x14ac:dyDescent="0.2">
      <c r="B74" s="159" t="s">
        <v>253</v>
      </c>
      <c r="C74" s="103" t="s">
        <v>900</v>
      </c>
      <c r="D74" s="103" t="s">
        <v>901</v>
      </c>
      <c r="E74" s="106" t="s">
        <v>902</v>
      </c>
      <c r="F74" s="105" t="s">
        <v>626</v>
      </c>
    </row>
    <row r="75" spans="2:6" ht="180" x14ac:dyDescent="0.2">
      <c r="B75" s="159" t="s">
        <v>903</v>
      </c>
      <c r="C75" s="103" t="s">
        <v>904</v>
      </c>
      <c r="D75" s="103" t="s">
        <v>905</v>
      </c>
      <c r="E75" s="106" t="s">
        <v>906</v>
      </c>
      <c r="F75" s="105" t="s">
        <v>626</v>
      </c>
    </row>
    <row r="76" spans="2:6" ht="228" x14ac:dyDescent="0.2">
      <c r="B76" s="161" t="s">
        <v>907</v>
      </c>
      <c r="C76" s="103" t="s">
        <v>908</v>
      </c>
      <c r="D76" s="103" t="s">
        <v>909</v>
      </c>
      <c r="E76" s="106" t="s">
        <v>910</v>
      </c>
      <c r="F76" s="105" t="s">
        <v>626</v>
      </c>
    </row>
    <row r="77" spans="2:6" ht="180" x14ac:dyDescent="0.2">
      <c r="B77" s="161" t="s">
        <v>911</v>
      </c>
      <c r="C77" s="103" t="s">
        <v>912</v>
      </c>
      <c r="D77" s="103" t="s">
        <v>913</v>
      </c>
      <c r="E77" s="106" t="s">
        <v>914</v>
      </c>
      <c r="F77" s="105" t="s">
        <v>626</v>
      </c>
    </row>
    <row r="78" spans="2:6" ht="216" x14ac:dyDescent="0.2">
      <c r="B78" s="161" t="s">
        <v>915</v>
      </c>
      <c r="C78" s="103" t="s">
        <v>916</v>
      </c>
      <c r="D78" s="103" t="s">
        <v>917</v>
      </c>
      <c r="E78" s="106" t="s">
        <v>918</v>
      </c>
      <c r="F78" s="105" t="s">
        <v>626</v>
      </c>
    </row>
    <row r="79" spans="2:6" ht="228" x14ac:dyDescent="0.2">
      <c r="B79" s="158" t="s">
        <v>438</v>
      </c>
      <c r="C79" s="156" t="s">
        <v>919</v>
      </c>
      <c r="D79" s="157" t="s">
        <v>920</v>
      </c>
      <c r="E79" s="106" t="s">
        <v>921</v>
      </c>
      <c r="F79" s="105" t="s">
        <v>626</v>
      </c>
    </row>
    <row r="80" spans="2:6" ht="168" x14ac:dyDescent="0.2">
      <c r="B80" s="159" t="s">
        <v>922</v>
      </c>
      <c r="C80" s="103" t="s">
        <v>923</v>
      </c>
      <c r="D80" s="103" t="s">
        <v>924</v>
      </c>
      <c r="E80" s="106" t="s">
        <v>925</v>
      </c>
      <c r="F80" s="105" t="s">
        <v>639</v>
      </c>
    </row>
    <row r="81" spans="2:6" ht="96" x14ac:dyDescent="0.2">
      <c r="B81" s="159" t="s">
        <v>926</v>
      </c>
      <c r="C81" s="103" t="s">
        <v>927</v>
      </c>
      <c r="D81" s="103" t="s">
        <v>928</v>
      </c>
      <c r="E81" s="106" t="s">
        <v>929</v>
      </c>
      <c r="F81" s="105" t="s">
        <v>626</v>
      </c>
    </row>
    <row r="82" spans="2:6" ht="60" x14ac:dyDescent="0.2">
      <c r="B82" s="159" t="s">
        <v>169</v>
      </c>
      <c r="C82" s="103" t="s">
        <v>930</v>
      </c>
      <c r="D82" s="104" t="s">
        <v>931</v>
      </c>
      <c r="E82" s="106" t="s">
        <v>932</v>
      </c>
      <c r="F82" s="105" t="s">
        <v>626</v>
      </c>
    </row>
    <row r="83" spans="2:6" ht="144" x14ac:dyDescent="0.2">
      <c r="B83" s="159" t="s">
        <v>933</v>
      </c>
      <c r="C83" s="103" t="s">
        <v>934</v>
      </c>
      <c r="D83" s="103" t="s">
        <v>935</v>
      </c>
      <c r="E83" s="106" t="s">
        <v>936</v>
      </c>
      <c r="F83" s="105" t="s">
        <v>626</v>
      </c>
    </row>
    <row r="84" spans="2:6" ht="264" x14ac:dyDescent="0.2">
      <c r="B84" s="159" t="s">
        <v>937</v>
      </c>
      <c r="C84" s="103" t="s">
        <v>938</v>
      </c>
      <c r="D84" s="103" t="s">
        <v>939</v>
      </c>
      <c r="E84" s="106" t="s">
        <v>940</v>
      </c>
      <c r="F84" s="105" t="s">
        <v>639</v>
      </c>
    </row>
    <row r="85" spans="2:6" ht="108" x14ac:dyDescent="0.2">
      <c r="B85" s="159" t="s">
        <v>941</v>
      </c>
      <c r="C85" s="103" t="s">
        <v>942</v>
      </c>
      <c r="D85" s="103" t="s">
        <v>943</v>
      </c>
      <c r="E85" s="106" t="s">
        <v>944</v>
      </c>
      <c r="F85" s="105" t="s">
        <v>639</v>
      </c>
    </row>
    <row r="86" spans="2:6" ht="144" x14ac:dyDescent="0.2">
      <c r="B86" s="159" t="s">
        <v>945</v>
      </c>
      <c r="C86" s="103" t="s">
        <v>946</v>
      </c>
      <c r="D86" s="103" t="s">
        <v>947</v>
      </c>
      <c r="E86" s="106" t="s">
        <v>948</v>
      </c>
      <c r="F86" s="105" t="s">
        <v>626</v>
      </c>
    </row>
    <row r="87" spans="2:6" ht="48" x14ac:dyDescent="0.2">
      <c r="B87" s="159" t="s">
        <v>949</v>
      </c>
      <c r="C87" s="103" t="s">
        <v>950</v>
      </c>
      <c r="D87" s="103" t="s">
        <v>951</v>
      </c>
      <c r="E87" s="106" t="s">
        <v>952</v>
      </c>
      <c r="F87" s="105" t="s">
        <v>626</v>
      </c>
    </row>
    <row r="88" spans="2:6" ht="228" x14ac:dyDescent="0.2">
      <c r="B88" s="159" t="s">
        <v>953</v>
      </c>
      <c r="C88" s="103" t="s">
        <v>954</v>
      </c>
      <c r="D88" s="103" t="s">
        <v>955</v>
      </c>
      <c r="E88" s="106" t="s">
        <v>956</v>
      </c>
      <c r="F88" s="105" t="s">
        <v>626</v>
      </c>
    </row>
    <row r="89" spans="2:6" ht="204" x14ac:dyDescent="0.2">
      <c r="B89" s="159" t="s">
        <v>957</v>
      </c>
      <c r="C89" s="103" t="s">
        <v>958</v>
      </c>
      <c r="D89" s="103" t="s">
        <v>959</v>
      </c>
      <c r="E89" s="106" t="s">
        <v>960</v>
      </c>
      <c r="F89" s="105" t="s">
        <v>639</v>
      </c>
    </row>
    <row r="90" spans="2:6" ht="84" x14ac:dyDescent="0.2">
      <c r="B90" s="159" t="s">
        <v>961</v>
      </c>
      <c r="C90" s="103" t="s">
        <v>962</v>
      </c>
      <c r="D90" s="103" t="s">
        <v>963</v>
      </c>
      <c r="E90" s="106" t="s">
        <v>964</v>
      </c>
      <c r="F90" s="105" t="s">
        <v>639</v>
      </c>
    </row>
    <row r="91" spans="2:6" ht="96" x14ac:dyDescent="0.2">
      <c r="B91" s="159" t="s">
        <v>965</v>
      </c>
      <c r="C91" s="103" t="s">
        <v>966</v>
      </c>
      <c r="D91" s="103" t="s">
        <v>967</v>
      </c>
      <c r="E91" s="106" t="s">
        <v>968</v>
      </c>
      <c r="F91" s="105" t="s">
        <v>639</v>
      </c>
    </row>
    <row r="92" spans="2:6" ht="216" x14ac:dyDescent="0.2">
      <c r="B92" s="159" t="s">
        <v>969</v>
      </c>
      <c r="C92" s="103" t="s">
        <v>970</v>
      </c>
      <c r="D92" s="103" t="s">
        <v>971</v>
      </c>
      <c r="E92" s="106" t="s">
        <v>972</v>
      </c>
      <c r="F92" s="105" t="s">
        <v>828</v>
      </c>
    </row>
    <row r="93" spans="2:6" ht="96" x14ac:dyDescent="0.2">
      <c r="B93" s="159" t="s">
        <v>973</v>
      </c>
      <c r="C93" s="103" t="s">
        <v>974</v>
      </c>
      <c r="D93" s="103" t="s">
        <v>975</v>
      </c>
      <c r="E93" s="106" t="s">
        <v>976</v>
      </c>
      <c r="F93" s="105" t="s">
        <v>626</v>
      </c>
    </row>
    <row r="94" spans="2:6" ht="396" x14ac:dyDescent="0.2">
      <c r="B94" s="159" t="s">
        <v>977</v>
      </c>
      <c r="C94" s="103" t="s">
        <v>978</v>
      </c>
      <c r="D94" s="103" t="s">
        <v>979</v>
      </c>
      <c r="E94" s="106" t="s">
        <v>980</v>
      </c>
      <c r="F94" s="105" t="s">
        <v>626</v>
      </c>
    </row>
    <row r="95" spans="2:6" ht="312" x14ac:dyDescent="0.2">
      <c r="B95" s="159" t="s">
        <v>981</v>
      </c>
      <c r="C95" s="103" t="s">
        <v>982</v>
      </c>
      <c r="D95" s="103" t="s">
        <v>983</v>
      </c>
      <c r="E95" s="106" t="s">
        <v>984</v>
      </c>
      <c r="F95" s="105" t="s">
        <v>639</v>
      </c>
    </row>
    <row r="96" spans="2:6" ht="36" x14ac:dyDescent="0.2">
      <c r="B96" s="159" t="s">
        <v>985</v>
      </c>
      <c r="C96" s="103" t="s">
        <v>986</v>
      </c>
      <c r="D96" s="103" t="s">
        <v>987</v>
      </c>
      <c r="E96" s="106" t="s">
        <v>988</v>
      </c>
      <c r="F96" s="105" t="s">
        <v>639</v>
      </c>
    </row>
    <row r="97" spans="2:6" ht="120" x14ac:dyDescent="0.2">
      <c r="B97" s="159" t="s">
        <v>989</v>
      </c>
      <c r="C97" s="103" t="s">
        <v>990</v>
      </c>
      <c r="D97" s="103" t="s">
        <v>991</v>
      </c>
      <c r="E97" s="106" t="s">
        <v>992</v>
      </c>
      <c r="F97" s="105" t="s">
        <v>639</v>
      </c>
    </row>
    <row r="98" spans="2:6" ht="84" x14ac:dyDescent="0.2">
      <c r="B98" s="159" t="s">
        <v>993</v>
      </c>
      <c r="C98" s="103" t="s">
        <v>994</v>
      </c>
      <c r="D98" s="103" t="s">
        <v>995</v>
      </c>
      <c r="E98" s="106" t="s">
        <v>996</v>
      </c>
      <c r="F98" s="105" t="s">
        <v>828</v>
      </c>
    </row>
    <row r="99" spans="2:6" ht="120" x14ac:dyDescent="0.2">
      <c r="B99" s="159" t="s">
        <v>997</v>
      </c>
      <c r="C99" s="103" t="s">
        <v>998</v>
      </c>
      <c r="D99" s="103" t="s">
        <v>999</v>
      </c>
      <c r="E99" s="106" t="s">
        <v>1000</v>
      </c>
      <c r="F99" s="105" t="s">
        <v>639</v>
      </c>
    </row>
    <row r="100" spans="2:6" ht="184.5" customHeight="1" x14ac:dyDescent="0.2">
      <c r="B100" s="159" t="s">
        <v>1001</v>
      </c>
      <c r="C100" s="103" t="s">
        <v>1002</v>
      </c>
      <c r="D100" s="103" t="s">
        <v>1003</v>
      </c>
      <c r="E100" s="106" t="s">
        <v>1004</v>
      </c>
      <c r="F100" s="105" t="s">
        <v>626</v>
      </c>
    </row>
    <row r="101" spans="2:6" ht="207" customHeight="1" x14ac:dyDescent="0.2">
      <c r="B101" s="159" t="s">
        <v>1005</v>
      </c>
      <c r="C101" s="103" t="s">
        <v>1006</v>
      </c>
      <c r="D101" s="103" t="s">
        <v>1007</v>
      </c>
      <c r="E101" s="106" t="s">
        <v>1008</v>
      </c>
      <c r="F101" s="105" t="s">
        <v>639</v>
      </c>
    </row>
    <row r="102" spans="2:6" ht="60" x14ac:dyDescent="0.2">
      <c r="B102" s="159" t="s">
        <v>1009</v>
      </c>
      <c r="C102" s="103" t="s">
        <v>1010</v>
      </c>
      <c r="D102" s="103" t="s">
        <v>1011</v>
      </c>
      <c r="E102" s="106" t="s">
        <v>1012</v>
      </c>
      <c r="F102" s="105" t="s">
        <v>828</v>
      </c>
    </row>
    <row r="103" spans="2:6" ht="48" x14ac:dyDescent="0.2">
      <c r="B103" s="159" t="s">
        <v>1013</v>
      </c>
      <c r="C103" s="103" t="s">
        <v>1014</v>
      </c>
      <c r="D103" s="103" t="s">
        <v>1015</v>
      </c>
      <c r="E103" s="106" t="s">
        <v>1016</v>
      </c>
      <c r="F103" s="105" t="s">
        <v>626</v>
      </c>
    </row>
    <row r="104" spans="2:6" ht="72" x14ac:dyDescent="0.2">
      <c r="B104" s="159" t="s">
        <v>1017</v>
      </c>
      <c r="C104" s="103" t="s">
        <v>1018</v>
      </c>
      <c r="D104" s="103" t="s">
        <v>1019</v>
      </c>
      <c r="E104" s="106" t="s">
        <v>1020</v>
      </c>
      <c r="F104" s="105" t="s">
        <v>639</v>
      </c>
    </row>
    <row r="105" spans="2:6" ht="60" x14ac:dyDescent="0.2">
      <c r="B105" s="159" t="s">
        <v>1021</v>
      </c>
      <c r="C105" s="103" t="s">
        <v>1022</v>
      </c>
      <c r="D105" s="103" t="s">
        <v>1023</v>
      </c>
      <c r="E105" s="106" t="s">
        <v>1024</v>
      </c>
      <c r="F105" s="105" t="s">
        <v>639</v>
      </c>
    </row>
    <row r="106" spans="2:6" ht="60" x14ac:dyDescent="0.2">
      <c r="B106" s="159" t="s">
        <v>1025</v>
      </c>
      <c r="C106" s="103" t="s">
        <v>1026</v>
      </c>
      <c r="D106" s="103" t="s">
        <v>1027</v>
      </c>
      <c r="E106" s="106" t="s">
        <v>1028</v>
      </c>
      <c r="F106" s="105" t="s">
        <v>626</v>
      </c>
    </row>
    <row r="107" spans="2:6" ht="72" x14ac:dyDescent="0.2">
      <c r="B107" s="159" t="s">
        <v>1029</v>
      </c>
      <c r="C107" s="103" t="s">
        <v>1030</v>
      </c>
      <c r="D107" s="103" t="s">
        <v>1031</v>
      </c>
      <c r="E107" s="106" t="s">
        <v>1032</v>
      </c>
      <c r="F107" s="105" t="s">
        <v>639</v>
      </c>
    </row>
    <row r="108" spans="2:6" ht="119.25" customHeight="1" x14ac:dyDescent="0.2">
      <c r="B108" s="159" t="s">
        <v>375</v>
      </c>
      <c r="C108" s="103" t="s">
        <v>1033</v>
      </c>
      <c r="D108" s="103" t="s">
        <v>1034</v>
      </c>
      <c r="E108" s="106" t="s">
        <v>1035</v>
      </c>
      <c r="F108" s="105" t="s">
        <v>626</v>
      </c>
    </row>
    <row r="109" spans="2:6" ht="84" x14ac:dyDescent="0.2">
      <c r="B109" s="159" t="s">
        <v>1036</v>
      </c>
      <c r="C109" s="103" t="s">
        <v>1037</v>
      </c>
      <c r="D109" s="103" t="s">
        <v>1038</v>
      </c>
      <c r="E109" s="106" t="s">
        <v>1039</v>
      </c>
      <c r="F109" s="105" t="s">
        <v>626</v>
      </c>
    </row>
    <row r="110" spans="2:6" ht="120" x14ac:dyDescent="0.2">
      <c r="B110" s="159" t="s">
        <v>1040</v>
      </c>
      <c r="C110" s="103" t="s">
        <v>1041</v>
      </c>
      <c r="D110" s="103" t="s">
        <v>1042</v>
      </c>
      <c r="E110" s="106" t="s">
        <v>1043</v>
      </c>
      <c r="F110" s="105" t="s">
        <v>639</v>
      </c>
    </row>
    <row r="111" spans="2:6" ht="108" x14ac:dyDescent="0.2">
      <c r="B111" s="159" t="s">
        <v>1044</v>
      </c>
      <c r="C111" s="103" t="s">
        <v>1045</v>
      </c>
      <c r="D111" s="103" t="s">
        <v>1046</v>
      </c>
      <c r="E111" s="106" t="s">
        <v>1047</v>
      </c>
      <c r="F111" s="105" t="s">
        <v>626</v>
      </c>
    </row>
    <row r="112" spans="2:6" ht="60" x14ac:dyDescent="0.2">
      <c r="B112" s="159" t="s">
        <v>1048</v>
      </c>
      <c r="C112" s="103" t="s">
        <v>1049</v>
      </c>
      <c r="D112" s="103" t="s">
        <v>1050</v>
      </c>
      <c r="E112" s="106" t="s">
        <v>1051</v>
      </c>
      <c r="F112" s="105" t="s">
        <v>626</v>
      </c>
    </row>
    <row r="113" spans="2:6" ht="120" x14ac:dyDescent="0.2">
      <c r="B113" s="159" t="s">
        <v>1052</v>
      </c>
      <c r="C113" s="103" t="s">
        <v>1053</v>
      </c>
      <c r="D113" s="103" t="s">
        <v>1054</v>
      </c>
      <c r="E113" s="106" t="s">
        <v>1055</v>
      </c>
      <c r="F113" s="105" t="s">
        <v>626</v>
      </c>
    </row>
    <row r="114" spans="2:6" ht="84" x14ac:dyDescent="0.2">
      <c r="B114" s="159" t="s">
        <v>1056</v>
      </c>
      <c r="C114" s="103" t="s">
        <v>1057</v>
      </c>
      <c r="D114" s="103" t="s">
        <v>1058</v>
      </c>
      <c r="E114" s="106" t="s">
        <v>1059</v>
      </c>
      <c r="F114" s="105" t="s">
        <v>639</v>
      </c>
    </row>
    <row r="115" spans="2:6" ht="72" x14ac:dyDescent="0.2">
      <c r="B115" s="159" t="s">
        <v>1060</v>
      </c>
      <c r="C115" s="103" t="s">
        <v>1061</v>
      </c>
      <c r="D115" s="103" t="s">
        <v>1062</v>
      </c>
      <c r="E115" s="106" t="s">
        <v>1063</v>
      </c>
      <c r="F115" s="105" t="s">
        <v>639</v>
      </c>
    </row>
    <row r="116" spans="2:6" ht="84" x14ac:dyDescent="0.2">
      <c r="B116" s="159" t="s">
        <v>1064</v>
      </c>
      <c r="C116" s="103" t="s">
        <v>1065</v>
      </c>
      <c r="D116" s="103" t="s">
        <v>1066</v>
      </c>
      <c r="E116" s="106" t="s">
        <v>1067</v>
      </c>
      <c r="F116" s="105" t="s">
        <v>639</v>
      </c>
    </row>
    <row r="118" spans="2:6" x14ac:dyDescent="0.2">
      <c r="B118" s="147" t="s">
        <v>1068</v>
      </c>
      <c r="F118" s="111"/>
    </row>
    <row r="119" spans="2:6" x14ac:dyDescent="0.2">
      <c r="B119" s="148" t="s">
        <v>11</v>
      </c>
      <c r="C119" s="148" t="s">
        <v>622</v>
      </c>
      <c r="D119" s="148" t="s">
        <v>29</v>
      </c>
      <c r="E119" s="148" t="s">
        <v>1069</v>
      </c>
      <c r="F119" s="101" t="s">
        <v>1070</v>
      </c>
    </row>
    <row r="120" spans="2:6" ht="60" x14ac:dyDescent="0.2">
      <c r="B120" s="95" t="s">
        <v>626</v>
      </c>
      <c r="C120" s="95" t="s">
        <v>1071</v>
      </c>
      <c r="D120" s="106" t="s">
        <v>1072</v>
      </c>
      <c r="E120" s="106" t="s">
        <v>1073</v>
      </c>
      <c r="F120" s="149">
        <v>0.25</v>
      </c>
    </row>
    <row r="121" spans="2:6" ht="24" x14ac:dyDescent="0.2">
      <c r="B121" s="95" t="s">
        <v>639</v>
      </c>
      <c r="C121" s="95" t="s">
        <v>1074</v>
      </c>
      <c r="D121" s="106" t="s">
        <v>1075</v>
      </c>
      <c r="E121" s="106" t="s">
        <v>1076</v>
      </c>
      <c r="F121" s="149">
        <v>0.15</v>
      </c>
    </row>
    <row r="122" spans="2:6" ht="24" x14ac:dyDescent="0.2">
      <c r="B122" s="95" t="s">
        <v>828</v>
      </c>
      <c r="C122" s="95" t="s">
        <v>1077</v>
      </c>
      <c r="D122" s="106" t="s">
        <v>1075</v>
      </c>
      <c r="E122" s="106" t="s">
        <v>1078</v>
      </c>
      <c r="F122" s="149">
        <v>0.1</v>
      </c>
    </row>
    <row r="123" spans="2:6" x14ac:dyDescent="0.2">
      <c r="B123" s="145"/>
      <c r="C123" s="145"/>
      <c r="D123" s="146"/>
      <c r="F123" s="111"/>
    </row>
    <row r="124" spans="2:6" ht="36" x14ac:dyDescent="0.2">
      <c r="B124" s="229" t="s">
        <v>1079</v>
      </c>
      <c r="C124" s="105" t="s">
        <v>61</v>
      </c>
      <c r="D124" s="106" t="s">
        <v>1080</v>
      </c>
      <c r="E124" s="219" t="s">
        <v>1070</v>
      </c>
      <c r="F124" s="149">
        <v>0.25</v>
      </c>
    </row>
    <row r="125" spans="2:6" x14ac:dyDescent="0.2">
      <c r="B125" s="229"/>
      <c r="C125" s="105" t="s">
        <v>64</v>
      </c>
      <c r="D125" s="106" t="s">
        <v>1081</v>
      </c>
      <c r="E125" s="221"/>
      <c r="F125" s="149">
        <v>0.15</v>
      </c>
    </row>
    <row r="126" spans="2:6" x14ac:dyDescent="0.2">
      <c r="B126" s="150"/>
      <c r="C126" s="145"/>
      <c r="D126" s="146"/>
      <c r="E126" s="150"/>
      <c r="F126" s="151"/>
    </row>
    <row r="127" spans="2:6" x14ac:dyDescent="0.2">
      <c r="B127" s="219" t="s">
        <v>1082</v>
      </c>
      <c r="C127" s="101" t="s">
        <v>622</v>
      </c>
      <c r="D127" s="155" t="s">
        <v>1083</v>
      </c>
      <c r="E127" s="150"/>
      <c r="F127" s="151"/>
    </row>
    <row r="128" spans="2:6" x14ac:dyDescent="0.2">
      <c r="B128" s="220"/>
      <c r="C128" s="95" t="s">
        <v>1084</v>
      </c>
      <c r="D128" s="106" t="s">
        <v>1085</v>
      </c>
      <c r="E128" s="150"/>
      <c r="F128" s="151"/>
    </row>
    <row r="129" spans="2:4" x14ac:dyDescent="0.2">
      <c r="B129" s="221"/>
      <c r="C129" s="95" t="s">
        <v>1086</v>
      </c>
      <c r="D129" s="106" t="s">
        <v>1087</v>
      </c>
    </row>
    <row r="130" spans="2:4" x14ac:dyDescent="0.2">
      <c r="B130" s="150"/>
      <c r="C130" s="111"/>
      <c r="D130" s="146"/>
    </row>
    <row r="131" spans="2:4" ht="24" x14ac:dyDescent="0.2">
      <c r="B131" s="107" t="s">
        <v>1088</v>
      </c>
    </row>
    <row r="132" spans="2:4" x14ac:dyDescent="0.2">
      <c r="B132" s="226" t="s">
        <v>1089</v>
      </c>
      <c r="C132" s="226"/>
      <c r="D132" s="226"/>
    </row>
    <row r="133" spans="2:4" x14ac:dyDescent="0.2">
      <c r="B133" s="228" t="s">
        <v>1090</v>
      </c>
      <c r="C133" s="227" t="s">
        <v>1091</v>
      </c>
      <c r="D133" s="227"/>
    </row>
    <row r="134" spans="2:4" ht="24" x14ac:dyDescent="0.2">
      <c r="B134" s="227"/>
      <c r="C134" s="71" t="s">
        <v>1092</v>
      </c>
      <c r="D134" s="71" t="s">
        <v>1093</v>
      </c>
    </row>
    <row r="135" spans="2:4" x14ac:dyDescent="0.2">
      <c r="B135" s="95" t="s">
        <v>1094</v>
      </c>
      <c r="C135" s="95">
        <v>0</v>
      </c>
      <c r="D135" s="95">
        <v>0</v>
      </c>
    </row>
    <row r="136" spans="2:4" x14ac:dyDescent="0.2">
      <c r="B136" s="95" t="s">
        <v>1095</v>
      </c>
      <c r="C136" s="95">
        <v>1</v>
      </c>
      <c r="D136" s="95">
        <v>1</v>
      </c>
    </row>
    <row r="137" spans="2:4" x14ac:dyDescent="0.2">
      <c r="B137" s="95" t="s">
        <v>1096</v>
      </c>
      <c r="C137" s="95">
        <v>2</v>
      </c>
      <c r="D137" s="95">
        <v>2</v>
      </c>
    </row>
  </sheetData>
  <autoFilter ref="B2:F116"/>
  <mergeCells count="6">
    <mergeCell ref="E124:E125"/>
    <mergeCell ref="B132:D132"/>
    <mergeCell ref="C133:D133"/>
    <mergeCell ref="B133:B134"/>
    <mergeCell ref="B124:B125"/>
    <mergeCell ref="B127:B129"/>
  </mergeCells>
  <dataValidations count="1">
    <dataValidation type="list" allowBlank="1" showInputMessage="1" showErrorMessage="1" sqref="F3:F116">
      <formula1>$B$120:$B$122</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253"/>
  <sheetViews>
    <sheetView showGridLines="0" topLeftCell="F1" zoomScale="91" zoomScaleNormal="91" workbookViewId="0">
      <pane ySplit="3" topLeftCell="A4" activePane="bottomLeft" state="frozen"/>
      <selection pane="bottomLeft" activeCell="H4" sqref="H4"/>
    </sheetView>
  </sheetViews>
  <sheetFormatPr baseColWidth="10" defaultColWidth="11.42578125" defaultRowHeight="12.75" x14ac:dyDescent="0.2"/>
  <cols>
    <col min="1" max="1" width="2.5703125" style="1" customWidth="1"/>
    <col min="2" max="2" width="1.42578125" style="1" hidden="1" customWidth="1"/>
    <col min="3" max="3" width="11.42578125" style="1"/>
    <col min="4" max="4" width="51.85546875" style="1" customWidth="1"/>
    <col min="5" max="5" width="47.7109375" style="1" bestFit="1" customWidth="1"/>
    <col min="6" max="7" width="15.28515625" style="1" customWidth="1"/>
    <col min="8" max="8" width="40.85546875" style="1" bestFit="1" customWidth="1"/>
    <col min="9" max="9" width="41.28515625" style="1" bestFit="1" customWidth="1"/>
    <col min="10" max="10" width="41.28515625" style="1" customWidth="1"/>
    <col min="11" max="15" width="11.42578125" style="1"/>
    <col min="16" max="16" width="6.5703125" style="1" bestFit="1" customWidth="1"/>
    <col min="17" max="17" width="30.7109375" style="1" customWidth="1"/>
    <col min="18" max="18" width="2.5703125" style="1" customWidth="1"/>
    <col min="19" max="19" width="16.5703125" style="1" bestFit="1" customWidth="1"/>
    <col min="20" max="20" width="1.28515625" style="1" customWidth="1"/>
    <col min="21" max="21" width="16.140625" style="1" bestFit="1" customWidth="1"/>
    <col min="22" max="22" width="1.5703125" style="1" customWidth="1"/>
    <col min="23" max="23" width="11.42578125" style="1"/>
    <col min="24" max="24" width="1.42578125" style="1" customWidth="1"/>
    <col min="25" max="16384" width="11.42578125" style="1"/>
  </cols>
  <sheetData>
    <row r="2" spans="2:25" ht="15" customHeight="1" x14ac:dyDescent="0.2">
      <c r="B2" s="167"/>
      <c r="C2" s="234" t="s">
        <v>11</v>
      </c>
      <c r="D2" s="234" t="s">
        <v>621</v>
      </c>
      <c r="E2" s="234" t="s">
        <v>1083</v>
      </c>
      <c r="F2" s="234" t="s">
        <v>1097</v>
      </c>
      <c r="G2" s="234" t="s">
        <v>1098</v>
      </c>
      <c r="H2" s="234" t="s">
        <v>18</v>
      </c>
      <c r="I2" s="232" t="s">
        <v>1099</v>
      </c>
      <c r="J2" s="232" t="s">
        <v>16</v>
      </c>
      <c r="K2" s="235" t="s">
        <v>1100</v>
      </c>
      <c r="L2" s="235"/>
      <c r="M2" s="235"/>
      <c r="N2" s="232" t="s">
        <v>1101</v>
      </c>
      <c r="P2" s="169"/>
      <c r="Q2" s="170" t="s">
        <v>1102</v>
      </c>
      <c r="R2" s="171"/>
      <c r="S2" s="230" t="s">
        <v>18</v>
      </c>
      <c r="U2" s="230" t="s">
        <v>1098</v>
      </c>
      <c r="W2" s="230" t="s">
        <v>1100</v>
      </c>
      <c r="Y2" s="232" t="s">
        <v>1101</v>
      </c>
    </row>
    <row r="3" spans="2:25" ht="15" customHeight="1" x14ac:dyDescent="0.2">
      <c r="B3" s="167"/>
      <c r="C3" s="233"/>
      <c r="D3" s="233"/>
      <c r="E3" s="233"/>
      <c r="F3" s="233"/>
      <c r="G3" s="233"/>
      <c r="H3" s="233"/>
      <c r="I3" s="233"/>
      <c r="J3" s="236"/>
      <c r="K3" s="168" t="s">
        <v>1103</v>
      </c>
      <c r="L3" s="168" t="s">
        <v>1104</v>
      </c>
      <c r="M3" s="168" t="s">
        <v>1105</v>
      </c>
      <c r="N3" s="233"/>
      <c r="P3" s="169" t="s">
        <v>1106</v>
      </c>
      <c r="Q3" s="169" t="s">
        <v>1107</v>
      </c>
      <c r="S3" s="231"/>
      <c r="U3" s="231"/>
      <c r="W3" s="231"/>
      <c r="Y3" s="233"/>
    </row>
    <row r="4" spans="2:25" ht="89.25" x14ac:dyDescent="0.2">
      <c r="B4" s="172" t="s">
        <v>54</v>
      </c>
      <c r="C4" s="173" t="str">
        <f>CONCATENATE(B4,F4)</f>
        <v>001SW</v>
      </c>
      <c r="D4" s="174" t="s">
        <v>55</v>
      </c>
      <c r="E4" s="175" t="s">
        <v>1108</v>
      </c>
      <c r="F4" s="5" t="s">
        <v>56</v>
      </c>
      <c r="G4" s="5" t="s">
        <v>1109</v>
      </c>
      <c r="H4" s="5" t="s">
        <v>1110</v>
      </c>
      <c r="I4" s="5" t="s">
        <v>1111</v>
      </c>
      <c r="J4" s="5" t="s">
        <v>1112</v>
      </c>
      <c r="K4" s="5">
        <v>3</v>
      </c>
      <c r="L4" s="5">
        <v>2</v>
      </c>
      <c r="M4" s="5">
        <v>2</v>
      </c>
      <c r="N4" s="127" t="s">
        <v>1113</v>
      </c>
      <c r="P4" s="169" t="s">
        <v>1114</v>
      </c>
      <c r="Q4" s="169" t="s">
        <v>1115</v>
      </c>
      <c r="S4" s="5" t="s">
        <v>1116</v>
      </c>
      <c r="T4" s="3"/>
      <c r="U4" s="5" t="s">
        <v>1117</v>
      </c>
      <c r="V4" s="3"/>
      <c r="W4" s="5">
        <v>1</v>
      </c>
      <c r="Y4" s="5" t="s">
        <v>1118</v>
      </c>
    </row>
    <row r="5" spans="2:25" ht="63.75" x14ac:dyDescent="0.2">
      <c r="B5" s="172" t="s">
        <v>82</v>
      </c>
      <c r="C5" s="173" t="str">
        <f t="shared" ref="C5:C23" si="0">CONCATENATE(B5,F5)</f>
        <v>002SW</v>
      </c>
      <c r="D5" s="174" t="s">
        <v>83</v>
      </c>
      <c r="E5" s="175" t="s">
        <v>1119</v>
      </c>
      <c r="F5" s="5" t="s">
        <v>56</v>
      </c>
      <c r="G5" s="5" t="s">
        <v>1120</v>
      </c>
      <c r="H5" s="5" t="s">
        <v>1121</v>
      </c>
      <c r="I5" s="5" t="s">
        <v>1122</v>
      </c>
      <c r="J5" s="5" t="s">
        <v>1123</v>
      </c>
      <c r="K5" s="5">
        <v>1</v>
      </c>
      <c r="L5" s="5">
        <v>1</v>
      </c>
      <c r="M5" s="5">
        <v>2</v>
      </c>
      <c r="N5" s="127" t="s">
        <v>1113</v>
      </c>
      <c r="P5" s="169" t="s">
        <v>56</v>
      </c>
      <c r="Q5" s="169" t="s">
        <v>1124</v>
      </c>
      <c r="S5" s="5" t="s">
        <v>1110</v>
      </c>
      <c r="T5" s="3"/>
      <c r="U5" s="5" t="s">
        <v>1120</v>
      </c>
      <c r="V5" s="3"/>
      <c r="W5" s="5">
        <v>2</v>
      </c>
      <c r="Y5" s="5" t="s">
        <v>1125</v>
      </c>
    </row>
    <row r="6" spans="2:25" ht="63.75" x14ac:dyDescent="0.2">
      <c r="B6" s="172" t="s">
        <v>90</v>
      </c>
      <c r="C6" s="173" t="str">
        <f t="shared" si="0"/>
        <v>003SW</v>
      </c>
      <c r="D6" s="176" t="s">
        <v>91</v>
      </c>
      <c r="E6" s="175" t="s">
        <v>1126</v>
      </c>
      <c r="F6" s="5" t="s">
        <v>56</v>
      </c>
      <c r="G6" s="5" t="s">
        <v>1117</v>
      </c>
      <c r="H6" s="5" t="s">
        <v>1127</v>
      </c>
      <c r="I6" s="5" t="s">
        <v>1111</v>
      </c>
      <c r="J6" s="5" t="s">
        <v>1112</v>
      </c>
      <c r="K6" s="5">
        <v>2</v>
      </c>
      <c r="L6" s="5">
        <v>3</v>
      </c>
      <c r="M6" s="5">
        <v>3</v>
      </c>
      <c r="N6" s="127" t="s">
        <v>1113</v>
      </c>
      <c r="P6" s="169" t="s">
        <v>1128</v>
      </c>
      <c r="Q6" s="169" t="s">
        <v>1129</v>
      </c>
      <c r="S6" s="5" t="s">
        <v>1130</v>
      </c>
      <c r="T6" s="3"/>
      <c r="U6" s="5" t="s">
        <v>1109</v>
      </c>
      <c r="V6" s="3"/>
      <c r="W6" s="5">
        <v>3</v>
      </c>
      <c r="Y6" s="5" t="s">
        <v>1113</v>
      </c>
    </row>
    <row r="7" spans="2:25" ht="76.5" x14ac:dyDescent="0.2">
      <c r="B7" s="172" t="s">
        <v>97</v>
      </c>
      <c r="C7" s="173" t="str">
        <f t="shared" si="0"/>
        <v>004SW</v>
      </c>
      <c r="D7" s="174" t="s">
        <v>98</v>
      </c>
      <c r="E7" s="175" t="s">
        <v>1131</v>
      </c>
      <c r="F7" s="5" t="s">
        <v>56</v>
      </c>
      <c r="G7" s="5" t="s">
        <v>1109</v>
      </c>
      <c r="H7" s="5" t="s">
        <v>1132</v>
      </c>
      <c r="I7" s="5" t="s">
        <v>1133</v>
      </c>
      <c r="J7" s="5" t="s">
        <v>1134</v>
      </c>
      <c r="K7" s="5">
        <v>1</v>
      </c>
      <c r="L7" s="5">
        <v>1</v>
      </c>
      <c r="M7" s="5">
        <v>2</v>
      </c>
      <c r="N7" s="127" t="s">
        <v>1113</v>
      </c>
      <c r="P7" s="169" t="s">
        <v>1135</v>
      </c>
      <c r="Q7" s="169" t="s">
        <v>1136</v>
      </c>
      <c r="S7" s="5" t="s">
        <v>1137</v>
      </c>
      <c r="T7" s="3"/>
      <c r="U7" s="127" t="s">
        <v>1138</v>
      </c>
      <c r="V7" s="3"/>
      <c r="W7" s="5" t="s">
        <v>1127</v>
      </c>
      <c r="Y7" s="5"/>
    </row>
    <row r="8" spans="2:25" ht="140.25" x14ac:dyDescent="0.2">
      <c r="B8" s="172" t="s">
        <v>105</v>
      </c>
      <c r="C8" s="173" t="str">
        <f t="shared" si="0"/>
        <v>005SW</v>
      </c>
      <c r="D8" s="174" t="s">
        <v>106</v>
      </c>
      <c r="E8" s="175" t="s">
        <v>1139</v>
      </c>
      <c r="F8" s="5" t="s">
        <v>56</v>
      </c>
      <c r="G8" s="5" t="s">
        <v>1117</v>
      </c>
      <c r="H8" s="5" t="s">
        <v>1110</v>
      </c>
      <c r="I8" s="5" t="s">
        <v>1140</v>
      </c>
      <c r="J8" s="5" t="s">
        <v>1141</v>
      </c>
      <c r="K8" s="5">
        <v>1</v>
      </c>
      <c r="L8" s="5">
        <v>2</v>
      </c>
      <c r="M8" s="5">
        <v>1</v>
      </c>
      <c r="N8" s="127" t="s">
        <v>1113</v>
      </c>
      <c r="P8" s="169" t="s">
        <v>1142</v>
      </c>
      <c r="Q8" s="169" t="s">
        <v>1143</v>
      </c>
      <c r="S8" s="5" t="s">
        <v>1132</v>
      </c>
      <c r="U8" s="5" t="s">
        <v>1127</v>
      </c>
    </row>
    <row r="9" spans="2:25" ht="76.5" x14ac:dyDescent="0.2">
      <c r="B9" s="172" t="s">
        <v>112</v>
      </c>
      <c r="C9" s="173" t="str">
        <f t="shared" si="0"/>
        <v>006SW</v>
      </c>
      <c r="D9" s="176" t="s">
        <v>113</v>
      </c>
      <c r="E9" s="175" t="s">
        <v>1144</v>
      </c>
      <c r="F9" s="5" t="s">
        <v>56</v>
      </c>
      <c r="G9" s="5" t="s">
        <v>1109</v>
      </c>
      <c r="H9" s="5" t="s">
        <v>1132</v>
      </c>
      <c r="I9" s="5" t="s">
        <v>1145</v>
      </c>
      <c r="J9" s="5" t="s">
        <v>1134</v>
      </c>
      <c r="K9" s="5">
        <v>1</v>
      </c>
      <c r="L9" s="5">
        <v>2</v>
      </c>
      <c r="M9" s="5">
        <v>1</v>
      </c>
      <c r="N9" s="127" t="s">
        <v>1113</v>
      </c>
      <c r="P9" s="169" t="s">
        <v>1146</v>
      </c>
      <c r="Q9" s="169" t="s">
        <v>1147</v>
      </c>
      <c r="S9" s="5" t="s">
        <v>1148</v>
      </c>
    </row>
    <row r="10" spans="2:25" ht="51" x14ac:dyDescent="0.2">
      <c r="B10" s="172" t="s">
        <v>120</v>
      </c>
      <c r="C10" s="173" t="str">
        <f t="shared" si="0"/>
        <v>007SW</v>
      </c>
      <c r="D10" s="174" t="s">
        <v>121</v>
      </c>
      <c r="E10" s="175" t="s">
        <v>1149</v>
      </c>
      <c r="F10" s="5" t="s">
        <v>56</v>
      </c>
      <c r="G10" s="5" t="s">
        <v>1117</v>
      </c>
      <c r="H10" s="5" t="s">
        <v>1132</v>
      </c>
      <c r="I10" s="5" t="s">
        <v>1133</v>
      </c>
      <c r="J10" s="5" t="s">
        <v>1150</v>
      </c>
      <c r="K10" s="5">
        <v>2</v>
      </c>
      <c r="L10" s="5">
        <v>1</v>
      </c>
      <c r="M10" s="5">
        <v>1</v>
      </c>
      <c r="N10" s="127" t="s">
        <v>1113</v>
      </c>
      <c r="P10" s="169" t="s">
        <v>1151</v>
      </c>
      <c r="Q10" s="169" t="s">
        <v>1152</v>
      </c>
      <c r="S10" s="127" t="s">
        <v>1153</v>
      </c>
    </row>
    <row r="11" spans="2:25" ht="63.75" x14ac:dyDescent="0.2">
      <c r="B11" s="172" t="s">
        <v>129</v>
      </c>
      <c r="C11" s="173" t="str">
        <f t="shared" si="0"/>
        <v>008SW</v>
      </c>
      <c r="D11" s="174" t="s">
        <v>130</v>
      </c>
      <c r="E11" s="175" t="s">
        <v>1154</v>
      </c>
      <c r="F11" s="5" t="s">
        <v>56</v>
      </c>
      <c r="G11" s="5" t="s">
        <v>1117</v>
      </c>
      <c r="H11" s="5" t="s">
        <v>1132</v>
      </c>
      <c r="I11" s="5" t="s">
        <v>1145</v>
      </c>
      <c r="J11" s="5" t="s">
        <v>1155</v>
      </c>
      <c r="K11" s="5">
        <v>1</v>
      </c>
      <c r="L11" s="5">
        <v>2</v>
      </c>
      <c r="M11" s="5">
        <v>1</v>
      </c>
      <c r="N11" s="127" t="s">
        <v>1113</v>
      </c>
      <c r="P11" s="169" t="s">
        <v>1156</v>
      </c>
      <c r="Q11" s="169" t="s">
        <v>1157</v>
      </c>
      <c r="S11" s="127" t="s">
        <v>1158</v>
      </c>
    </row>
    <row r="12" spans="2:25" ht="76.5" x14ac:dyDescent="0.2">
      <c r="B12" s="172" t="s">
        <v>136</v>
      </c>
      <c r="C12" s="173" t="str">
        <f t="shared" si="0"/>
        <v>009SW</v>
      </c>
      <c r="D12" s="176" t="s">
        <v>137</v>
      </c>
      <c r="E12" s="175" t="s">
        <v>1159</v>
      </c>
      <c r="F12" s="5" t="s">
        <v>56</v>
      </c>
      <c r="G12" s="5" t="s">
        <v>1117</v>
      </c>
      <c r="H12" s="5" t="s">
        <v>1110</v>
      </c>
      <c r="I12" s="5" t="s">
        <v>1145</v>
      </c>
      <c r="J12" s="5" t="s">
        <v>1134</v>
      </c>
      <c r="K12" s="5">
        <v>1</v>
      </c>
      <c r="L12" s="5">
        <v>2</v>
      </c>
      <c r="M12" s="5">
        <v>1</v>
      </c>
      <c r="N12" s="127" t="s">
        <v>1113</v>
      </c>
      <c r="P12" s="169" t="s">
        <v>1160</v>
      </c>
      <c r="Q12" s="169" t="s">
        <v>1161</v>
      </c>
      <c r="S12" s="127" t="s">
        <v>1121</v>
      </c>
    </row>
    <row r="13" spans="2:25" ht="63.75" x14ac:dyDescent="0.2">
      <c r="B13" s="172" t="s">
        <v>143</v>
      </c>
      <c r="C13" s="173" t="str">
        <f t="shared" si="0"/>
        <v>010SW</v>
      </c>
      <c r="D13" s="176" t="s">
        <v>144</v>
      </c>
      <c r="E13" s="175" t="s">
        <v>1162</v>
      </c>
      <c r="F13" s="5" t="s">
        <v>56</v>
      </c>
      <c r="G13" s="5" t="s">
        <v>1117</v>
      </c>
      <c r="H13" s="5" t="s">
        <v>1110</v>
      </c>
      <c r="I13" s="5" t="s">
        <v>1145</v>
      </c>
      <c r="J13" s="5" t="s">
        <v>1134</v>
      </c>
      <c r="K13" s="5">
        <v>1</v>
      </c>
      <c r="L13" s="5">
        <v>2</v>
      </c>
      <c r="M13" s="5">
        <v>1</v>
      </c>
      <c r="N13" s="127" t="s">
        <v>1113</v>
      </c>
      <c r="S13" s="5" t="s">
        <v>1163</v>
      </c>
    </row>
    <row r="14" spans="2:25" ht="38.25" x14ac:dyDescent="0.2">
      <c r="B14" s="172" t="s">
        <v>150</v>
      </c>
      <c r="C14" s="173" t="str">
        <f t="shared" si="0"/>
        <v>011SW</v>
      </c>
      <c r="D14" s="174" t="s">
        <v>151</v>
      </c>
      <c r="E14" s="175" t="s">
        <v>1164</v>
      </c>
      <c r="F14" s="5" t="s">
        <v>56</v>
      </c>
      <c r="G14" s="5" t="s">
        <v>1117</v>
      </c>
      <c r="H14" s="5" t="s">
        <v>1127</v>
      </c>
      <c r="I14" s="5" t="s">
        <v>1111</v>
      </c>
      <c r="J14" s="5" t="s">
        <v>1112</v>
      </c>
      <c r="K14" s="5">
        <v>1</v>
      </c>
      <c r="L14" s="5">
        <v>2</v>
      </c>
      <c r="M14" s="5">
        <v>2</v>
      </c>
      <c r="N14" s="127" t="s">
        <v>1118</v>
      </c>
      <c r="S14" s="5" t="s">
        <v>1127</v>
      </c>
    </row>
    <row r="15" spans="2:25" ht="38.25" x14ac:dyDescent="0.2">
      <c r="B15" s="172" t="s">
        <v>157</v>
      </c>
      <c r="C15" s="173" t="str">
        <f t="shared" si="0"/>
        <v>012SW</v>
      </c>
      <c r="D15" s="174" t="s">
        <v>158</v>
      </c>
      <c r="E15" s="175" t="s">
        <v>1165</v>
      </c>
      <c r="F15" s="5" t="s">
        <v>56</v>
      </c>
      <c r="G15" s="5" t="s">
        <v>1117</v>
      </c>
      <c r="H15" s="5" t="s">
        <v>1127</v>
      </c>
      <c r="I15" s="5" t="s">
        <v>1111</v>
      </c>
      <c r="J15" s="5" t="s">
        <v>1166</v>
      </c>
      <c r="K15" s="5">
        <v>1</v>
      </c>
      <c r="L15" s="5">
        <v>1</v>
      </c>
      <c r="M15" s="5">
        <v>2</v>
      </c>
      <c r="N15" s="127" t="s">
        <v>1113</v>
      </c>
    </row>
    <row r="16" spans="2:25" ht="51" x14ac:dyDescent="0.2">
      <c r="B16" s="172" t="s">
        <v>164</v>
      </c>
      <c r="C16" s="173" t="str">
        <f t="shared" si="0"/>
        <v>013SW</v>
      </c>
      <c r="D16" s="174" t="s">
        <v>165</v>
      </c>
      <c r="E16" s="175" t="s">
        <v>1167</v>
      </c>
      <c r="F16" s="5" t="s">
        <v>56</v>
      </c>
      <c r="G16" s="5" t="s">
        <v>1117</v>
      </c>
      <c r="H16" s="5" t="s">
        <v>1127</v>
      </c>
      <c r="I16" s="5" t="s">
        <v>1145</v>
      </c>
      <c r="J16" s="5" t="s">
        <v>1134</v>
      </c>
      <c r="K16" s="5">
        <v>2</v>
      </c>
      <c r="L16" s="5">
        <v>2</v>
      </c>
      <c r="M16" s="5">
        <v>2</v>
      </c>
      <c r="N16" s="127" t="s">
        <v>1113</v>
      </c>
    </row>
    <row r="17" spans="2:14" ht="51" x14ac:dyDescent="0.2">
      <c r="B17" s="172" t="s">
        <v>174</v>
      </c>
      <c r="C17" s="173" t="str">
        <f t="shared" si="0"/>
        <v>014SW</v>
      </c>
      <c r="D17" s="174" t="s">
        <v>175</v>
      </c>
      <c r="E17" s="175" t="s">
        <v>1168</v>
      </c>
      <c r="F17" s="5" t="s">
        <v>56</v>
      </c>
      <c r="G17" s="5" t="s">
        <v>1109</v>
      </c>
      <c r="H17" s="5" t="s">
        <v>1110</v>
      </c>
      <c r="I17" s="5" t="s">
        <v>1133</v>
      </c>
      <c r="J17" s="5" t="s">
        <v>1141</v>
      </c>
      <c r="K17" s="5">
        <v>1</v>
      </c>
      <c r="L17" s="5">
        <v>1</v>
      </c>
      <c r="M17" s="5">
        <v>1</v>
      </c>
      <c r="N17" s="127" t="s">
        <v>1113</v>
      </c>
    </row>
    <row r="18" spans="2:14" ht="38.25" x14ac:dyDescent="0.2">
      <c r="B18" s="172" t="s">
        <v>181</v>
      </c>
      <c r="C18" s="173" t="str">
        <f t="shared" si="0"/>
        <v>015SW</v>
      </c>
      <c r="D18" s="174" t="s">
        <v>182</v>
      </c>
      <c r="E18" s="175" t="s">
        <v>1169</v>
      </c>
      <c r="F18" s="5" t="s">
        <v>56</v>
      </c>
      <c r="G18" s="5" t="s">
        <v>1109</v>
      </c>
      <c r="H18" s="5" t="s">
        <v>1110</v>
      </c>
      <c r="I18" s="5" t="s">
        <v>1133</v>
      </c>
      <c r="J18" s="5" t="s">
        <v>1170</v>
      </c>
      <c r="K18" s="5">
        <v>2</v>
      </c>
      <c r="L18" s="5">
        <v>1</v>
      </c>
      <c r="M18" s="5">
        <v>1</v>
      </c>
      <c r="N18" s="127" t="s">
        <v>1113</v>
      </c>
    </row>
    <row r="19" spans="2:14" ht="89.25" x14ac:dyDescent="0.2">
      <c r="B19" s="172" t="s">
        <v>188</v>
      </c>
      <c r="C19" s="173" t="str">
        <f t="shared" si="0"/>
        <v>016SW</v>
      </c>
      <c r="D19" s="174" t="s">
        <v>189</v>
      </c>
      <c r="E19" s="175" t="s">
        <v>1171</v>
      </c>
      <c r="F19" s="5" t="s">
        <v>56</v>
      </c>
      <c r="G19" s="5" t="s">
        <v>1117</v>
      </c>
      <c r="H19" s="5" t="s">
        <v>1110</v>
      </c>
      <c r="I19" s="5" t="s">
        <v>1145</v>
      </c>
      <c r="J19" s="5" t="s">
        <v>1134</v>
      </c>
      <c r="K19" s="5">
        <v>1</v>
      </c>
      <c r="L19" s="5">
        <v>1</v>
      </c>
      <c r="M19" s="5">
        <v>1</v>
      </c>
      <c r="N19" s="127" t="s">
        <v>1113</v>
      </c>
    </row>
    <row r="20" spans="2:14" ht="38.25" x14ac:dyDescent="0.2">
      <c r="B20" s="172" t="s">
        <v>195</v>
      </c>
      <c r="C20" s="173" t="str">
        <f t="shared" si="0"/>
        <v>017SW</v>
      </c>
      <c r="D20" s="174" t="s">
        <v>196</v>
      </c>
      <c r="E20" s="175" t="s">
        <v>1172</v>
      </c>
      <c r="F20" s="5" t="s">
        <v>56</v>
      </c>
      <c r="G20" s="5" t="s">
        <v>1109</v>
      </c>
      <c r="H20" s="5" t="s">
        <v>1110</v>
      </c>
      <c r="I20" s="5" t="s">
        <v>1133</v>
      </c>
      <c r="J20" s="5" t="s">
        <v>1170</v>
      </c>
      <c r="K20" s="5">
        <v>3</v>
      </c>
      <c r="L20" s="5">
        <v>3</v>
      </c>
      <c r="M20" s="5">
        <v>3</v>
      </c>
      <c r="N20" s="127" t="s">
        <v>1113</v>
      </c>
    </row>
    <row r="21" spans="2:14" ht="38.25" x14ac:dyDescent="0.2">
      <c r="B21" s="172" t="s">
        <v>202</v>
      </c>
      <c r="C21" s="173" t="str">
        <f t="shared" si="0"/>
        <v>018SW</v>
      </c>
      <c r="D21" s="174" t="s">
        <v>203</v>
      </c>
      <c r="E21" s="175" t="s">
        <v>1173</v>
      </c>
      <c r="F21" s="5" t="s">
        <v>56</v>
      </c>
      <c r="G21" s="5" t="s">
        <v>1109</v>
      </c>
      <c r="H21" s="5" t="s">
        <v>1110</v>
      </c>
      <c r="I21" s="5" t="s">
        <v>1133</v>
      </c>
      <c r="J21" s="5" t="s">
        <v>1174</v>
      </c>
      <c r="K21" s="5">
        <v>2</v>
      </c>
      <c r="L21" s="5">
        <v>1</v>
      </c>
      <c r="M21" s="5">
        <v>2</v>
      </c>
      <c r="N21" s="127" t="s">
        <v>1113</v>
      </c>
    </row>
    <row r="22" spans="2:14" ht="25.5" x14ac:dyDescent="0.2">
      <c r="B22" s="172" t="s">
        <v>209</v>
      </c>
      <c r="C22" s="173" t="str">
        <f t="shared" si="0"/>
        <v>019SW</v>
      </c>
      <c r="D22" s="174" t="s">
        <v>210</v>
      </c>
      <c r="E22" s="175" t="s">
        <v>1175</v>
      </c>
      <c r="F22" s="5" t="s">
        <v>56</v>
      </c>
      <c r="G22" s="5" t="s">
        <v>1109</v>
      </c>
      <c r="H22" s="5" t="s">
        <v>1110</v>
      </c>
      <c r="I22" s="5" t="s">
        <v>1111</v>
      </c>
      <c r="J22" s="5" t="s">
        <v>1112</v>
      </c>
      <c r="K22" s="5">
        <v>3</v>
      </c>
      <c r="L22" s="5">
        <v>2</v>
      </c>
      <c r="M22" s="5">
        <v>3</v>
      </c>
      <c r="N22" s="127" t="s">
        <v>1113</v>
      </c>
    </row>
    <row r="23" spans="2:14" ht="89.25" x14ac:dyDescent="0.2">
      <c r="B23" s="172" t="s">
        <v>218</v>
      </c>
      <c r="C23" s="173" t="str">
        <f t="shared" si="0"/>
        <v>020SW</v>
      </c>
      <c r="D23" s="174" t="s">
        <v>219</v>
      </c>
      <c r="E23" s="175" t="s">
        <v>1176</v>
      </c>
      <c r="F23" s="5" t="s">
        <v>56</v>
      </c>
      <c r="G23" s="5" t="s">
        <v>1109</v>
      </c>
      <c r="H23" s="5" t="s">
        <v>1110</v>
      </c>
      <c r="I23" s="5" t="s">
        <v>1133</v>
      </c>
      <c r="J23" s="5" t="s">
        <v>1177</v>
      </c>
      <c r="K23" s="5">
        <v>3</v>
      </c>
      <c r="L23" s="5">
        <v>2</v>
      </c>
      <c r="M23" s="5">
        <v>2</v>
      </c>
      <c r="N23" s="127" t="s">
        <v>1113</v>
      </c>
    </row>
    <row r="24" spans="2:14" ht="38.25" x14ac:dyDescent="0.2">
      <c r="B24" s="172" t="s">
        <v>226</v>
      </c>
      <c r="C24" s="173" t="str">
        <f t="shared" ref="C24:C73" si="1">CONCATENATE(B24,F24)</f>
        <v>021SW</v>
      </c>
      <c r="D24" s="174" t="s">
        <v>227</v>
      </c>
      <c r="E24" s="175" t="s">
        <v>1178</v>
      </c>
      <c r="F24" s="5" t="s">
        <v>56</v>
      </c>
      <c r="G24" s="5" t="s">
        <v>1109</v>
      </c>
      <c r="H24" s="5" t="s">
        <v>1127</v>
      </c>
      <c r="I24" s="5" t="s">
        <v>1133</v>
      </c>
      <c r="J24" s="5" t="s">
        <v>1177</v>
      </c>
      <c r="K24" s="5">
        <v>2</v>
      </c>
      <c r="L24" s="5">
        <v>2</v>
      </c>
      <c r="M24" s="5">
        <v>3</v>
      </c>
      <c r="N24" s="127" t="s">
        <v>1113</v>
      </c>
    </row>
    <row r="25" spans="2:14" ht="76.5" x14ac:dyDescent="0.2">
      <c r="B25" s="172" t="s">
        <v>233</v>
      </c>
      <c r="C25" s="173" t="str">
        <f t="shared" si="1"/>
        <v>022SW</v>
      </c>
      <c r="D25" s="174" t="s">
        <v>234</v>
      </c>
      <c r="E25" s="175" t="s">
        <v>1179</v>
      </c>
      <c r="F25" s="5" t="s">
        <v>56</v>
      </c>
      <c r="G25" s="5" t="s">
        <v>1109</v>
      </c>
      <c r="H25" s="5" t="s">
        <v>1127</v>
      </c>
      <c r="I25" s="5" t="s">
        <v>1133</v>
      </c>
      <c r="J25" s="5" t="s">
        <v>1177</v>
      </c>
      <c r="K25" s="5">
        <v>3</v>
      </c>
      <c r="L25" s="5">
        <v>2</v>
      </c>
      <c r="M25" s="5">
        <v>1</v>
      </c>
      <c r="N25" s="127" t="s">
        <v>1113</v>
      </c>
    </row>
    <row r="26" spans="2:14" ht="38.25" x14ac:dyDescent="0.2">
      <c r="B26" s="172" t="s">
        <v>241</v>
      </c>
      <c r="C26" s="173" t="str">
        <f t="shared" si="1"/>
        <v>023SW</v>
      </c>
      <c r="D26" s="174" t="s">
        <v>242</v>
      </c>
      <c r="E26" s="175" t="s">
        <v>1180</v>
      </c>
      <c r="F26" s="5" t="s">
        <v>56</v>
      </c>
      <c r="G26" s="5" t="s">
        <v>1117</v>
      </c>
      <c r="H26" s="5" t="s">
        <v>1132</v>
      </c>
      <c r="I26" s="5" t="s">
        <v>1111</v>
      </c>
      <c r="J26" s="5" t="s">
        <v>1112</v>
      </c>
      <c r="K26" s="5">
        <v>3</v>
      </c>
      <c r="L26" s="5">
        <v>2</v>
      </c>
      <c r="M26" s="5">
        <v>1</v>
      </c>
      <c r="N26" s="127" t="s">
        <v>1113</v>
      </c>
    </row>
    <row r="27" spans="2:14" ht="38.25" x14ac:dyDescent="0.2">
      <c r="B27" s="172" t="s">
        <v>249</v>
      </c>
      <c r="C27" s="173" t="str">
        <f t="shared" si="1"/>
        <v>024SW</v>
      </c>
      <c r="D27" s="174" t="s">
        <v>250</v>
      </c>
      <c r="E27" s="175" t="s">
        <v>1181</v>
      </c>
      <c r="F27" s="5" t="s">
        <v>56</v>
      </c>
      <c r="G27" s="5" t="s">
        <v>1109</v>
      </c>
      <c r="H27" s="5" t="s">
        <v>1116</v>
      </c>
      <c r="I27" s="5" t="s">
        <v>1145</v>
      </c>
      <c r="J27" s="5" t="s">
        <v>1134</v>
      </c>
      <c r="K27" s="5">
        <v>2</v>
      </c>
      <c r="L27" s="5">
        <v>1</v>
      </c>
      <c r="M27" s="5">
        <v>1</v>
      </c>
      <c r="N27" s="127" t="s">
        <v>1113</v>
      </c>
    </row>
    <row r="28" spans="2:14" ht="38.25" x14ac:dyDescent="0.2">
      <c r="B28" s="172" t="s">
        <v>260</v>
      </c>
      <c r="C28" s="173" t="str">
        <f t="shared" si="1"/>
        <v>025SW</v>
      </c>
      <c r="D28" s="176" t="s">
        <v>261</v>
      </c>
      <c r="E28" s="175" t="s">
        <v>1182</v>
      </c>
      <c r="F28" s="5" t="s">
        <v>56</v>
      </c>
      <c r="G28" s="5" t="s">
        <v>1109</v>
      </c>
      <c r="H28" s="5" t="s">
        <v>1116</v>
      </c>
      <c r="I28" s="5" t="s">
        <v>1122</v>
      </c>
      <c r="J28" s="5" t="s">
        <v>1183</v>
      </c>
      <c r="K28" s="5">
        <v>1</v>
      </c>
      <c r="L28" s="5">
        <v>2</v>
      </c>
      <c r="M28" s="5">
        <v>1</v>
      </c>
      <c r="N28" s="127" t="s">
        <v>1113</v>
      </c>
    </row>
    <row r="29" spans="2:14" ht="38.25" x14ac:dyDescent="0.2">
      <c r="B29" s="172" t="s">
        <v>272</v>
      </c>
      <c r="C29" s="173" t="str">
        <f t="shared" si="1"/>
        <v>026SW</v>
      </c>
      <c r="D29" s="176" t="s">
        <v>273</v>
      </c>
      <c r="E29" s="175" t="s">
        <v>1184</v>
      </c>
      <c r="F29" s="5" t="s">
        <v>56</v>
      </c>
      <c r="G29" s="5" t="s">
        <v>1109</v>
      </c>
      <c r="H29" s="5" t="s">
        <v>1121</v>
      </c>
      <c r="I29" s="5" t="s">
        <v>1133</v>
      </c>
      <c r="J29" s="5" t="s">
        <v>1174</v>
      </c>
      <c r="K29" s="5">
        <v>3</v>
      </c>
      <c r="L29" s="5">
        <v>2</v>
      </c>
      <c r="M29" s="5">
        <v>3</v>
      </c>
      <c r="N29" s="127" t="s">
        <v>1113</v>
      </c>
    </row>
    <row r="30" spans="2:14" ht="25.5" x14ac:dyDescent="0.2">
      <c r="B30" s="172" t="s">
        <v>284</v>
      </c>
      <c r="C30" s="173" t="str">
        <f t="shared" si="1"/>
        <v>027SW</v>
      </c>
      <c r="D30" s="176" t="s">
        <v>285</v>
      </c>
      <c r="E30" s="175" t="s">
        <v>1185</v>
      </c>
      <c r="F30" s="5" t="s">
        <v>56</v>
      </c>
      <c r="G30" s="5" t="s">
        <v>1109</v>
      </c>
      <c r="H30" s="5" t="s">
        <v>1153</v>
      </c>
      <c r="I30" s="5" t="s">
        <v>1140</v>
      </c>
      <c r="J30" s="5" t="s">
        <v>1186</v>
      </c>
      <c r="K30" s="5">
        <v>1</v>
      </c>
      <c r="L30" s="5">
        <v>1</v>
      </c>
      <c r="M30" s="5">
        <v>2</v>
      </c>
      <c r="N30" s="127" t="s">
        <v>1113</v>
      </c>
    </row>
    <row r="31" spans="2:14" x14ac:dyDescent="0.2">
      <c r="B31" s="172" t="s">
        <v>296</v>
      </c>
      <c r="C31" s="173" t="str">
        <f t="shared" si="1"/>
        <v>028SW</v>
      </c>
      <c r="D31" s="174" t="s">
        <v>297</v>
      </c>
      <c r="E31" s="175" t="s">
        <v>1187</v>
      </c>
      <c r="F31" s="5" t="s">
        <v>56</v>
      </c>
      <c r="G31" s="5" t="s">
        <v>1117</v>
      </c>
      <c r="H31" s="5" t="s">
        <v>1127</v>
      </c>
      <c r="I31" s="5" t="s">
        <v>1133</v>
      </c>
      <c r="J31" s="5" t="s">
        <v>1166</v>
      </c>
      <c r="K31" s="5">
        <v>1</v>
      </c>
      <c r="L31" s="5">
        <v>2</v>
      </c>
      <c r="M31" s="5">
        <v>1</v>
      </c>
      <c r="N31" s="127" t="s">
        <v>1113</v>
      </c>
    </row>
    <row r="32" spans="2:14" ht="43.5" customHeight="1" x14ac:dyDescent="0.2">
      <c r="B32" s="172" t="s">
        <v>308</v>
      </c>
      <c r="C32" s="173" t="str">
        <f t="shared" si="1"/>
        <v>029SW</v>
      </c>
      <c r="D32" s="176" t="s">
        <v>309</v>
      </c>
      <c r="E32" s="175" t="s">
        <v>1188</v>
      </c>
      <c r="F32" s="5" t="s">
        <v>56</v>
      </c>
      <c r="G32" s="5" t="s">
        <v>1109</v>
      </c>
      <c r="H32" s="5" t="s">
        <v>1127</v>
      </c>
      <c r="I32" s="5" t="s">
        <v>1140</v>
      </c>
      <c r="J32" s="5" t="s">
        <v>1186</v>
      </c>
      <c r="K32" s="5">
        <v>3</v>
      </c>
      <c r="L32" s="5">
        <v>2</v>
      </c>
      <c r="M32" s="5">
        <v>3</v>
      </c>
      <c r="N32" s="127" t="s">
        <v>1113</v>
      </c>
    </row>
    <row r="33" spans="2:14" ht="63.75" x14ac:dyDescent="0.2">
      <c r="B33" s="172" t="s">
        <v>320</v>
      </c>
      <c r="C33" s="173" t="str">
        <f t="shared" si="1"/>
        <v>030SW</v>
      </c>
      <c r="D33" s="174" t="s">
        <v>321</v>
      </c>
      <c r="E33" s="175" t="s">
        <v>1189</v>
      </c>
      <c r="F33" s="5" t="s">
        <v>56</v>
      </c>
      <c r="G33" s="5" t="s">
        <v>1109</v>
      </c>
      <c r="H33" s="5" t="s">
        <v>1132</v>
      </c>
      <c r="I33" s="5" t="s">
        <v>1133</v>
      </c>
      <c r="J33" s="5" t="s">
        <v>1166</v>
      </c>
      <c r="K33" s="5">
        <v>2</v>
      </c>
      <c r="L33" s="5">
        <v>3</v>
      </c>
      <c r="M33" s="5">
        <v>2</v>
      </c>
      <c r="N33" s="127" t="s">
        <v>1113</v>
      </c>
    </row>
    <row r="34" spans="2:14" ht="25.5" x14ac:dyDescent="0.2">
      <c r="B34" s="172" t="s">
        <v>332</v>
      </c>
      <c r="C34" s="173" t="str">
        <f t="shared" si="1"/>
        <v>031SW</v>
      </c>
      <c r="D34" s="176" t="s">
        <v>333</v>
      </c>
      <c r="E34" s="175" t="s">
        <v>1190</v>
      </c>
      <c r="F34" s="5" t="s">
        <v>56</v>
      </c>
      <c r="G34" s="5" t="s">
        <v>1109</v>
      </c>
      <c r="H34" s="5" t="s">
        <v>1127</v>
      </c>
      <c r="I34" s="5" t="s">
        <v>1133</v>
      </c>
      <c r="J34" s="5" t="s">
        <v>1166</v>
      </c>
      <c r="K34" s="5">
        <v>2</v>
      </c>
      <c r="L34" s="5">
        <v>2</v>
      </c>
      <c r="M34" s="5">
        <v>1</v>
      </c>
      <c r="N34" s="127" t="s">
        <v>1113</v>
      </c>
    </row>
    <row r="35" spans="2:14" ht="127.5" x14ac:dyDescent="0.2">
      <c r="B35" s="172" t="s">
        <v>344</v>
      </c>
      <c r="C35" s="173" t="str">
        <f t="shared" si="1"/>
        <v>032SW</v>
      </c>
      <c r="D35" s="174" t="s">
        <v>345</v>
      </c>
      <c r="E35" s="175" t="s">
        <v>1191</v>
      </c>
      <c r="F35" s="5" t="s">
        <v>56</v>
      </c>
      <c r="G35" s="5" t="s">
        <v>1109</v>
      </c>
      <c r="H35" s="5" t="s">
        <v>1158</v>
      </c>
      <c r="I35" s="5" t="s">
        <v>1133</v>
      </c>
      <c r="J35" s="5" t="s">
        <v>1174</v>
      </c>
      <c r="K35" s="5">
        <v>2</v>
      </c>
      <c r="L35" s="5">
        <v>2</v>
      </c>
      <c r="M35" s="5">
        <v>1</v>
      </c>
      <c r="N35" s="127" t="s">
        <v>1113</v>
      </c>
    </row>
    <row r="36" spans="2:14" ht="38.25" x14ac:dyDescent="0.2">
      <c r="B36" s="172" t="s">
        <v>356</v>
      </c>
      <c r="C36" s="173" t="str">
        <f t="shared" si="1"/>
        <v>033SW</v>
      </c>
      <c r="D36" s="174" t="s">
        <v>357</v>
      </c>
      <c r="E36" s="175" t="s">
        <v>1192</v>
      </c>
      <c r="F36" s="5" t="s">
        <v>56</v>
      </c>
      <c r="G36" s="5" t="s">
        <v>1109</v>
      </c>
      <c r="H36" s="5" t="s">
        <v>1132</v>
      </c>
      <c r="I36" s="5" t="s">
        <v>1133</v>
      </c>
      <c r="J36" s="5" t="s">
        <v>1174</v>
      </c>
      <c r="K36" s="5">
        <v>3</v>
      </c>
      <c r="L36" s="5">
        <v>3</v>
      </c>
      <c r="M36" s="5">
        <v>3</v>
      </c>
      <c r="N36" s="127" t="s">
        <v>1113</v>
      </c>
    </row>
    <row r="37" spans="2:14" ht="38.25" x14ac:dyDescent="0.2">
      <c r="B37" s="172" t="s">
        <v>368</v>
      </c>
      <c r="C37" s="173" t="str">
        <f t="shared" si="1"/>
        <v>034SW</v>
      </c>
      <c r="D37" s="174" t="s">
        <v>369</v>
      </c>
      <c r="E37" s="175" t="s">
        <v>1193</v>
      </c>
      <c r="F37" s="5" t="s">
        <v>56</v>
      </c>
      <c r="G37" s="5" t="s">
        <v>1109</v>
      </c>
      <c r="H37" s="5" t="s">
        <v>1132</v>
      </c>
      <c r="I37" s="5" t="s">
        <v>1133</v>
      </c>
      <c r="J37" s="5" t="s">
        <v>1174</v>
      </c>
      <c r="K37" s="5">
        <v>1</v>
      </c>
      <c r="L37" s="5">
        <v>2</v>
      </c>
      <c r="M37" s="5">
        <v>1</v>
      </c>
      <c r="N37" s="127" t="s">
        <v>1113</v>
      </c>
    </row>
    <row r="38" spans="2:14" x14ac:dyDescent="0.2">
      <c r="B38" s="172" t="s">
        <v>383</v>
      </c>
      <c r="C38" s="173" t="str">
        <f t="shared" si="1"/>
        <v>035SW</v>
      </c>
      <c r="D38" s="174" t="s">
        <v>384</v>
      </c>
      <c r="E38" s="175" t="s">
        <v>1194</v>
      </c>
      <c r="F38" s="5" t="s">
        <v>56</v>
      </c>
      <c r="G38" s="5" t="s">
        <v>1109</v>
      </c>
      <c r="H38" s="5" t="s">
        <v>1153</v>
      </c>
      <c r="I38" s="5" t="s">
        <v>1133</v>
      </c>
      <c r="J38" s="5" t="s">
        <v>1174</v>
      </c>
      <c r="K38" s="5">
        <v>2</v>
      </c>
      <c r="L38" s="5">
        <v>1</v>
      </c>
      <c r="M38" s="5">
        <v>1</v>
      </c>
      <c r="N38" s="127" t="s">
        <v>1113</v>
      </c>
    </row>
    <row r="39" spans="2:14" ht="51" x14ac:dyDescent="0.2">
      <c r="B39" s="172" t="s">
        <v>395</v>
      </c>
      <c r="C39" s="173" t="str">
        <f t="shared" si="1"/>
        <v>036SW</v>
      </c>
      <c r="D39" s="174" t="s">
        <v>396</v>
      </c>
      <c r="E39" s="175" t="s">
        <v>1195</v>
      </c>
      <c r="F39" s="5" t="s">
        <v>56</v>
      </c>
      <c r="G39" s="5" t="s">
        <v>1117</v>
      </c>
      <c r="H39" s="5" t="s">
        <v>1132</v>
      </c>
      <c r="I39" s="5" t="s">
        <v>1133</v>
      </c>
      <c r="J39" s="5" t="s">
        <v>1174</v>
      </c>
      <c r="K39" s="5">
        <v>2</v>
      </c>
      <c r="L39" s="5">
        <v>3</v>
      </c>
      <c r="M39" s="5">
        <v>1</v>
      </c>
      <c r="N39" s="127" t="s">
        <v>1113</v>
      </c>
    </row>
    <row r="40" spans="2:14" ht="76.5" x14ac:dyDescent="0.2">
      <c r="B40" s="172" t="s">
        <v>406</v>
      </c>
      <c r="C40" s="173" t="str">
        <f t="shared" si="1"/>
        <v>037SW</v>
      </c>
      <c r="D40" s="174" t="s">
        <v>407</v>
      </c>
      <c r="E40" s="175" t="s">
        <v>1196</v>
      </c>
      <c r="F40" s="5" t="s">
        <v>56</v>
      </c>
      <c r="G40" s="5" t="s">
        <v>1117</v>
      </c>
      <c r="H40" s="5" t="s">
        <v>1132</v>
      </c>
      <c r="I40" s="5" t="s">
        <v>1133</v>
      </c>
      <c r="J40" s="5" t="s">
        <v>1174</v>
      </c>
      <c r="K40" s="5">
        <v>2</v>
      </c>
      <c r="L40" s="5">
        <v>2</v>
      </c>
      <c r="M40" s="5">
        <v>1</v>
      </c>
      <c r="N40" s="127" t="s">
        <v>1113</v>
      </c>
    </row>
    <row r="41" spans="2:14" ht="51" x14ac:dyDescent="0.2">
      <c r="B41" s="172" t="s">
        <v>418</v>
      </c>
      <c r="C41" s="173" t="str">
        <f t="shared" si="1"/>
        <v>038SW</v>
      </c>
      <c r="D41" s="174" t="s">
        <v>419</v>
      </c>
      <c r="E41" s="175" t="s">
        <v>1197</v>
      </c>
      <c r="F41" s="5" t="s">
        <v>56</v>
      </c>
      <c r="G41" s="5" t="s">
        <v>1109</v>
      </c>
      <c r="H41" s="5" t="s">
        <v>1132</v>
      </c>
      <c r="I41" s="5" t="s">
        <v>1133</v>
      </c>
      <c r="J41" s="5" t="s">
        <v>1174</v>
      </c>
      <c r="K41" s="5">
        <v>2</v>
      </c>
      <c r="L41" s="5">
        <v>1</v>
      </c>
      <c r="M41" s="5">
        <v>1</v>
      </c>
      <c r="N41" s="127" t="s">
        <v>1113</v>
      </c>
    </row>
    <row r="42" spans="2:14" ht="25.5" x14ac:dyDescent="0.2">
      <c r="B42" s="172" t="s">
        <v>430</v>
      </c>
      <c r="C42" s="173" t="str">
        <f t="shared" si="1"/>
        <v>039SW</v>
      </c>
      <c r="D42" s="174" t="s">
        <v>431</v>
      </c>
      <c r="E42" s="175" t="s">
        <v>1198</v>
      </c>
      <c r="F42" s="5" t="s">
        <v>56</v>
      </c>
      <c r="G42" s="5" t="s">
        <v>1109</v>
      </c>
      <c r="H42" s="5" t="s">
        <v>1132</v>
      </c>
      <c r="I42" s="5" t="s">
        <v>1133</v>
      </c>
      <c r="J42" s="5" t="s">
        <v>1174</v>
      </c>
      <c r="K42" s="5">
        <v>1</v>
      </c>
      <c r="L42" s="5">
        <v>1</v>
      </c>
      <c r="M42" s="5">
        <v>1</v>
      </c>
      <c r="N42" s="127" t="s">
        <v>1113</v>
      </c>
    </row>
    <row r="43" spans="2:14" ht="38.25" x14ac:dyDescent="0.2">
      <c r="B43" s="172" t="s">
        <v>443</v>
      </c>
      <c r="C43" s="173" t="str">
        <f t="shared" si="1"/>
        <v>040SW</v>
      </c>
      <c r="D43" s="176" t="s">
        <v>444</v>
      </c>
      <c r="E43" s="175" t="s">
        <v>1199</v>
      </c>
      <c r="F43" s="5" t="s">
        <v>56</v>
      </c>
      <c r="G43" s="5" t="s">
        <v>1109</v>
      </c>
      <c r="H43" s="5" t="s">
        <v>1132</v>
      </c>
      <c r="I43" s="5" t="s">
        <v>1133</v>
      </c>
      <c r="J43" s="5" t="s">
        <v>1174</v>
      </c>
      <c r="K43" s="5">
        <v>1</v>
      </c>
      <c r="L43" s="5">
        <v>2</v>
      </c>
      <c r="M43" s="5">
        <v>2</v>
      </c>
      <c r="N43" s="127" t="s">
        <v>1113</v>
      </c>
    </row>
    <row r="44" spans="2:14" ht="25.5" x14ac:dyDescent="0.2">
      <c r="B44" s="172" t="s">
        <v>455</v>
      </c>
      <c r="C44" s="173" t="str">
        <f t="shared" si="1"/>
        <v>041SW</v>
      </c>
      <c r="D44" s="174" t="s">
        <v>456</v>
      </c>
      <c r="E44" s="175" t="s">
        <v>1200</v>
      </c>
      <c r="F44" s="5" t="s">
        <v>56</v>
      </c>
      <c r="G44" s="5" t="s">
        <v>1109</v>
      </c>
      <c r="H44" s="5" t="s">
        <v>1132</v>
      </c>
      <c r="I44" s="5" t="s">
        <v>1133</v>
      </c>
      <c r="J44" s="5" t="s">
        <v>1174</v>
      </c>
      <c r="K44" s="5">
        <v>2</v>
      </c>
      <c r="L44" s="5">
        <v>2</v>
      </c>
      <c r="M44" s="5">
        <v>1</v>
      </c>
      <c r="N44" s="127" t="s">
        <v>1113</v>
      </c>
    </row>
    <row r="45" spans="2:14" ht="38.25" x14ac:dyDescent="0.2">
      <c r="B45" s="172" t="s">
        <v>467</v>
      </c>
      <c r="C45" s="173" t="str">
        <f t="shared" si="1"/>
        <v>042SW</v>
      </c>
      <c r="D45" s="174" t="s">
        <v>468</v>
      </c>
      <c r="E45" s="175" t="s">
        <v>1201</v>
      </c>
      <c r="F45" s="5" t="s">
        <v>56</v>
      </c>
      <c r="G45" s="5" t="s">
        <v>1117</v>
      </c>
      <c r="H45" s="5" t="s">
        <v>1132</v>
      </c>
      <c r="I45" s="5" t="s">
        <v>1133</v>
      </c>
      <c r="J45" s="5" t="s">
        <v>1174</v>
      </c>
      <c r="K45" s="5">
        <v>1</v>
      </c>
      <c r="L45" s="5">
        <v>2</v>
      </c>
      <c r="M45" s="5">
        <v>1</v>
      </c>
      <c r="N45" s="127" t="s">
        <v>1113</v>
      </c>
    </row>
    <row r="46" spans="2:14" ht="76.5" x14ac:dyDescent="0.2">
      <c r="B46" s="172" t="s">
        <v>479</v>
      </c>
      <c r="C46" s="173" t="str">
        <f t="shared" si="1"/>
        <v>043SW</v>
      </c>
      <c r="D46" s="176" t="s">
        <v>480</v>
      </c>
      <c r="E46" s="175" t="s">
        <v>1202</v>
      </c>
      <c r="F46" s="5" t="s">
        <v>56</v>
      </c>
      <c r="G46" s="5" t="s">
        <v>1109</v>
      </c>
      <c r="H46" s="5" t="s">
        <v>1132</v>
      </c>
      <c r="I46" s="5" t="s">
        <v>1133</v>
      </c>
      <c r="J46" s="5" t="s">
        <v>1174</v>
      </c>
      <c r="K46" s="5">
        <v>2</v>
      </c>
      <c r="L46" s="5">
        <v>1</v>
      </c>
      <c r="M46" s="5">
        <v>2</v>
      </c>
      <c r="N46" s="127" t="s">
        <v>1113</v>
      </c>
    </row>
    <row r="47" spans="2:14" ht="38.25" x14ac:dyDescent="0.2">
      <c r="B47" s="172" t="s">
        <v>491</v>
      </c>
      <c r="C47" s="173" t="str">
        <f t="shared" si="1"/>
        <v>044SW</v>
      </c>
      <c r="D47" s="174" t="s">
        <v>492</v>
      </c>
      <c r="E47" s="175" t="s">
        <v>1203</v>
      </c>
      <c r="F47" s="5" t="s">
        <v>56</v>
      </c>
      <c r="G47" s="5" t="s">
        <v>1117</v>
      </c>
      <c r="H47" s="5" t="s">
        <v>1132</v>
      </c>
      <c r="I47" s="5" t="s">
        <v>1133</v>
      </c>
      <c r="J47" s="5" t="s">
        <v>1174</v>
      </c>
      <c r="K47" s="5">
        <v>2</v>
      </c>
      <c r="L47" s="5">
        <v>3</v>
      </c>
      <c r="M47" s="5">
        <v>3</v>
      </c>
      <c r="N47" s="127" t="s">
        <v>1113</v>
      </c>
    </row>
    <row r="48" spans="2:14" ht="51" x14ac:dyDescent="0.2">
      <c r="B48" s="172" t="s">
        <v>504</v>
      </c>
      <c r="C48" s="173" t="str">
        <f t="shared" si="1"/>
        <v>045SW</v>
      </c>
      <c r="D48" s="174" t="s">
        <v>505</v>
      </c>
      <c r="E48" s="175" t="s">
        <v>1204</v>
      </c>
      <c r="F48" s="5" t="s">
        <v>56</v>
      </c>
      <c r="G48" s="5" t="s">
        <v>1117</v>
      </c>
      <c r="H48" s="5" t="s">
        <v>1132</v>
      </c>
      <c r="I48" s="5" t="s">
        <v>1133</v>
      </c>
      <c r="J48" s="5" t="s">
        <v>1205</v>
      </c>
      <c r="K48" s="5">
        <v>1</v>
      </c>
      <c r="L48" s="5">
        <v>2</v>
      </c>
      <c r="M48" s="5">
        <v>2</v>
      </c>
      <c r="N48" s="127" t="s">
        <v>1113</v>
      </c>
    </row>
    <row r="49" spans="2:14" ht="25.5" x14ac:dyDescent="0.2">
      <c r="B49" s="172" t="s">
        <v>516</v>
      </c>
      <c r="C49" s="173" t="str">
        <f t="shared" si="1"/>
        <v>046SW</v>
      </c>
      <c r="D49" s="174" t="s">
        <v>517</v>
      </c>
      <c r="E49" s="175" t="s">
        <v>1206</v>
      </c>
      <c r="F49" s="5" t="s">
        <v>56</v>
      </c>
      <c r="G49" s="5" t="s">
        <v>1109</v>
      </c>
      <c r="H49" s="5" t="s">
        <v>1153</v>
      </c>
      <c r="I49" s="5" t="s">
        <v>1133</v>
      </c>
      <c r="J49" s="5" t="s">
        <v>1174</v>
      </c>
      <c r="K49" s="5">
        <v>1</v>
      </c>
      <c r="L49" s="5">
        <v>2</v>
      </c>
      <c r="M49" s="5">
        <v>2</v>
      </c>
      <c r="N49" s="127" t="s">
        <v>1113</v>
      </c>
    </row>
    <row r="50" spans="2:14" ht="38.25" x14ac:dyDescent="0.2">
      <c r="B50" s="172" t="s">
        <v>528</v>
      </c>
      <c r="C50" s="173" t="str">
        <f t="shared" si="1"/>
        <v>047SW</v>
      </c>
      <c r="D50" s="174" t="s">
        <v>529</v>
      </c>
      <c r="E50" s="175" t="s">
        <v>1207</v>
      </c>
      <c r="F50" s="5" t="s">
        <v>56</v>
      </c>
      <c r="G50" s="5" t="s">
        <v>1109</v>
      </c>
      <c r="H50" s="5" t="s">
        <v>1110</v>
      </c>
      <c r="I50" s="5" t="s">
        <v>1133</v>
      </c>
      <c r="J50" s="5" t="s">
        <v>1177</v>
      </c>
      <c r="K50" s="5">
        <v>2</v>
      </c>
      <c r="L50" s="5">
        <v>2</v>
      </c>
      <c r="M50" s="5">
        <v>3</v>
      </c>
      <c r="N50" s="127" t="s">
        <v>1113</v>
      </c>
    </row>
    <row r="51" spans="2:14" ht="38.25" x14ac:dyDescent="0.2">
      <c r="B51" s="172" t="s">
        <v>540</v>
      </c>
      <c r="C51" s="173" t="str">
        <f t="shared" si="1"/>
        <v>048SW</v>
      </c>
      <c r="D51" s="174" t="s">
        <v>541</v>
      </c>
      <c r="E51" s="175" t="s">
        <v>1208</v>
      </c>
      <c r="F51" s="5" t="s">
        <v>56</v>
      </c>
      <c r="G51" s="5" t="s">
        <v>1109</v>
      </c>
      <c r="H51" s="5" t="s">
        <v>1153</v>
      </c>
      <c r="I51" s="5" t="s">
        <v>1133</v>
      </c>
      <c r="J51" s="5" t="s">
        <v>1205</v>
      </c>
      <c r="K51" s="5">
        <v>1</v>
      </c>
      <c r="L51" s="5">
        <v>1</v>
      </c>
      <c r="M51" s="5">
        <v>3</v>
      </c>
      <c r="N51" s="127" t="s">
        <v>1113</v>
      </c>
    </row>
    <row r="52" spans="2:14" ht="38.25" x14ac:dyDescent="0.2">
      <c r="B52" s="172" t="s">
        <v>552</v>
      </c>
      <c r="C52" s="173" t="str">
        <f t="shared" si="1"/>
        <v>049SW</v>
      </c>
      <c r="D52" s="174" t="s">
        <v>553</v>
      </c>
      <c r="E52" s="175" t="s">
        <v>1209</v>
      </c>
      <c r="F52" s="5" t="s">
        <v>56</v>
      </c>
      <c r="G52" s="5" t="s">
        <v>1117</v>
      </c>
      <c r="H52" s="5" t="s">
        <v>1132</v>
      </c>
      <c r="I52" s="5" t="s">
        <v>1133</v>
      </c>
      <c r="J52" s="5" t="s">
        <v>1205</v>
      </c>
      <c r="K52" s="5">
        <v>1</v>
      </c>
      <c r="L52" s="5">
        <v>1</v>
      </c>
      <c r="M52" s="5">
        <v>3</v>
      </c>
      <c r="N52" s="127" t="s">
        <v>1113</v>
      </c>
    </row>
    <row r="53" spans="2:14" ht="25.5" x14ac:dyDescent="0.2">
      <c r="B53" s="172" t="s">
        <v>564</v>
      </c>
      <c r="C53" s="173" t="str">
        <f t="shared" si="1"/>
        <v>050SW</v>
      </c>
      <c r="D53" s="174" t="s">
        <v>565</v>
      </c>
      <c r="E53" s="175" t="s">
        <v>1210</v>
      </c>
      <c r="F53" s="5" t="s">
        <v>56</v>
      </c>
      <c r="G53" s="5" t="s">
        <v>1117</v>
      </c>
      <c r="H53" s="5" t="s">
        <v>1153</v>
      </c>
      <c r="I53" s="5" t="s">
        <v>1133</v>
      </c>
      <c r="J53" s="5" t="s">
        <v>1205</v>
      </c>
      <c r="K53" s="5">
        <v>1</v>
      </c>
      <c r="L53" s="5">
        <v>2</v>
      </c>
      <c r="M53" s="5">
        <v>1</v>
      </c>
      <c r="N53" s="127" t="s">
        <v>1113</v>
      </c>
    </row>
    <row r="54" spans="2:14" x14ac:dyDescent="0.2">
      <c r="B54" s="172" t="s">
        <v>576</v>
      </c>
      <c r="C54" s="173" t="str">
        <f t="shared" si="1"/>
        <v>051SW</v>
      </c>
      <c r="D54" s="174" t="s">
        <v>577</v>
      </c>
      <c r="E54" s="175" t="s">
        <v>1211</v>
      </c>
      <c r="F54" s="5" t="s">
        <v>56</v>
      </c>
      <c r="G54" s="5" t="s">
        <v>1117</v>
      </c>
      <c r="H54" s="5" t="s">
        <v>1132</v>
      </c>
      <c r="I54" s="5" t="s">
        <v>1133</v>
      </c>
      <c r="J54" s="5" t="s">
        <v>1205</v>
      </c>
      <c r="K54" s="5">
        <v>2</v>
      </c>
      <c r="L54" s="5">
        <v>2</v>
      </c>
      <c r="M54" s="5">
        <v>2</v>
      </c>
      <c r="N54" s="127" t="s">
        <v>1113</v>
      </c>
    </row>
    <row r="55" spans="2:14" ht="63.75" x14ac:dyDescent="0.2">
      <c r="B55" s="172" t="s">
        <v>588</v>
      </c>
      <c r="C55" s="173" t="str">
        <f t="shared" si="1"/>
        <v>052SW</v>
      </c>
      <c r="D55" s="174" t="s">
        <v>589</v>
      </c>
      <c r="E55" s="175" t="s">
        <v>1212</v>
      </c>
      <c r="F55" s="5" t="s">
        <v>56</v>
      </c>
      <c r="G55" s="5" t="s">
        <v>1109</v>
      </c>
      <c r="H55" s="5" t="s">
        <v>1132</v>
      </c>
      <c r="I55" s="5" t="s">
        <v>1140</v>
      </c>
      <c r="J55" s="5" t="s">
        <v>1186</v>
      </c>
      <c r="K55" s="5">
        <v>1</v>
      </c>
      <c r="L55" s="5">
        <v>3</v>
      </c>
      <c r="M55" s="5">
        <v>3</v>
      </c>
      <c r="N55" s="127" t="s">
        <v>1113</v>
      </c>
    </row>
    <row r="56" spans="2:14" x14ac:dyDescent="0.2">
      <c r="B56" s="172" t="s">
        <v>1213</v>
      </c>
      <c r="C56" s="173" t="str">
        <f t="shared" si="1"/>
        <v>053</v>
      </c>
      <c r="D56" s="174"/>
      <c r="E56" s="175"/>
      <c r="F56" s="5"/>
      <c r="G56" s="5"/>
      <c r="H56" s="5"/>
      <c r="I56" s="5"/>
      <c r="J56" s="5"/>
      <c r="K56" s="5"/>
      <c r="L56" s="5"/>
      <c r="M56" s="5"/>
      <c r="N56" s="127"/>
    </row>
    <row r="57" spans="2:14" x14ac:dyDescent="0.2">
      <c r="B57" s="172" t="s">
        <v>1214</v>
      </c>
      <c r="C57" s="173" t="str">
        <f t="shared" si="1"/>
        <v>054</v>
      </c>
      <c r="D57" s="174"/>
      <c r="E57" s="175"/>
      <c r="F57" s="5"/>
      <c r="G57" s="5"/>
      <c r="H57" s="5"/>
      <c r="I57" s="5"/>
      <c r="J57" s="5"/>
      <c r="K57" s="5"/>
      <c r="L57" s="5"/>
      <c r="M57" s="5"/>
      <c r="N57" s="127"/>
    </row>
    <row r="58" spans="2:14" x14ac:dyDescent="0.2">
      <c r="B58" s="172" t="s">
        <v>1215</v>
      </c>
      <c r="C58" s="173" t="str">
        <f t="shared" si="1"/>
        <v>055</v>
      </c>
      <c r="D58" s="174"/>
      <c r="E58" s="175"/>
      <c r="F58" s="5"/>
      <c r="G58" s="5"/>
      <c r="H58" s="5"/>
      <c r="I58" s="5"/>
      <c r="J58" s="5"/>
      <c r="K58" s="5"/>
      <c r="L58" s="5"/>
      <c r="M58" s="5"/>
      <c r="N58" s="127"/>
    </row>
    <row r="59" spans="2:14" x14ac:dyDescent="0.2">
      <c r="B59" s="172" t="s">
        <v>1216</v>
      </c>
      <c r="C59" s="173" t="str">
        <f t="shared" si="1"/>
        <v>056</v>
      </c>
      <c r="D59" s="174"/>
      <c r="E59" s="175"/>
      <c r="F59" s="5"/>
      <c r="G59" s="5"/>
      <c r="H59" s="5"/>
      <c r="I59" s="5"/>
      <c r="J59" s="5"/>
      <c r="K59" s="5"/>
      <c r="L59" s="5"/>
      <c r="M59" s="5"/>
      <c r="N59" s="127"/>
    </row>
    <row r="60" spans="2:14" x14ac:dyDescent="0.2">
      <c r="B60" s="172" t="s">
        <v>1217</v>
      </c>
      <c r="C60" s="173" t="str">
        <f t="shared" si="1"/>
        <v>057</v>
      </c>
      <c r="D60" s="174"/>
      <c r="E60" s="175"/>
      <c r="F60" s="5"/>
      <c r="G60" s="5"/>
      <c r="H60" s="5"/>
      <c r="I60" s="5"/>
      <c r="J60" s="5"/>
      <c r="K60" s="5"/>
      <c r="L60" s="5"/>
      <c r="M60" s="5"/>
      <c r="N60" s="127"/>
    </row>
    <row r="61" spans="2:14" x14ac:dyDescent="0.2">
      <c r="B61" s="172" t="s">
        <v>1218</v>
      </c>
      <c r="C61" s="173" t="str">
        <f t="shared" si="1"/>
        <v>058</v>
      </c>
      <c r="D61" s="174"/>
      <c r="E61" s="175"/>
      <c r="F61" s="5"/>
      <c r="G61" s="5"/>
      <c r="H61" s="5"/>
      <c r="I61" s="5"/>
      <c r="J61" s="5"/>
      <c r="K61" s="5"/>
      <c r="L61" s="5"/>
      <c r="M61" s="5"/>
      <c r="N61" s="127"/>
    </row>
    <row r="62" spans="2:14" x14ac:dyDescent="0.2">
      <c r="B62" s="172" t="s">
        <v>1219</v>
      </c>
      <c r="C62" s="173" t="str">
        <f t="shared" si="1"/>
        <v>059</v>
      </c>
      <c r="D62" s="174"/>
      <c r="E62" s="175"/>
      <c r="F62" s="5"/>
      <c r="G62" s="5"/>
      <c r="H62" s="5"/>
      <c r="I62" s="5"/>
      <c r="J62" s="5"/>
      <c r="K62" s="5"/>
      <c r="L62" s="5"/>
      <c r="M62" s="5"/>
      <c r="N62" s="127"/>
    </row>
    <row r="63" spans="2:14" x14ac:dyDescent="0.2">
      <c r="B63" s="172" t="s">
        <v>1220</v>
      </c>
      <c r="C63" s="173" t="str">
        <f t="shared" si="1"/>
        <v>060</v>
      </c>
      <c r="D63" s="174"/>
      <c r="E63" s="175"/>
      <c r="F63" s="5"/>
      <c r="G63" s="5"/>
      <c r="H63" s="5"/>
      <c r="I63" s="5"/>
      <c r="J63" s="5"/>
      <c r="K63" s="5"/>
      <c r="L63" s="5"/>
      <c r="M63" s="5"/>
      <c r="N63" s="127"/>
    </row>
    <row r="64" spans="2:14" x14ac:dyDescent="0.2">
      <c r="B64" s="172" t="s">
        <v>1221</v>
      </c>
      <c r="C64" s="173" t="str">
        <f t="shared" si="1"/>
        <v>061</v>
      </c>
      <c r="D64" s="174"/>
      <c r="E64" s="175"/>
      <c r="F64" s="5"/>
      <c r="G64" s="5"/>
      <c r="H64" s="5"/>
      <c r="I64" s="5"/>
      <c r="J64" s="5"/>
      <c r="K64" s="5"/>
      <c r="L64" s="5"/>
      <c r="M64" s="5"/>
      <c r="N64" s="127"/>
    </row>
    <row r="65" spans="2:14" x14ac:dyDescent="0.2">
      <c r="B65" s="172" t="s">
        <v>1222</v>
      </c>
      <c r="C65" s="173" t="str">
        <f t="shared" si="1"/>
        <v>062</v>
      </c>
      <c r="D65" s="174"/>
      <c r="E65" s="175"/>
      <c r="F65" s="5"/>
      <c r="G65" s="5"/>
      <c r="H65" s="5"/>
      <c r="I65" s="5"/>
      <c r="J65" s="5"/>
      <c r="K65" s="5"/>
      <c r="L65" s="5"/>
      <c r="M65" s="5"/>
      <c r="N65" s="127"/>
    </row>
    <row r="66" spans="2:14" x14ac:dyDescent="0.2">
      <c r="B66" s="172" t="s">
        <v>1223</v>
      </c>
      <c r="C66" s="173" t="str">
        <f t="shared" si="1"/>
        <v>063</v>
      </c>
      <c r="D66" s="174"/>
      <c r="E66" s="175"/>
      <c r="F66" s="5"/>
      <c r="G66" s="5"/>
      <c r="H66" s="5"/>
      <c r="I66" s="5"/>
      <c r="J66" s="5"/>
      <c r="K66" s="5"/>
      <c r="L66" s="5"/>
      <c r="M66" s="5"/>
      <c r="N66" s="127"/>
    </row>
    <row r="67" spans="2:14" x14ac:dyDescent="0.2">
      <c r="B67" s="172" t="s">
        <v>1224</v>
      </c>
      <c r="C67" s="173" t="str">
        <f t="shared" si="1"/>
        <v>064</v>
      </c>
      <c r="D67" s="174"/>
      <c r="E67" s="175"/>
      <c r="F67" s="5"/>
      <c r="G67" s="5"/>
      <c r="H67" s="5"/>
      <c r="I67" s="5"/>
      <c r="J67" s="5"/>
      <c r="K67" s="5"/>
      <c r="L67" s="5"/>
      <c r="M67" s="5"/>
      <c r="N67" s="127"/>
    </row>
    <row r="68" spans="2:14" x14ac:dyDescent="0.2">
      <c r="B68" s="172" t="s">
        <v>1225</v>
      </c>
      <c r="C68" s="173" t="str">
        <f t="shared" si="1"/>
        <v>065</v>
      </c>
      <c r="D68" s="174"/>
      <c r="E68" s="175"/>
      <c r="F68" s="5"/>
      <c r="G68" s="5"/>
      <c r="H68" s="5"/>
      <c r="I68" s="5"/>
      <c r="J68" s="5"/>
      <c r="K68" s="5"/>
      <c r="L68" s="5"/>
      <c r="M68" s="5"/>
      <c r="N68" s="127"/>
    </row>
    <row r="69" spans="2:14" x14ac:dyDescent="0.2">
      <c r="B69" s="172" t="s">
        <v>1226</v>
      </c>
      <c r="C69" s="173" t="str">
        <f t="shared" si="1"/>
        <v>066</v>
      </c>
      <c r="D69" s="174"/>
      <c r="E69" s="175"/>
      <c r="F69" s="5"/>
      <c r="G69" s="5"/>
      <c r="H69" s="5"/>
      <c r="I69" s="5"/>
      <c r="J69" s="5"/>
      <c r="K69" s="5"/>
      <c r="L69" s="5"/>
      <c r="M69" s="5"/>
      <c r="N69" s="127"/>
    </row>
    <row r="70" spans="2:14" x14ac:dyDescent="0.2">
      <c r="B70" s="172" t="s">
        <v>1227</v>
      </c>
      <c r="C70" s="173" t="str">
        <f t="shared" si="1"/>
        <v>067</v>
      </c>
      <c r="D70" s="174"/>
      <c r="E70" s="175"/>
      <c r="F70" s="5"/>
      <c r="G70" s="5"/>
      <c r="H70" s="5"/>
      <c r="I70" s="5"/>
      <c r="J70" s="5"/>
      <c r="K70" s="5"/>
      <c r="L70" s="5"/>
      <c r="M70" s="5"/>
      <c r="N70" s="127"/>
    </row>
    <row r="71" spans="2:14" x14ac:dyDescent="0.2">
      <c r="B71" s="172" t="s">
        <v>1228</v>
      </c>
      <c r="C71" s="173" t="str">
        <f t="shared" si="1"/>
        <v>068</v>
      </c>
      <c r="D71" s="174"/>
      <c r="E71" s="175"/>
      <c r="F71" s="5"/>
      <c r="G71" s="5"/>
      <c r="H71" s="5"/>
      <c r="I71" s="5"/>
      <c r="J71" s="5"/>
      <c r="K71" s="5"/>
      <c r="L71" s="5"/>
      <c r="M71" s="5"/>
      <c r="N71" s="127"/>
    </row>
    <row r="72" spans="2:14" x14ac:dyDescent="0.2">
      <c r="B72" s="172" t="s">
        <v>1229</v>
      </c>
      <c r="C72" s="173" t="str">
        <f t="shared" si="1"/>
        <v>069</v>
      </c>
      <c r="D72" s="174"/>
      <c r="E72" s="175"/>
      <c r="F72" s="5"/>
      <c r="G72" s="5"/>
      <c r="H72" s="5"/>
      <c r="I72" s="5"/>
      <c r="J72" s="5"/>
      <c r="K72" s="5"/>
      <c r="L72" s="5"/>
      <c r="M72" s="5"/>
      <c r="N72" s="127"/>
    </row>
    <row r="73" spans="2:14" x14ac:dyDescent="0.2">
      <c r="B73" s="172" t="s">
        <v>1230</v>
      </c>
      <c r="C73" s="173" t="str">
        <f t="shared" si="1"/>
        <v>070</v>
      </c>
      <c r="D73" s="174"/>
      <c r="E73" s="175"/>
      <c r="F73" s="5"/>
      <c r="G73" s="5"/>
      <c r="H73" s="5"/>
      <c r="I73" s="5"/>
      <c r="J73" s="177"/>
      <c r="K73" s="5"/>
      <c r="L73" s="5"/>
      <c r="M73" s="5"/>
      <c r="N73" s="127"/>
    </row>
    <row r="74" spans="2:14" x14ac:dyDescent="0.2">
      <c r="B74" s="172" t="s">
        <v>1231</v>
      </c>
      <c r="C74" s="167"/>
      <c r="D74" s="167"/>
      <c r="E74" s="167"/>
      <c r="F74" s="167"/>
      <c r="G74" s="167"/>
      <c r="H74" s="167"/>
      <c r="I74" s="3"/>
      <c r="J74" s="3"/>
      <c r="K74" s="167"/>
      <c r="L74" s="167"/>
      <c r="M74" s="167"/>
    </row>
    <row r="75" spans="2:14" x14ac:dyDescent="0.2">
      <c r="B75" s="172" t="s">
        <v>1232</v>
      </c>
      <c r="C75" s="167"/>
      <c r="D75" s="167"/>
      <c r="E75" s="167"/>
      <c r="F75" s="167"/>
      <c r="G75" s="167"/>
      <c r="H75" s="167"/>
      <c r="I75" s="3"/>
      <c r="J75" s="3"/>
      <c r="K75" s="167"/>
      <c r="L75" s="167"/>
      <c r="M75" s="167"/>
    </row>
    <row r="76" spans="2:14" x14ac:dyDescent="0.2">
      <c r="B76" s="172" t="s">
        <v>1233</v>
      </c>
      <c r="C76" s="167"/>
      <c r="D76" s="167"/>
      <c r="E76" s="167"/>
      <c r="F76" s="167"/>
      <c r="G76" s="167"/>
      <c r="H76" s="167"/>
      <c r="I76" s="3"/>
      <c r="J76" s="3"/>
      <c r="K76" s="167"/>
      <c r="L76" s="167"/>
      <c r="M76" s="167"/>
    </row>
    <row r="77" spans="2:14" x14ac:dyDescent="0.2">
      <c r="B77" s="172" t="s">
        <v>1234</v>
      </c>
      <c r="C77" s="167"/>
      <c r="D77" s="167"/>
      <c r="E77" s="167"/>
      <c r="F77" s="167"/>
      <c r="G77" s="167"/>
      <c r="H77" s="167"/>
      <c r="I77" s="3"/>
      <c r="J77" s="3"/>
      <c r="K77" s="167"/>
      <c r="L77" s="167"/>
      <c r="M77" s="167"/>
    </row>
    <row r="78" spans="2:14" x14ac:dyDescent="0.2">
      <c r="B78" s="172" t="s">
        <v>1235</v>
      </c>
      <c r="C78" s="167"/>
      <c r="D78" s="167"/>
      <c r="E78" s="167"/>
      <c r="F78" s="167"/>
      <c r="G78" s="167"/>
      <c r="H78" s="167"/>
      <c r="I78" s="3"/>
      <c r="J78" s="3"/>
      <c r="K78" s="167"/>
      <c r="L78" s="167"/>
      <c r="M78" s="167"/>
    </row>
    <row r="79" spans="2:14" x14ac:dyDescent="0.2">
      <c r="B79" s="172" t="s">
        <v>1236</v>
      </c>
      <c r="C79" s="167"/>
      <c r="D79" s="167"/>
      <c r="E79" s="167"/>
      <c r="F79" s="167"/>
      <c r="G79" s="167"/>
      <c r="H79" s="167"/>
      <c r="I79" s="3"/>
      <c r="J79" s="3"/>
      <c r="K79" s="167"/>
      <c r="L79" s="167"/>
      <c r="M79" s="167"/>
    </row>
    <row r="80" spans="2:14" x14ac:dyDescent="0.2">
      <c r="B80" s="172" t="s">
        <v>1237</v>
      </c>
      <c r="C80" s="167"/>
      <c r="D80" s="167"/>
      <c r="E80" s="167"/>
      <c r="F80" s="167"/>
      <c r="G80" s="167"/>
      <c r="H80" s="167"/>
      <c r="I80" s="3"/>
      <c r="J80" s="3"/>
      <c r="K80" s="167"/>
      <c r="L80" s="167"/>
      <c r="M80" s="167"/>
    </row>
    <row r="81" spans="2:13" x14ac:dyDescent="0.2">
      <c r="B81" s="172" t="s">
        <v>1238</v>
      </c>
      <c r="C81" s="167"/>
      <c r="D81" s="167"/>
      <c r="E81" s="167"/>
      <c r="F81" s="167"/>
      <c r="G81" s="167"/>
      <c r="H81" s="167"/>
      <c r="I81" s="3"/>
      <c r="J81" s="3"/>
      <c r="K81" s="167"/>
      <c r="L81" s="167"/>
      <c r="M81" s="167"/>
    </row>
    <row r="82" spans="2:13" x14ac:dyDescent="0.2">
      <c r="B82" s="172" t="s">
        <v>1239</v>
      </c>
      <c r="C82" s="167"/>
      <c r="D82" s="167"/>
      <c r="E82" s="167"/>
      <c r="F82" s="167"/>
      <c r="G82" s="167"/>
      <c r="H82" s="167"/>
      <c r="I82" s="3"/>
      <c r="J82" s="3"/>
      <c r="K82" s="167"/>
      <c r="L82" s="167"/>
      <c r="M82" s="167"/>
    </row>
    <row r="83" spans="2:13" x14ac:dyDescent="0.2">
      <c r="B83" s="172" t="s">
        <v>1240</v>
      </c>
      <c r="C83" s="167"/>
      <c r="D83" s="167"/>
      <c r="E83" s="167"/>
      <c r="F83" s="167"/>
      <c r="G83" s="167"/>
      <c r="H83" s="167"/>
      <c r="I83" s="3"/>
      <c r="J83" s="3"/>
      <c r="K83" s="167"/>
      <c r="L83" s="167"/>
      <c r="M83" s="167"/>
    </row>
    <row r="84" spans="2:13" x14ac:dyDescent="0.2">
      <c r="B84" s="172" t="s">
        <v>1241</v>
      </c>
      <c r="C84" s="167"/>
      <c r="D84" s="167"/>
      <c r="E84" s="167"/>
      <c r="F84" s="167"/>
      <c r="G84" s="167"/>
      <c r="H84" s="167"/>
      <c r="I84" s="3"/>
      <c r="J84" s="3"/>
      <c r="K84" s="167"/>
      <c r="L84" s="167"/>
      <c r="M84" s="167"/>
    </row>
    <row r="85" spans="2:13" x14ac:dyDescent="0.2">
      <c r="B85" s="172" t="s">
        <v>1242</v>
      </c>
      <c r="C85" s="167"/>
      <c r="D85" s="167"/>
      <c r="E85" s="167"/>
      <c r="F85" s="167"/>
      <c r="G85" s="167"/>
      <c r="H85" s="167"/>
      <c r="I85" s="3"/>
      <c r="J85" s="3"/>
      <c r="K85" s="167"/>
      <c r="L85" s="167"/>
      <c r="M85" s="167"/>
    </row>
    <row r="86" spans="2:13" x14ac:dyDescent="0.2">
      <c r="B86" s="172" t="s">
        <v>1243</v>
      </c>
      <c r="C86" s="167"/>
      <c r="D86" s="167"/>
      <c r="E86" s="167"/>
      <c r="F86" s="167"/>
      <c r="G86" s="167"/>
      <c r="H86" s="167"/>
      <c r="I86" s="3"/>
      <c r="J86" s="3"/>
      <c r="K86" s="167"/>
      <c r="L86" s="167"/>
      <c r="M86" s="167"/>
    </row>
    <row r="87" spans="2:13" x14ac:dyDescent="0.2">
      <c r="B87" s="172" t="s">
        <v>1244</v>
      </c>
      <c r="C87" s="167"/>
      <c r="D87" s="167"/>
      <c r="E87" s="167"/>
      <c r="F87" s="167"/>
      <c r="G87" s="167"/>
      <c r="H87" s="167"/>
      <c r="I87" s="3"/>
      <c r="J87" s="3"/>
      <c r="K87" s="167"/>
      <c r="L87" s="167"/>
      <c r="M87" s="167"/>
    </row>
    <row r="88" spans="2:13" x14ac:dyDescent="0.2">
      <c r="B88" s="172" t="s">
        <v>1245</v>
      </c>
      <c r="C88" s="167"/>
      <c r="D88" s="167"/>
      <c r="E88" s="167"/>
      <c r="F88" s="167"/>
      <c r="G88" s="167"/>
      <c r="H88" s="167"/>
      <c r="I88" s="3"/>
      <c r="J88" s="3"/>
      <c r="K88" s="167"/>
      <c r="L88" s="167"/>
      <c r="M88" s="167"/>
    </row>
    <row r="89" spans="2:13" x14ac:dyDescent="0.2">
      <c r="B89" s="172" t="s">
        <v>1246</v>
      </c>
      <c r="C89" s="167"/>
      <c r="D89" s="167"/>
      <c r="E89" s="167"/>
      <c r="F89" s="167"/>
      <c r="G89" s="167"/>
      <c r="H89" s="167"/>
      <c r="I89" s="3"/>
      <c r="J89" s="3"/>
      <c r="K89" s="167"/>
      <c r="L89" s="167"/>
      <c r="M89" s="167"/>
    </row>
    <row r="90" spans="2:13" x14ac:dyDescent="0.2">
      <c r="B90" s="172" t="s">
        <v>1247</v>
      </c>
      <c r="C90" s="167"/>
      <c r="D90" s="167"/>
      <c r="E90" s="167"/>
      <c r="F90" s="167"/>
      <c r="G90" s="167"/>
      <c r="H90" s="167"/>
      <c r="I90" s="3"/>
      <c r="J90" s="3"/>
      <c r="K90" s="167"/>
      <c r="L90" s="167"/>
      <c r="M90" s="167"/>
    </row>
    <row r="91" spans="2:13" x14ac:dyDescent="0.2">
      <c r="B91" s="172" t="s">
        <v>1248</v>
      </c>
      <c r="C91" s="167"/>
      <c r="D91" s="167"/>
      <c r="E91" s="167"/>
      <c r="F91" s="167"/>
      <c r="G91" s="167"/>
      <c r="H91" s="167"/>
      <c r="I91" s="3"/>
      <c r="J91" s="3"/>
      <c r="K91" s="167"/>
      <c r="L91" s="167"/>
      <c r="M91" s="167"/>
    </row>
    <row r="92" spans="2:13" x14ac:dyDescent="0.2">
      <c r="B92" s="172" t="s">
        <v>1249</v>
      </c>
      <c r="C92" s="167"/>
      <c r="D92" s="167"/>
      <c r="E92" s="167"/>
      <c r="F92" s="167"/>
      <c r="G92" s="167"/>
      <c r="H92" s="167"/>
      <c r="I92" s="3"/>
      <c r="J92" s="3"/>
      <c r="K92" s="167"/>
      <c r="L92" s="167"/>
      <c r="M92" s="167"/>
    </row>
    <row r="93" spans="2:13" x14ac:dyDescent="0.2">
      <c r="B93" s="172" t="s">
        <v>1250</v>
      </c>
      <c r="C93" s="167"/>
      <c r="D93" s="167"/>
      <c r="E93" s="167"/>
      <c r="F93" s="167"/>
      <c r="G93" s="167"/>
      <c r="H93" s="167"/>
      <c r="I93" s="3"/>
      <c r="J93" s="3"/>
      <c r="K93" s="167"/>
      <c r="L93" s="167"/>
      <c r="M93" s="167"/>
    </row>
    <row r="94" spans="2:13" x14ac:dyDescent="0.2">
      <c r="B94" s="172" t="s">
        <v>1251</v>
      </c>
      <c r="C94" s="167"/>
      <c r="D94" s="167"/>
      <c r="E94" s="167"/>
      <c r="F94" s="167"/>
      <c r="G94" s="167"/>
      <c r="H94" s="167"/>
      <c r="I94" s="3"/>
      <c r="J94" s="3"/>
      <c r="K94" s="167"/>
      <c r="L94" s="167"/>
      <c r="M94" s="167"/>
    </row>
    <row r="95" spans="2:13" x14ac:dyDescent="0.2">
      <c r="B95" s="172" t="s">
        <v>1252</v>
      </c>
      <c r="C95" s="167"/>
      <c r="D95" s="167"/>
      <c r="E95" s="167"/>
      <c r="F95" s="167"/>
      <c r="G95" s="167"/>
      <c r="H95" s="167"/>
      <c r="I95" s="3"/>
      <c r="J95" s="3"/>
      <c r="K95" s="167"/>
      <c r="L95" s="167"/>
      <c r="M95" s="167"/>
    </row>
    <row r="96" spans="2:13" x14ac:dyDescent="0.2">
      <c r="B96" s="172" t="s">
        <v>1253</v>
      </c>
      <c r="C96" s="167"/>
      <c r="D96" s="167"/>
      <c r="E96" s="167"/>
      <c r="F96" s="167"/>
      <c r="G96" s="167"/>
      <c r="H96" s="167"/>
      <c r="I96" s="3"/>
      <c r="J96" s="3"/>
      <c r="K96" s="167"/>
      <c r="L96" s="167"/>
      <c r="M96" s="167"/>
    </row>
    <row r="97" spans="2:13" x14ac:dyDescent="0.2">
      <c r="B97" s="172" t="s">
        <v>1254</v>
      </c>
      <c r="C97" s="167"/>
      <c r="D97" s="167"/>
      <c r="E97" s="167"/>
      <c r="F97" s="167"/>
      <c r="G97" s="167"/>
      <c r="H97" s="167"/>
      <c r="I97" s="3"/>
      <c r="J97" s="3"/>
      <c r="K97" s="167"/>
      <c r="L97" s="167"/>
      <c r="M97" s="167"/>
    </row>
    <row r="98" spans="2:13" x14ac:dyDescent="0.2">
      <c r="B98" s="172" t="s">
        <v>1255</v>
      </c>
      <c r="C98" s="167"/>
      <c r="D98" s="167"/>
      <c r="E98" s="167"/>
      <c r="F98" s="167"/>
      <c r="G98" s="167"/>
      <c r="H98" s="167"/>
      <c r="I98" s="3"/>
      <c r="J98" s="3"/>
      <c r="K98" s="167"/>
      <c r="L98" s="167"/>
      <c r="M98" s="167"/>
    </row>
    <row r="99" spans="2:13" x14ac:dyDescent="0.2">
      <c r="B99" s="172" t="s">
        <v>1256</v>
      </c>
      <c r="C99" s="167"/>
      <c r="D99" s="167"/>
      <c r="E99" s="167"/>
      <c r="F99" s="167"/>
      <c r="G99" s="167"/>
      <c r="H99" s="167"/>
      <c r="I99" s="3"/>
      <c r="J99" s="3"/>
      <c r="K99" s="167"/>
      <c r="L99" s="167"/>
      <c r="M99" s="167"/>
    </row>
    <row r="100" spans="2:13" x14ac:dyDescent="0.2">
      <c r="B100" s="172" t="s">
        <v>1257</v>
      </c>
      <c r="C100" s="167"/>
      <c r="D100" s="167"/>
      <c r="E100" s="167"/>
      <c r="F100" s="167"/>
      <c r="G100" s="167"/>
      <c r="H100" s="167"/>
      <c r="I100" s="3"/>
      <c r="J100" s="3"/>
      <c r="K100" s="167"/>
      <c r="L100" s="167"/>
      <c r="M100" s="167"/>
    </row>
    <row r="101" spans="2:13" x14ac:dyDescent="0.2">
      <c r="B101" s="172" t="s">
        <v>1258</v>
      </c>
      <c r="C101" s="167"/>
      <c r="D101" s="167"/>
      <c r="E101" s="167"/>
      <c r="F101" s="167"/>
      <c r="G101" s="167"/>
      <c r="H101" s="167"/>
      <c r="I101" s="3"/>
      <c r="J101" s="3"/>
      <c r="K101" s="167"/>
      <c r="L101" s="167"/>
      <c r="M101" s="167"/>
    </row>
    <row r="102" spans="2:13" x14ac:dyDescent="0.2">
      <c r="B102" s="172" t="s">
        <v>1259</v>
      </c>
      <c r="C102" s="167"/>
      <c r="D102" s="167"/>
      <c r="E102" s="167"/>
      <c r="F102" s="167"/>
      <c r="G102" s="167"/>
      <c r="H102" s="167"/>
      <c r="I102" s="3"/>
      <c r="J102" s="3"/>
      <c r="K102" s="167"/>
      <c r="L102" s="167"/>
      <c r="M102" s="167"/>
    </row>
    <row r="103" spans="2:13" x14ac:dyDescent="0.2">
      <c r="B103" s="172" t="s">
        <v>1260</v>
      </c>
      <c r="C103" s="167"/>
      <c r="D103" s="167"/>
      <c r="E103" s="167"/>
      <c r="F103" s="167"/>
      <c r="G103" s="167"/>
      <c r="H103" s="167"/>
      <c r="I103" s="3"/>
      <c r="J103" s="3"/>
      <c r="K103" s="167"/>
      <c r="L103" s="167"/>
      <c r="M103" s="167"/>
    </row>
    <row r="104" spans="2:13" x14ac:dyDescent="0.2">
      <c r="B104" s="172" t="s">
        <v>1261</v>
      </c>
      <c r="C104" s="167"/>
      <c r="D104" s="167"/>
      <c r="E104" s="167"/>
      <c r="F104" s="167"/>
      <c r="G104" s="167"/>
      <c r="H104" s="167"/>
      <c r="I104" s="3"/>
      <c r="J104" s="3"/>
      <c r="K104" s="167"/>
      <c r="L104" s="167"/>
      <c r="M104" s="167"/>
    </row>
    <row r="105" spans="2:13" x14ac:dyDescent="0.2">
      <c r="B105" s="172" t="s">
        <v>1262</v>
      </c>
      <c r="C105" s="167"/>
      <c r="D105" s="167"/>
      <c r="E105" s="167"/>
      <c r="F105" s="167"/>
      <c r="G105" s="167"/>
      <c r="H105" s="167"/>
      <c r="I105" s="3"/>
      <c r="J105" s="3"/>
      <c r="K105" s="167"/>
      <c r="L105" s="167"/>
      <c r="M105" s="167"/>
    </row>
    <row r="106" spans="2:13" x14ac:dyDescent="0.2">
      <c r="B106" s="172" t="s">
        <v>1263</v>
      </c>
      <c r="C106" s="167"/>
      <c r="D106" s="167"/>
      <c r="E106" s="167"/>
      <c r="F106" s="167"/>
      <c r="G106" s="167"/>
      <c r="H106" s="167"/>
      <c r="I106" s="3"/>
      <c r="J106" s="3"/>
      <c r="K106" s="167"/>
      <c r="L106" s="167"/>
      <c r="M106" s="167"/>
    </row>
    <row r="107" spans="2:13" x14ac:dyDescent="0.2">
      <c r="B107" s="172" t="s">
        <v>1264</v>
      </c>
      <c r="C107" s="167"/>
      <c r="D107" s="167"/>
      <c r="E107" s="167"/>
      <c r="F107" s="167"/>
      <c r="G107" s="167"/>
      <c r="H107" s="167"/>
      <c r="I107" s="3"/>
      <c r="J107" s="3"/>
      <c r="K107" s="167"/>
      <c r="L107" s="167"/>
      <c r="M107" s="167"/>
    </row>
    <row r="108" spans="2:13" x14ac:dyDescent="0.2">
      <c r="B108" s="172" t="s">
        <v>1265</v>
      </c>
      <c r="C108" s="167"/>
      <c r="D108" s="167"/>
      <c r="E108" s="167"/>
      <c r="F108" s="167"/>
      <c r="G108" s="167"/>
      <c r="H108" s="167"/>
      <c r="I108" s="3"/>
      <c r="J108" s="3"/>
      <c r="K108" s="167"/>
      <c r="L108" s="167"/>
      <c r="M108" s="167"/>
    </row>
    <row r="109" spans="2:13" x14ac:dyDescent="0.2">
      <c r="B109" s="172" t="s">
        <v>1266</v>
      </c>
      <c r="C109" s="167"/>
      <c r="D109" s="167"/>
      <c r="E109" s="167"/>
      <c r="F109" s="167"/>
      <c r="G109" s="167"/>
      <c r="H109" s="167"/>
      <c r="I109" s="3"/>
      <c r="J109" s="3"/>
      <c r="K109" s="167"/>
      <c r="L109" s="167"/>
      <c r="M109" s="167"/>
    </row>
    <row r="110" spans="2:13" x14ac:dyDescent="0.2">
      <c r="B110" s="172" t="s">
        <v>1267</v>
      </c>
      <c r="C110" s="167"/>
      <c r="D110" s="167"/>
      <c r="E110" s="167"/>
      <c r="F110" s="167"/>
      <c r="G110" s="167"/>
      <c r="H110" s="167"/>
      <c r="I110" s="3"/>
      <c r="J110" s="3"/>
      <c r="K110" s="167"/>
      <c r="L110" s="167"/>
      <c r="M110" s="167"/>
    </row>
    <row r="111" spans="2:13" x14ac:dyDescent="0.2">
      <c r="B111" s="172" t="s">
        <v>1268</v>
      </c>
      <c r="C111" s="167"/>
      <c r="D111" s="167"/>
      <c r="E111" s="167"/>
      <c r="F111" s="167"/>
      <c r="G111" s="167"/>
      <c r="H111" s="167"/>
      <c r="I111" s="3"/>
      <c r="J111" s="3"/>
      <c r="K111" s="167"/>
      <c r="L111" s="167"/>
      <c r="M111" s="167"/>
    </row>
    <row r="112" spans="2:13" x14ac:dyDescent="0.2">
      <c r="B112" s="172" t="s">
        <v>1269</v>
      </c>
      <c r="C112" s="167"/>
      <c r="D112" s="167"/>
      <c r="E112" s="167"/>
      <c r="F112" s="167"/>
      <c r="G112" s="167"/>
      <c r="H112" s="167"/>
      <c r="I112" s="3"/>
      <c r="J112" s="3"/>
      <c r="K112" s="167"/>
      <c r="L112" s="167"/>
      <c r="M112" s="167"/>
    </row>
    <row r="113" spans="2:13" x14ac:dyDescent="0.2">
      <c r="B113" s="172" t="s">
        <v>1270</v>
      </c>
      <c r="C113" s="167"/>
      <c r="D113" s="167"/>
      <c r="E113" s="167"/>
      <c r="F113" s="167"/>
      <c r="G113" s="167"/>
      <c r="H113" s="167"/>
      <c r="I113" s="3"/>
      <c r="J113" s="3"/>
      <c r="K113" s="167"/>
      <c r="L113" s="167"/>
      <c r="M113" s="167"/>
    </row>
    <row r="114" spans="2:13" x14ac:dyDescent="0.2">
      <c r="B114" s="172" t="s">
        <v>1271</v>
      </c>
      <c r="C114" s="167"/>
      <c r="D114" s="167"/>
      <c r="E114" s="167"/>
      <c r="F114" s="167"/>
      <c r="G114" s="167"/>
      <c r="H114" s="167"/>
      <c r="I114" s="3"/>
      <c r="J114" s="3"/>
      <c r="K114" s="167"/>
      <c r="L114" s="167"/>
      <c r="M114" s="167"/>
    </row>
    <row r="115" spans="2:13" x14ac:dyDescent="0.2">
      <c r="B115" s="172" t="s">
        <v>1272</v>
      </c>
      <c r="C115" s="167"/>
      <c r="D115" s="167"/>
      <c r="E115" s="167"/>
      <c r="F115" s="167"/>
      <c r="G115" s="167"/>
      <c r="H115" s="167"/>
      <c r="I115" s="3"/>
      <c r="J115" s="3"/>
      <c r="K115" s="167"/>
      <c r="L115" s="167"/>
      <c r="M115" s="167"/>
    </row>
    <row r="116" spans="2:13" x14ac:dyDescent="0.2">
      <c r="B116" s="172" t="s">
        <v>1273</v>
      </c>
      <c r="C116" s="167"/>
      <c r="D116" s="167"/>
      <c r="E116" s="167"/>
      <c r="F116" s="167"/>
      <c r="G116" s="167"/>
      <c r="H116" s="167"/>
      <c r="I116" s="3"/>
      <c r="J116" s="3"/>
      <c r="K116" s="167"/>
      <c r="L116" s="167"/>
      <c r="M116" s="167"/>
    </row>
    <row r="117" spans="2:13" x14ac:dyDescent="0.2">
      <c r="B117" s="172" t="s">
        <v>1274</v>
      </c>
      <c r="C117" s="167"/>
      <c r="D117" s="167"/>
      <c r="E117" s="167"/>
      <c r="F117" s="167"/>
      <c r="G117" s="167"/>
      <c r="H117" s="167"/>
      <c r="I117" s="3"/>
      <c r="J117" s="3"/>
      <c r="K117" s="167"/>
      <c r="L117" s="167"/>
      <c r="M117" s="167"/>
    </row>
    <row r="118" spans="2:13" x14ac:dyDescent="0.2">
      <c r="B118" s="172" t="s">
        <v>1275</v>
      </c>
      <c r="C118" s="167"/>
      <c r="D118" s="167"/>
      <c r="E118" s="167"/>
      <c r="F118" s="167"/>
      <c r="G118" s="167"/>
      <c r="H118" s="167"/>
      <c r="I118" s="3"/>
      <c r="J118" s="3"/>
      <c r="K118" s="167"/>
      <c r="L118" s="167"/>
      <c r="M118" s="167"/>
    </row>
    <row r="119" spans="2:13" x14ac:dyDescent="0.2">
      <c r="B119" s="172" t="s">
        <v>1276</v>
      </c>
      <c r="C119" s="167"/>
      <c r="D119" s="167"/>
      <c r="E119" s="167"/>
      <c r="F119" s="167"/>
      <c r="G119" s="167"/>
      <c r="H119" s="167"/>
      <c r="I119" s="3"/>
      <c r="J119" s="3"/>
      <c r="K119" s="167"/>
      <c r="L119" s="167"/>
      <c r="M119" s="167"/>
    </row>
    <row r="120" spans="2:13" x14ac:dyDescent="0.2">
      <c r="B120" s="172" t="s">
        <v>1277</v>
      </c>
      <c r="C120" s="167"/>
      <c r="D120" s="167"/>
      <c r="E120" s="167"/>
      <c r="F120" s="167"/>
      <c r="G120" s="167"/>
      <c r="H120" s="167"/>
      <c r="I120" s="3"/>
      <c r="J120" s="3"/>
      <c r="K120" s="167"/>
      <c r="L120" s="167"/>
      <c r="M120" s="167"/>
    </row>
    <row r="121" spans="2:13" x14ac:dyDescent="0.2">
      <c r="B121" s="172" t="s">
        <v>1278</v>
      </c>
      <c r="C121" s="167"/>
      <c r="D121" s="167"/>
      <c r="E121" s="167"/>
      <c r="F121" s="167"/>
      <c r="G121" s="167"/>
      <c r="H121" s="167"/>
      <c r="I121" s="3"/>
      <c r="J121" s="3"/>
      <c r="K121" s="167"/>
      <c r="L121" s="167"/>
      <c r="M121" s="167"/>
    </row>
    <row r="122" spans="2:13" x14ac:dyDescent="0.2">
      <c r="B122" s="172" t="s">
        <v>1279</v>
      </c>
      <c r="C122" s="167"/>
      <c r="D122" s="167"/>
      <c r="E122" s="167"/>
      <c r="F122" s="167"/>
      <c r="G122" s="167"/>
      <c r="H122" s="167"/>
      <c r="I122" s="3"/>
      <c r="J122" s="3"/>
      <c r="K122" s="167"/>
      <c r="L122" s="167"/>
      <c r="M122" s="167"/>
    </row>
    <row r="123" spans="2:13" x14ac:dyDescent="0.2">
      <c r="B123" s="172" t="s">
        <v>1280</v>
      </c>
      <c r="C123" s="167"/>
      <c r="D123" s="167"/>
      <c r="E123" s="167"/>
      <c r="F123" s="167"/>
      <c r="G123" s="167"/>
      <c r="H123" s="167"/>
      <c r="I123" s="3"/>
      <c r="J123" s="3"/>
      <c r="K123" s="167"/>
      <c r="L123" s="167"/>
      <c r="M123" s="167"/>
    </row>
    <row r="124" spans="2:13" x14ac:dyDescent="0.2">
      <c r="B124" s="172" t="s">
        <v>1281</v>
      </c>
      <c r="C124" s="167"/>
      <c r="D124" s="167"/>
      <c r="E124" s="167"/>
      <c r="F124" s="167"/>
      <c r="G124" s="167"/>
      <c r="H124" s="167"/>
      <c r="I124" s="3"/>
      <c r="J124" s="3"/>
      <c r="K124" s="167"/>
      <c r="L124" s="167"/>
      <c r="M124" s="167"/>
    </row>
    <row r="125" spans="2:13" x14ac:dyDescent="0.2">
      <c r="B125" s="172" t="s">
        <v>1282</v>
      </c>
      <c r="C125" s="167"/>
      <c r="D125" s="167"/>
      <c r="E125" s="167"/>
      <c r="F125" s="167"/>
      <c r="G125" s="167"/>
      <c r="H125" s="167"/>
      <c r="I125" s="3"/>
      <c r="J125" s="3"/>
      <c r="K125" s="167"/>
      <c r="L125" s="167"/>
      <c r="M125" s="167"/>
    </row>
    <row r="126" spans="2:13" x14ac:dyDescent="0.2">
      <c r="B126" s="172" t="s">
        <v>1283</v>
      </c>
      <c r="C126" s="167"/>
      <c r="D126" s="167"/>
      <c r="E126" s="167"/>
      <c r="F126" s="167"/>
      <c r="G126" s="167"/>
      <c r="H126" s="167"/>
      <c r="I126" s="3"/>
      <c r="J126" s="3"/>
      <c r="K126" s="167"/>
      <c r="L126" s="167"/>
      <c r="M126" s="167"/>
    </row>
    <row r="127" spans="2:13" x14ac:dyDescent="0.2">
      <c r="B127" s="172" t="s">
        <v>1284</v>
      </c>
      <c r="C127" s="167"/>
      <c r="D127" s="167"/>
      <c r="E127" s="167"/>
      <c r="F127" s="167"/>
      <c r="G127" s="167"/>
      <c r="H127" s="167"/>
      <c r="I127" s="3"/>
      <c r="J127" s="3"/>
      <c r="K127" s="167"/>
      <c r="L127" s="167"/>
      <c r="M127" s="167"/>
    </row>
    <row r="128" spans="2:13" x14ac:dyDescent="0.2">
      <c r="B128" s="172" t="s">
        <v>1285</v>
      </c>
      <c r="C128" s="167"/>
      <c r="D128" s="167"/>
      <c r="E128" s="167"/>
      <c r="F128" s="167"/>
      <c r="G128" s="167"/>
      <c r="H128" s="167"/>
      <c r="I128" s="3"/>
      <c r="J128" s="3"/>
      <c r="K128" s="167"/>
      <c r="L128" s="167"/>
      <c r="M128" s="167"/>
    </row>
    <row r="129" spans="2:13" x14ac:dyDescent="0.2">
      <c r="B129" s="172" t="s">
        <v>1286</v>
      </c>
      <c r="C129" s="167"/>
      <c r="D129" s="167"/>
      <c r="E129" s="167"/>
      <c r="F129" s="167"/>
      <c r="G129" s="167"/>
      <c r="H129" s="167"/>
      <c r="I129" s="3"/>
      <c r="J129" s="3"/>
      <c r="K129" s="167"/>
      <c r="L129" s="167"/>
      <c r="M129" s="167"/>
    </row>
    <row r="130" spans="2:13" x14ac:dyDescent="0.2">
      <c r="B130" s="172" t="s">
        <v>1287</v>
      </c>
      <c r="C130" s="167"/>
      <c r="D130" s="167"/>
      <c r="E130" s="167"/>
      <c r="F130" s="167"/>
      <c r="G130" s="167"/>
      <c r="H130" s="167"/>
      <c r="I130" s="3"/>
      <c r="J130" s="3"/>
      <c r="K130" s="167"/>
      <c r="L130" s="167"/>
      <c r="M130" s="167"/>
    </row>
    <row r="131" spans="2:13" x14ac:dyDescent="0.2">
      <c r="B131" s="172" t="s">
        <v>1288</v>
      </c>
      <c r="C131" s="167"/>
      <c r="D131" s="167"/>
      <c r="E131" s="167"/>
      <c r="F131" s="167"/>
      <c r="G131" s="167"/>
      <c r="H131" s="167"/>
      <c r="I131" s="3"/>
      <c r="J131" s="3"/>
      <c r="K131" s="167"/>
      <c r="L131" s="167"/>
      <c r="M131" s="167"/>
    </row>
    <row r="132" spans="2:13" x14ac:dyDescent="0.2">
      <c r="B132" s="172" t="s">
        <v>1289</v>
      </c>
      <c r="C132" s="167"/>
      <c r="D132" s="167"/>
      <c r="E132" s="167"/>
      <c r="F132" s="167"/>
      <c r="G132" s="167"/>
      <c r="H132" s="167"/>
      <c r="I132" s="3"/>
      <c r="J132" s="3"/>
      <c r="K132" s="167"/>
      <c r="L132" s="167"/>
      <c r="M132" s="167"/>
    </row>
    <row r="133" spans="2:13" x14ac:dyDescent="0.2">
      <c r="B133" s="172" t="s">
        <v>1290</v>
      </c>
      <c r="C133" s="167"/>
      <c r="D133" s="167"/>
      <c r="E133" s="167"/>
      <c r="F133" s="167"/>
      <c r="G133" s="167"/>
      <c r="H133" s="167"/>
      <c r="I133" s="3"/>
      <c r="J133" s="3"/>
      <c r="K133" s="167"/>
      <c r="L133" s="167"/>
      <c r="M133" s="167"/>
    </row>
    <row r="134" spans="2:13" x14ac:dyDescent="0.2">
      <c r="B134" s="172" t="s">
        <v>1291</v>
      </c>
      <c r="C134" s="167"/>
      <c r="D134" s="167"/>
      <c r="E134" s="167"/>
      <c r="F134" s="167"/>
      <c r="G134" s="167"/>
      <c r="H134" s="167"/>
      <c r="I134" s="3"/>
      <c r="J134" s="3"/>
      <c r="K134" s="167"/>
      <c r="L134" s="167"/>
      <c r="M134" s="167"/>
    </row>
    <row r="135" spans="2:13" x14ac:dyDescent="0.2">
      <c r="B135" s="172" t="s">
        <v>1292</v>
      </c>
      <c r="C135" s="167"/>
      <c r="D135" s="167"/>
      <c r="E135" s="167"/>
      <c r="F135" s="167"/>
      <c r="G135" s="167"/>
      <c r="H135" s="167"/>
      <c r="I135" s="3"/>
      <c r="J135" s="3"/>
      <c r="K135" s="167"/>
      <c r="L135" s="167"/>
      <c r="M135" s="167"/>
    </row>
    <row r="136" spans="2:13" x14ac:dyDescent="0.2">
      <c r="B136" s="172" t="s">
        <v>1293</v>
      </c>
      <c r="C136" s="167"/>
      <c r="D136" s="167"/>
      <c r="E136" s="167"/>
      <c r="F136" s="167"/>
      <c r="G136" s="167"/>
      <c r="H136" s="167"/>
      <c r="I136" s="3"/>
      <c r="J136" s="3"/>
      <c r="K136" s="167"/>
      <c r="L136" s="167"/>
      <c r="M136" s="167"/>
    </row>
    <row r="137" spans="2:13" x14ac:dyDescent="0.2">
      <c r="B137" s="172" t="s">
        <v>1294</v>
      </c>
      <c r="C137" s="167"/>
      <c r="D137" s="167"/>
      <c r="E137" s="167"/>
      <c r="F137" s="167"/>
      <c r="G137" s="167"/>
      <c r="H137" s="167"/>
      <c r="I137" s="3"/>
      <c r="J137" s="3"/>
      <c r="K137" s="167"/>
      <c r="L137" s="167"/>
      <c r="M137" s="167"/>
    </row>
    <row r="138" spans="2:13" x14ac:dyDescent="0.2">
      <c r="B138" s="172" t="s">
        <v>1295</v>
      </c>
      <c r="C138" s="167"/>
      <c r="D138" s="167"/>
      <c r="E138" s="167"/>
      <c r="F138" s="167"/>
      <c r="G138" s="167"/>
      <c r="H138" s="167"/>
      <c r="I138" s="3"/>
      <c r="J138" s="3"/>
      <c r="K138" s="167"/>
      <c r="L138" s="167"/>
      <c r="M138" s="167"/>
    </row>
    <row r="139" spans="2:13" x14ac:dyDescent="0.2">
      <c r="B139" s="172" t="s">
        <v>1296</v>
      </c>
      <c r="C139" s="167"/>
      <c r="D139" s="167"/>
      <c r="E139" s="167"/>
      <c r="F139" s="167"/>
      <c r="G139" s="167"/>
      <c r="H139" s="167"/>
      <c r="I139" s="3"/>
      <c r="J139" s="3"/>
      <c r="K139" s="167"/>
      <c r="L139" s="167"/>
      <c r="M139" s="167"/>
    </row>
    <row r="140" spans="2:13" x14ac:dyDescent="0.2">
      <c r="B140" s="172" t="s">
        <v>1297</v>
      </c>
      <c r="C140" s="167"/>
      <c r="D140" s="167"/>
      <c r="E140" s="167"/>
      <c r="F140" s="167"/>
      <c r="G140" s="167"/>
      <c r="H140" s="167"/>
      <c r="I140" s="3"/>
      <c r="J140" s="3"/>
      <c r="K140" s="167"/>
      <c r="L140" s="167"/>
      <c r="M140" s="167"/>
    </row>
    <row r="141" spans="2:13" x14ac:dyDescent="0.2">
      <c r="B141" s="172" t="s">
        <v>1298</v>
      </c>
      <c r="C141" s="167"/>
      <c r="D141" s="167"/>
      <c r="E141" s="167"/>
      <c r="F141" s="167"/>
      <c r="G141" s="167"/>
      <c r="H141" s="167"/>
      <c r="I141" s="3"/>
      <c r="J141" s="3"/>
      <c r="K141" s="167"/>
      <c r="L141" s="167"/>
      <c r="M141" s="167"/>
    </row>
    <row r="142" spans="2:13" x14ac:dyDescent="0.2">
      <c r="B142" s="172" t="s">
        <v>1299</v>
      </c>
      <c r="C142" s="167"/>
      <c r="D142" s="167"/>
      <c r="E142" s="167"/>
      <c r="F142" s="167"/>
      <c r="G142" s="167"/>
      <c r="H142" s="167"/>
      <c r="I142" s="3"/>
      <c r="J142" s="3"/>
      <c r="K142" s="167"/>
      <c r="L142" s="167"/>
      <c r="M142" s="167"/>
    </row>
    <row r="143" spans="2:13" x14ac:dyDescent="0.2">
      <c r="B143" s="172" t="s">
        <v>1300</v>
      </c>
      <c r="C143" s="167"/>
      <c r="D143" s="167"/>
      <c r="E143" s="167"/>
      <c r="F143" s="167"/>
      <c r="G143" s="167"/>
      <c r="H143" s="167"/>
      <c r="I143" s="3"/>
      <c r="J143" s="3"/>
      <c r="K143" s="167"/>
      <c r="L143" s="167"/>
      <c r="M143" s="167"/>
    </row>
    <row r="144" spans="2:13" x14ac:dyDescent="0.2">
      <c r="B144" s="172" t="s">
        <v>1301</v>
      </c>
      <c r="C144" s="167"/>
      <c r="D144" s="167"/>
      <c r="E144" s="167"/>
      <c r="F144" s="167"/>
      <c r="G144" s="167"/>
      <c r="H144" s="167"/>
      <c r="I144" s="3"/>
      <c r="J144" s="3"/>
      <c r="K144" s="167"/>
      <c r="L144" s="167"/>
      <c r="M144" s="167"/>
    </row>
    <row r="145" spans="2:13" x14ac:dyDescent="0.2">
      <c r="B145" s="172" t="s">
        <v>1302</v>
      </c>
      <c r="C145" s="167"/>
      <c r="D145" s="167"/>
      <c r="E145" s="167"/>
      <c r="F145" s="167"/>
      <c r="G145" s="167"/>
      <c r="H145" s="167"/>
      <c r="I145" s="3"/>
      <c r="J145" s="3"/>
      <c r="K145" s="167"/>
      <c r="L145" s="167"/>
      <c r="M145" s="167"/>
    </row>
    <row r="146" spans="2:13" x14ac:dyDescent="0.2">
      <c r="B146" s="172" t="s">
        <v>1303</v>
      </c>
      <c r="C146" s="167"/>
      <c r="D146" s="167"/>
      <c r="E146" s="167"/>
      <c r="F146" s="167"/>
      <c r="G146" s="167"/>
      <c r="H146" s="167"/>
      <c r="I146" s="3"/>
      <c r="J146" s="3"/>
      <c r="K146" s="167"/>
      <c r="L146" s="167"/>
      <c r="M146" s="167"/>
    </row>
    <row r="147" spans="2:13" x14ac:dyDescent="0.2">
      <c r="B147" s="172" t="s">
        <v>1304</v>
      </c>
      <c r="C147" s="167"/>
      <c r="D147" s="167"/>
      <c r="E147" s="167"/>
      <c r="F147" s="167"/>
      <c r="G147" s="167"/>
      <c r="H147" s="167"/>
      <c r="I147" s="3"/>
      <c r="J147" s="3"/>
      <c r="K147" s="167"/>
      <c r="L147" s="167"/>
      <c r="M147" s="167"/>
    </row>
    <row r="148" spans="2:13" x14ac:dyDescent="0.2">
      <c r="B148" s="172" t="s">
        <v>1305</v>
      </c>
      <c r="C148" s="167"/>
      <c r="D148" s="167"/>
      <c r="E148" s="167"/>
      <c r="F148" s="167"/>
      <c r="G148" s="167"/>
      <c r="H148" s="167"/>
      <c r="I148" s="3"/>
      <c r="J148" s="3"/>
      <c r="K148" s="167"/>
      <c r="L148" s="167"/>
      <c r="M148" s="167"/>
    </row>
    <row r="149" spans="2:13" x14ac:dyDescent="0.2">
      <c r="B149" s="172" t="s">
        <v>1306</v>
      </c>
      <c r="C149" s="167"/>
      <c r="D149" s="167"/>
      <c r="E149" s="167"/>
      <c r="F149" s="167"/>
      <c r="G149" s="167"/>
      <c r="H149" s="167"/>
      <c r="I149" s="3"/>
      <c r="J149" s="3"/>
      <c r="K149" s="167"/>
      <c r="L149" s="167"/>
      <c r="M149" s="167"/>
    </row>
    <row r="150" spans="2:13" x14ac:dyDescent="0.2">
      <c r="B150" s="172" t="s">
        <v>1307</v>
      </c>
      <c r="C150" s="167"/>
      <c r="D150" s="167"/>
      <c r="E150" s="167"/>
      <c r="F150" s="167"/>
      <c r="G150" s="167"/>
      <c r="H150" s="167"/>
      <c r="I150" s="3"/>
      <c r="J150" s="3"/>
      <c r="K150" s="167"/>
      <c r="L150" s="167"/>
      <c r="M150" s="167"/>
    </row>
    <row r="151" spans="2:13" x14ac:dyDescent="0.2">
      <c r="B151" s="172" t="s">
        <v>1308</v>
      </c>
      <c r="C151" s="167"/>
      <c r="D151" s="167"/>
      <c r="E151" s="167"/>
      <c r="F151" s="167"/>
      <c r="G151" s="167"/>
      <c r="H151" s="167"/>
      <c r="I151" s="3"/>
      <c r="J151" s="3"/>
      <c r="K151" s="167"/>
      <c r="L151" s="167"/>
      <c r="M151" s="167"/>
    </row>
    <row r="152" spans="2:13" x14ac:dyDescent="0.2">
      <c r="B152" s="172" t="s">
        <v>1309</v>
      </c>
      <c r="C152" s="167"/>
      <c r="D152" s="167"/>
      <c r="E152" s="167"/>
      <c r="F152" s="167"/>
      <c r="G152" s="167"/>
      <c r="H152" s="167"/>
      <c r="I152" s="3"/>
      <c r="J152" s="3"/>
      <c r="K152" s="167"/>
      <c r="L152" s="167"/>
      <c r="M152" s="167"/>
    </row>
    <row r="153" spans="2:13" x14ac:dyDescent="0.2">
      <c r="B153" s="172" t="s">
        <v>1310</v>
      </c>
      <c r="C153" s="167"/>
      <c r="D153" s="167"/>
      <c r="E153" s="167"/>
      <c r="F153" s="167"/>
      <c r="G153" s="167"/>
      <c r="H153" s="167"/>
      <c r="I153" s="3"/>
      <c r="J153" s="3"/>
      <c r="K153" s="167"/>
      <c r="L153" s="167"/>
      <c r="M153" s="167"/>
    </row>
    <row r="154" spans="2:13" x14ac:dyDescent="0.2">
      <c r="B154" s="172" t="s">
        <v>1311</v>
      </c>
      <c r="C154" s="167"/>
      <c r="D154" s="167"/>
      <c r="E154" s="167"/>
      <c r="F154" s="167"/>
      <c r="G154" s="167"/>
      <c r="H154" s="167"/>
      <c r="I154" s="3"/>
      <c r="J154" s="3"/>
      <c r="K154" s="167"/>
      <c r="L154" s="167"/>
      <c r="M154" s="167"/>
    </row>
    <row r="155" spans="2:13" x14ac:dyDescent="0.2">
      <c r="B155" s="172" t="s">
        <v>1312</v>
      </c>
      <c r="C155" s="167"/>
      <c r="D155" s="167"/>
      <c r="E155" s="167"/>
      <c r="F155" s="167"/>
      <c r="G155" s="167"/>
      <c r="H155" s="167"/>
      <c r="I155" s="3"/>
      <c r="J155" s="3"/>
      <c r="K155" s="167"/>
      <c r="L155" s="167"/>
      <c r="M155" s="167"/>
    </row>
    <row r="156" spans="2:13" x14ac:dyDescent="0.2">
      <c r="B156" s="172" t="s">
        <v>1313</v>
      </c>
      <c r="C156" s="167"/>
      <c r="D156" s="167"/>
      <c r="E156" s="167"/>
      <c r="F156" s="167"/>
      <c r="G156" s="167"/>
      <c r="H156" s="167"/>
      <c r="I156" s="3"/>
      <c r="J156" s="3"/>
      <c r="K156" s="167"/>
      <c r="L156" s="167"/>
      <c r="M156" s="167"/>
    </row>
    <row r="157" spans="2:13" x14ac:dyDescent="0.2">
      <c r="B157" s="172" t="s">
        <v>1314</v>
      </c>
      <c r="C157" s="167"/>
      <c r="D157" s="167"/>
      <c r="E157" s="167"/>
      <c r="F157" s="167"/>
      <c r="G157" s="167"/>
      <c r="H157" s="167"/>
      <c r="I157" s="3"/>
      <c r="J157" s="3"/>
      <c r="K157" s="167"/>
      <c r="L157" s="167"/>
      <c r="M157" s="167"/>
    </row>
    <row r="158" spans="2:13" x14ac:dyDescent="0.2">
      <c r="B158" s="172" t="s">
        <v>1315</v>
      </c>
      <c r="C158" s="167"/>
      <c r="D158" s="167"/>
      <c r="E158" s="167"/>
      <c r="F158" s="167"/>
      <c r="G158" s="167"/>
      <c r="H158" s="167"/>
      <c r="I158" s="3"/>
      <c r="J158" s="3"/>
      <c r="K158" s="167"/>
      <c r="L158" s="167"/>
      <c r="M158" s="167"/>
    </row>
    <row r="159" spans="2:13" x14ac:dyDescent="0.2">
      <c r="B159" s="172" t="s">
        <v>1316</v>
      </c>
      <c r="C159" s="167"/>
      <c r="D159" s="167"/>
      <c r="E159" s="167"/>
      <c r="F159" s="167"/>
      <c r="G159" s="167"/>
      <c r="H159" s="167"/>
      <c r="I159" s="3"/>
      <c r="J159" s="3"/>
      <c r="K159" s="167"/>
      <c r="L159" s="167"/>
      <c r="M159" s="167"/>
    </row>
    <row r="160" spans="2:13" x14ac:dyDescent="0.2">
      <c r="B160" s="172" t="s">
        <v>1317</v>
      </c>
      <c r="C160" s="167"/>
      <c r="D160" s="167"/>
      <c r="E160" s="167"/>
      <c r="F160" s="167"/>
      <c r="G160" s="167"/>
      <c r="H160" s="167"/>
      <c r="I160" s="3"/>
      <c r="J160" s="3"/>
      <c r="K160" s="167"/>
      <c r="L160" s="167"/>
      <c r="M160" s="167"/>
    </row>
    <row r="161" spans="2:13" x14ac:dyDescent="0.2">
      <c r="B161" s="172" t="s">
        <v>1318</v>
      </c>
      <c r="C161" s="167"/>
      <c r="D161" s="167"/>
      <c r="E161" s="167"/>
      <c r="F161" s="167"/>
      <c r="G161" s="167"/>
      <c r="H161" s="167"/>
      <c r="I161" s="3"/>
      <c r="J161" s="3"/>
      <c r="K161" s="167"/>
      <c r="L161" s="167"/>
      <c r="M161" s="167"/>
    </row>
    <row r="162" spans="2:13" x14ac:dyDescent="0.2">
      <c r="B162" s="172" t="s">
        <v>1319</v>
      </c>
      <c r="C162" s="167"/>
      <c r="D162" s="167"/>
      <c r="E162" s="167"/>
      <c r="F162" s="167"/>
      <c r="G162" s="167"/>
      <c r="H162" s="167"/>
      <c r="I162" s="3"/>
      <c r="J162" s="3"/>
      <c r="K162" s="167"/>
      <c r="L162" s="167"/>
      <c r="M162" s="167"/>
    </row>
    <row r="163" spans="2:13" x14ac:dyDescent="0.2">
      <c r="B163" s="172" t="s">
        <v>1320</v>
      </c>
      <c r="C163" s="167"/>
      <c r="D163" s="167"/>
      <c r="E163" s="167"/>
      <c r="F163" s="167"/>
      <c r="G163" s="167"/>
      <c r="H163" s="167"/>
      <c r="I163" s="3"/>
      <c r="J163" s="3"/>
      <c r="K163" s="167"/>
      <c r="L163" s="167"/>
      <c r="M163" s="167"/>
    </row>
    <row r="164" spans="2:13" x14ac:dyDescent="0.2">
      <c r="B164" s="172" t="s">
        <v>1321</v>
      </c>
      <c r="C164" s="167"/>
      <c r="D164" s="167"/>
      <c r="E164" s="167"/>
      <c r="F164" s="167"/>
      <c r="G164" s="167"/>
      <c r="H164" s="167"/>
      <c r="I164" s="3"/>
      <c r="J164" s="3"/>
      <c r="K164" s="167"/>
      <c r="L164" s="167"/>
      <c r="M164" s="167"/>
    </row>
    <row r="165" spans="2:13" x14ac:dyDescent="0.2">
      <c r="B165" s="172" t="s">
        <v>1322</v>
      </c>
      <c r="C165" s="167"/>
      <c r="D165" s="167"/>
      <c r="E165" s="167"/>
      <c r="F165" s="167"/>
      <c r="G165" s="167"/>
      <c r="H165" s="167"/>
      <c r="I165" s="3"/>
      <c r="J165" s="3"/>
      <c r="K165" s="167"/>
      <c r="L165" s="167"/>
      <c r="M165" s="167"/>
    </row>
    <row r="166" spans="2:13" x14ac:dyDescent="0.2">
      <c r="B166" s="172" t="s">
        <v>1323</v>
      </c>
      <c r="C166" s="167"/>
      <c r="D166" s="167"/>
      <c r="E166" s="167"/>
      <c r="F166" s="167"/>
      <c r="G166" s="167"/>
      <c r="H166" s="167"/>
      <c r="I166" s="3"/>
      <c r="J166" s="3"/>
      <c r="K166" s="167"/>
      <c r="L166" s="167"/>
      <c r="M166" s="167"/>
    </row>
    <row r="167" spans="2:13" x14ac:dyDescent="0.2">
      <c r="B167" s="172" t="s">
        <v>1324</v>
      </c>
      <c r="C167" s="167"/>
      <c r="D167" s="167"/>
      <c r="E167" s="167"/>
      <c r="F167" s="167"/>
      <c r="G167" s="167"/>
      <c r="H167" s="167"/>
      <c r="I167" s="3"/>
      <c r="J167" s="3"/>
      <c r="K167" s="167"/>
      <c r="L167" s="167"/>
      <c r="M167" s="167"/>
    </row>
    <row r="168" spans="2:13" x14ac:dyDescent="0.2">
      <c r="B168" s="172" t="s">
        <v>1325</v>
      </c>
      <c r="C168" s="167"/>
      <c r="D168" s="167"/>
      <c r="E168" s="167"/>
      <c r="F168" s="167"/>
      <c r="G168" s="167"/>
      <c r="H168" s="167"/>
      <c r="I168" s="3"/>
      <c r="J168" s="3"/>
      <c r="K168" s="167"/>
      <c r="L168" s="167"/>
      <c r="M168" s="167"/>
    </row>
    <row r="169" spans="2:13" x14ac:dyDescent="0.2">
      <c r="B169" s="172" t="s">
        <v>1326</v>
      </c>
      <c r="C169" s="167"/>
      <c r="D169" s="167"/>
      <c r="E169" s="167"/>
      <c r="F169" s="167"/>
      <c r="G169" s="167"/>
      <c r="H169" s="167"/>
      <c r="I169" s="3"/>
      <c r="J169" s="3"/>
      <c r="K169" s="167"/>
      <c r="L169" s="167"/>
      <c r="M169" s="167"/>
    </row>
    <row r="170" spans="2:13" x14ac:dyDescent="0.2">
      <c r="B170" s="172" t="s">
        <v>1327</v>
      </c>
      <c r="C170" s="167"/>
      <c r="D170" s="167"/>
      <c r="E170" s="167"/>
      <c r="F170" s="167"/>
      <c r="G170" s="167"/>
      <c r="H170" s="167"/>
      <c r="I170" s="3"/>
      <c r="J170" s="3"/>
      <c r="K170" s="167"/>
      <c r="L170" s="167"/>
      <c r="M170" s="167"/>
    </row>
    <row r="171" spans="2:13" x14ac:dyDescent="0.2">
      <c r="B171" s="172" t="s">
        <v>1328</v>
      </c>
      <c r="C171" s="167"/>
      <c r="D171" s="167"/>
      <c r="E171" s="167"/>
      <c r="F171" s="167"/>
      <c r="G171" s="167"/>
      <c r="H171" s="167"/>
      <c r="I171" s="3"/>
      <c r="J171" s="3"/>
      <c r="K171" s="167"/>
      <c r="L171" s="167"/>
      <c r="M171" s="167"/>
    </row>
    <row r="172" spans="2:13" x14ac:dyDescent="0.2">
      <c r="B172" s="172" t="s">
        <v>1329</v>
      </c>
      <c r="C172" s="167"/>
      <c r="D172" s="167"/>
      <c r="E172" s="167"/>
      <c r="F172" s="167"/>
      <c r="G172" s="167"/>
      <c r="H172" s="167"/>
      <c r="I172" s="3"/>
      <c r="J172" s="3"/>
      <c r="K172" s="167"/>
      <c r="L172" s="167"/>
      <c r="M172" s="167"/>
    </row>
    <row r="173" spans="2:13" x14ac:dyDescent="0.2">
      <c r="B173" s="172" t="s">
        <v>1330</v>
      </c>
      <c r="C173" s="167"/>
      <c r="D173" s="167"/>
      <c r="E173" s="167"/>
      <c r="F173" s="167"/>
      <c r="G173" s="167"/>
      <c r="H173" s="167"/>
      <c r="I173" s="3"/>
      <c r="J173" s="3"/>
      <c r="K173" s="167"/>
      <c r="L173" s="167"/>
      <c r="M173" s="167"/>
    </row>
    <row r="174" spans="2:13" x14ac:dyDescent="0.2">
      <c r="B174" s="172" t="s">
        <v>1331</v>
      </c>
      <c r="C174" s="167"/>
      <c r="D174" s="167"/>
      <c r="E174" s="167"/>
      <c r="F174" s="167"/>
      <c r="G174" s="167"/>
      <c r="H174" s="167"/>
      <c r="I174" s="3"/>
      <c r="J174" s="3"/>
      <c r="K174" s="167"/>
      <c r="L174" s="167"/>
      <c r="M174" s="167"/>
    </row>
    <row r="175" spans="2:13" x14ac:dyDescent="0.2">
      <c r="B175" s="172" t="s">
        <v>1332</v>
      </c>
      <c r="C175" s="167"/>
      <c r="D175" s="167"/>
      <c r="E175" s="167"/>
      <c r="F175" s="167"/>
      <c r="G175" s="167"/>
      <c r="H175" s="167"/>
      <c r="I175" s="3"/>
      <c r="J175" s="3"/>
      <c r="K175" s="167"/>
      <c r="L175" s="167"/>
      <c r="M175" s="167"/>
    </row>
    <row r="176" spans="2:13" x14ac:dyDescent="0.2">
      <c r="B176" s="172" t="s">
        <v>1333</v>
      </c>
      <c r="C176" s="167"/>
      <c r="D176" s="167"/>
      <c r="E176" s="167"/>
      <c r="F176" s="167"/>
      <c r="G176" s="167"/>
      <c r="H176" s="167"/>
      <c r="I176" s="3"/>
      <c r="J176" s="3"/>
      <c r="K176" s="167"/>
      <c r="L176" s="167"/>
      <c r="M176" s="167"/>
    </row>
    <row r="177" spans="2:13" x14ac:dyDescent="0.2">
      <c r="B177" s="172" t="s">
        <v>1334</v>
      </c>
      <c r="C177" s="167"/>
      <c r="D177" s="167"/>
      <c r="E177" s="167"/>
      <c r="F177" s="167"/>
      <c r="G177" s="167"/>
      <c r="H177" s="167"/>
      <c r="I177" s="3"/>
      <c r="J177" s="3"/>
      <c r="K177" s="167"/>
      <c r="L177" s="167"/>
      <c r="M177" s="167"/>
    </row>
    <row r="178" spans="2:13" x14ac:dyDescent="0.2">
      <c r="B178" s="172" t="s">
        <v>1335</v>
      </c>
      <c r="C178" s="167"/>
      <c r="D178" s="167"/>
      <c r="E178" s="167"/>
      <c r="F178" s="167"/>
      <c r="G178" s="167"/>
      <c r="H178" s="167"/>
      <c r="I178" s="3"/>
      <c r="J178" s="3"/>
      <c r="K178" s="167"/>
      <c r="L178" s="167"/>
      <c r="M178" s="167"/>
    </row>
    <row r="179" spans="2:13" x14ac:dyDescent="0.2">
      <c r="B179" s="172" t="s">
        <v>1336</v>
      </c>
      <c r="C179" s="167"/>
      <c r="D179" s="167"/>
      <c r="E179" s="167"/>
      <c r="F179" s="167"/>
      <c r="G179" s="167"/>
      <c r="H179" s="167"/>
      <c r="I179" s="3"/>
      <c r="J179" s="3"/>
      <c r="K179" s="167"/>
      <c r="L179" s="167"/>
      <c r="M179" s="167"/>
    </row>
    <row r="180" spans="2:13" x14ac:dyDescent="0.2">
      <c r="B180" s="172" t="s">
        <v>1337</v>
      </c>
      <c r="C180" s="167"/>
      <c r="D180" s="167"/>
      <c r="E180" s="167"/>
      <c r="F180" s="167"/>
      <c r="G180" s="167"/>
      <c r="H180" s="167"/>
      <c r="I180" s="3"/>
      <c r="J180" s="3"/>
      <c r="K180" s="167"/>
      <c r="L180" s="167"/>
      <c r="M180" s="167"/>
    </row>
    <row r="181" spans="2:13" x14ac:dyDescent="0.2">
      <c r="B181" s="172" t="s">
        <v>1338</v>
      </c>
      <c r="C181" s="167"/>
      <c r="D181" s="167"/>
      <c r="E181" s="167"/>
      <c r="F181" s="167"/>
      <c r="G181" s="167"/>
      <c r="H181" s="167"/>
      <c r="I181" s="3"/>
      <c r="J181" s="3"/>
      <c r="K181" s="167"/>
      <c r="L181" s="167"/>
      <c r="M181" s="167"/>
    </row>
    <row r="182" spans="2:13" x14ac:dyDescent="0.2">
      <c r="B182" s="172" t="s">
        <v>1339</v>
      </c>
      <c r="C182" s="167"/>
      <c r="D182" s="167"/>
      <c r="E182" s="167"/>
      <c r="F182" s="167"/>
      <c r="G182" s="167"/>
      <c r="H182" s="167"/>
      <c r="I182" s="3"/>
      <c r="J182" s="3"/>
      <c r="K182" s="167"/>
      <c r="L182" s="167"/>
      <c r="M182" s="167"/>
    </row>
    <row r="183" spans="2:13" x14ac:dyDescent="0.2">
      <c r="B183" s="172" t="s">
        <v>1340</v>
      </c>
      <c r="C183" s="167"/>
      <c r="D183" s="167"/>
      <c r="E183" s="167"/>
      <c r="F183" s="167"/>
      <c r="G183" s="167"/>
      <c r="H183" s="167"/>
      <c r="I183" s="3"/>
      <c r="J183" s="3"/>
      <c r="K183" s="167"/>
      <c r="L183" s="167"/>
      <c r="M183" s="167"/>
    </row>
    <row r="184" spans="2:13" x14ac:dyDescent="0.2">
      <c r="B184" s="172" t="s">
        <v>1341</v>
      </c>
      <c r="C184" s="167"/>
      <c r="D184" s="167"/>
      <c r="E184" s="167"/>
      <c r="F184" s="167"/>
      <c r="G184" s="167"/>
      <c r="H184" s="167"/>
      <c r="I184" s="3"/>
      <c r="J184" s="3"/>
      <c r="K184" s="167"/>
      <c r="L184" s="167"/>
      <c r="M184" s="167"/>
    </row>
    <row r="185" spans="2:13" x14ac:dyDescent="0.2">
      <c r="B185" s="172" t="s">
        <v>1342</v>
      </c>
      <c r="C185" s="167"/>
      <c r="D185" s="167"/>
      <c r="E185" s="167"/>
      <c r="F185" s="167"/>
      <c r="G185" s="167"/>
      <c r="H185" s="167"/>
      <c r="I185" s="3"/>
      <c r="J185" s="3"/>
      <c r="K185" s="167"/>
      <c r="L185" s="167"/>
      <c r="M185" s="167"/>
    </row>
    <row r="186" spans="2:13" x14ac:dyDescent="0.2">
      <c r="B186" s="172" t="s">
        <v>1343</v>
      </c>
      <c r="C186" s="167"/>
      <c r="D186" s="167"/>
      <c r="E186" s="167"/>
      <c r="F186" s="167"/>
      <c r="G186" s="167"/>
      <c r="H186" s="167"/>
      <c r="I186" s="3"/>
      <c r="J186" s="3"/>
      <c r="K186" s="167"/>
      <c r="L186" s="167"/>
      <c r="M186" s="167"/>
    </row>
    <row r="187" spans="2:13" x14ac:dyDescent="0.2">
      <c r="B187" s="172" t="s">
        <v>1344</v>
      </c>
      <c r="C187" s="167"/>
      <c r="D187" s="167"/>
      <c r="E187" s="167"/>
      <c r="F187" s="167"/>
      <c r="G187" s="167"/>
      <c r="H187" s="167"/>
      <c r="I187" s="3"/>
      <c r="J187" s="3"/>
      <c r="K187" s="167"/>
      <c r="L187" s="167"/>
      <c r="M187" s="167"/>
    </row>
    <row r="188" spans="2:13" x14ac:dyDescent="0.2">
      <c r="B188" s="172" t="s">
        <v>1345</v>
      </c>
      <c r="C188" s="167"/>
      <c r="D188" s="167"/>
      <c r="E188" s="167"/>
      <c r="F188" s="167"/>
      <c r="G188" s="167"/>
      <c r="H188" s="167"/>
      <c r="I188" s="3"/>
      <c r="J188" s="3"/>
      <c r="K188" s="167"/>
      <c r="L188" s="167"/>
      <c r="M188" s="167"/>
    </row>
    <row r="189" spans="2:13" x14ac:dyDescent="0.2">
      <c r="B189" s="172" t="s">
        <v>1346</v>
      </c>
      <c r="C189" s="167"/>
      <c r="D189" s="167"/>
      <c r="E189" s="167"/>
      <c r="F189" s="167"/>
      <c r="G189" s="167"/>
      <c r="H189" s="167"/>
      <c r="I189" s="3"/>
      <c r="J189" s="3"/>
      <c r="K189" s="167"/>
      <c r="L189" s="167"/>
      <c r="M189" s="167"/>
    </row>
    <row r="190" spans="2:13" x14ac:dyDescent="0.2">
      <c r="B190" s="172" t="s">
        <v>1347</v>
      </c>
      <c r="C190" s="167"/>
      <c r="D190" s="167"/>
      <c r="E190" s="167"/>
      <c r="F190" s="167"/>
      <c r="G190" s="167"/>
      <c r="H190" s="167"/>
      <c r="I190" s="3"/>
      <c r="J190" s="3"/>
      <c r="K190" s="167"/>
      <c r="L190" s="167"/>
      <c r="M190" s="167"/>
    </row>
    <row r="191" spans="2:13" x14ac:dyDescent="0.2">
      <c r="B191" s="172" t="s">
        <v>1348</v>
      </c>
      <c r="C191" s="167"/>
      <c r="D191" s="167"/>
      <c r="E191" s="167"/>
      <c r="F191" s="167"/>
      <c r="G191" s="167"/>
      <c r="H191" s="167"/>
      <c r="I191" s="3"/>
      <c r="J191" s="3"/>
      <c r="K191" s="167"/>
      <c r="L191" s="167"/>
      <c r="M191" s="167"/>
    </row>
    <row r="192" spans="2:13" x14ac:dyDescent="0.2">
      <c r="B192" s="172" t="s">
        <v>1349</v>
      </c>
      <c r="C192" s="167"/>
      <c r="D192" s="167"/>
      <c r="E192" s="167"/>
      <c r="F192" s="167"/>
      <c r="G192" s="167"/>
      <c r="H192" s="167"/>
      <c r="I192" s="3"/>
      <c r="J192" s="3"/>
      <c r="K192" s="167"/>
      <c r="L192" s="167"/>
      <c r="M192" s="167"/>
    </row>
    <row r="193" spans="2:13" x14ac:dyDescent="0.2">
      <c r="B193" s="172" t="s">
        <v>1350</v>
      </c>
      <c r="C193" s="167"/>
      <c r="D193" s="167"/>
      <c r="E193" s="167"/>
      <c r="F193" s="167"/>
      <c r="G193" s="167"/>
      <c r="H193" s="167"/>
      <c r="I193" s="3"/>
      <c r="J193" s="3"/>
      <c r="K193" s="167"/>
      <c r="L193" s="167"/>
      <c r="M193" s="167"/>
    </row>
    <row r="194" spans="2:13" x14ac:dyDescent="0.2">
      <c r="B194" s="172" t="s">
        <v>1351</v>
      </c>
      <c r="C194" s="167"/>
      <c r="D194" s="167"/>
      <c r="E194" s="167"/>
      <c r="F194" s="167"/>
      <c r="G194" s="167"/>
      <c r="H194" s="167"/>
      <c r="I194" s="3"/>
      <c r="J194" s="3"/>
      <c r="K194" s="167"/>
      <c r="L194" s="167"/>
      <c r="M194" s="167"/>
    </row>
    <row r="195" spans="2:13" x14ac:dyDescent="0.2">
      <c r="B195" s="172" t="s">
        <v>1352</v>
      </c>
      <c r="C195" s="167"/>
      <c r="D195" s="167"/>
      <c r="E195" s="167"/>
      <c r="F195" s="167"/>
      <c r="G195" s="167"/>
      <c r="H195" s="167"/>
      <c r="I195" s="3"/>
      <c r="J195" s="3"/>
      <c r="K195" s="167"/>
      <c r="L195" s="167"/>
      <c r="M195" s="167"/>
    </row>
    <row r="196" spans="2:13" x14ac:dyDescent="0.2">
      <c r="B196" s="172" t="s">
        <v>1353</v>
      </c>
      <c r="C196" s="167"/>
      <c r="D196" s="167"/>
      <c r="E196" s="167"/>
      <c r="F196" s="167"/>
      <c r="G196" s="167"/>
      <c r="H196" s="167"/>
      <c r="I196" s="3"/>
      <c r="J196" s="3"/>
      <c r="K196" s="167"/>
      <c r="L196" s="167"/>
      <c r="M196" s="167"/>
    </row>
    <row r="197" spans="2:13" x14ac:dyDescent="0.2">
      <c r="B197" s="172" t="s">
        <v>1354</v>
      </c>
      <c r="C197" s="167"/>
      <c r="D197" s="167"/>
      <c r="E197" s="167"/>
      <c r="F197" s="167"/>
      <c r="G197" s="167"/>
      <c r="H197" s="167"/>
      <c r="I197" s="3"/>
      <c r="J197" s="3"/>
      <c r="K197" s="167"/>
      <c r="L197" s="167"/>
      <c r="M197" s="167"/>
    </row>
    <row r="198" spans="2:13" x14ac:dyDescent="0.2">
      <c r="B198" s="172" t="s">
        <v>1355</v>
      </c>
      <c r="C198" s="167"/>
      <c r="D198" s="167"/>
      <c r="E198" s="167"/>
      <c r="F198" s="167"/>
      <c r="G198" s="167"/>
      <c r="H198" s="167"/>
      <c r="I198" s="3"/>
      <c r="J198" s="3"/>
      <c r="K198" s="167"/>
      <c r="L198" s="167"/>
      <c r="M198" s="167"/>
    </row>
    <row r="199" spans="2:13" x14ac:dyDescent="0.2">
      <c r="B199" s="172" t="s">
        <v>1356</v>
      </c>
      <c r="C199" s="167"/>
      <c r="D199" s="167"/>
      <c r="E199" s="167"/>
      <c r="F199" s="167"/>
      <c r="G199" s="167"/>
      <c r="H199" s="167"/>
      <c r="I199" s="3"/>
      <c r="J199" s="3"/>
      <c r="K199" s="167"/>
      <c r="L199" s="167"/>
      <c r="M199" s="167"/>
    </row>
    <row r="200" spans="2:13" x14ac:dyDescent="0.2">
      <c r="B200" s="172" t="s">
        <v>1357</v>
      </c>
      <c r="C200" s="167"/>
      <c r="D200" s="167"/>
      <c r="E200" s="167"/>
      <c r="F200" s="167"/>
      <c r="G200" s="167"/>
      <c r="H200" s="167"/>
      <c r="I200" s="3"/>
      <c r="J200" s="3"/>
      <c r="K200" s="167"/>
      <c r="L200" s="167"/>
      <c r="M200" s="167"/>
    </row>
    <row r="201" spans="2:13" x14ac:dyDescent="0.2">
      <c r="B201" s="172" t="s">
        <v>1358</v>
      </c>
      <c r="C201" s="167"/>
      <c r="D201" s="167"/>
      <c r="E201" s="167"/>
      <c r="F201" s="167"/>
      <c r="G201" s="167"/>
      <c r="H201" s="167"/>
      <c r="I201" s="3"/>
      <c r="J201" s="3"/>
      <c r="K201" s="167"/>
      <c r="L201" s="167"/>
      <c r="M201" s="167"/>
    </row>
    <row r="202" spans="2:13" x14ac:dyDescent="0.2">
      <c r="B202" s="172" t="s">
        <v>1359</v>
      </c>
      <c r="C202" s="167"/>
      <c r="D202" s="167"/>
      <c r="E202" s="167"/>
      <c r="F202" s="167"/>
      <c r="G202" s="167"/>
      <c r="H202" s="167"/>
      <c r="I202" s="3"/>
      <c r="J202" s="3"/>
      <c r="K202" s="167"/>
      <c r="L202" s="167"/>
      <c r="M202" s="167"/>
    </row>
    <row r="203" spans="2:13" x14ac:dyDescent="0.2">
      <c r="B203" s="172" t="s">
        <v>1360</v>
      </c>
      <c r="C203" s="167"/>
      <c r="D203" s="167"/>
      <c r="E203" s="167"/>
      <c r="F203" s="167"/>
      <c r="G203" s="167"/>
      <c r="H203" s="167"/>
      <c r="I203" s="3"/>
      <c r="J203" s="3"/>
      <c r="K203" s="167"/>
      <c r="L203" s="167"/>
      <c r="M203" s="167"/>
    </row>
    <row r="204" spans="2:13" x14ac:dyDescent="0.2">
      <c r="B204" s="172" t="s">
        <v>1361</v>
      </c>
      <c r="C204" s="167"/>
      <c r="D204" s="167"/>
      <c r="E204" s="167"/>
      <c r="F204" s="167"/>
      <c r="G204" s="167"/>
      <c r="H204" s="167"/>
      <c r="I204" s="3"/>
      <c r="J204" s="3"/>
      <c r="K204" s="167"/>
      <c r="L204" s="167"/>
      <c r="M204" s="167"/>
    </row>
    <row r="205" spans="2:13" x14ac:dyDescent="0.2">
      <c r="B205" s="172" t="s">
        <v>1362</v>
      </c>
      <c r="C205" s="167"/>
      <c r="D205" s="167"/>
      <c r="E205" s="167"/>
      <c r="F205" s="167"/>
      <c r="G205" s="167"/>
      <c r="H205" s="167"/>
      <c r="I205" s="3"/>
      <c r="J205" s="3"/>
      <c r="K205" s="167"/>
      <c r="L205" s="167"/>
      <c r="M205" s="167"/>
    </row>
    <row r="206" spans="2:13" x14ac:dyDescent="0.2">
      <c r="B206" s="172" t="s">
        <v>1363</v>
      </c>
      <c r="C206" s="167"/>
      <c r="D206" s="167"/>
      <c r="E206" s="167"/>
      <c r="F206" s="167"/>
      <c r="G206" s="167"/>
      <c r="H206" s="167"/>
      <c r="I206" s="3"/>
      <c r="J206" s="3"/>
      <c r="K206" s="167"/>
      <c r="L206" s="167"/>
      <c r="M206" s="167"/>
    </row>
    <row r="207" spans="2:13" x14ac:dyDescent="0.2">
      <c r="B207" s="172" t="s">
        <v>1364</v>
      </c>
      <c r="C207" s="167"/>
      <c r="D207" s="167"/>
      <c r="E207" s="167"/>
      <c r="F207" s="167"/>
      <c r="G207" s="167"/>
      <c r="H207" s="167"/>
      <c r="I207" s="3"/>
      <c r="J207" s="3"/>
      <c r="K207" s="167"/>
      <c r="L207" s="167"/>
      <c r="M207" s="167"/>
    </row>
    <row r="208" spans="2:13" x14ac:dyDescent="0.2">
      <c r="B208" s="172" t="s">
        <v>1365</v>
      </c>
      <c r="C208" s="167"/>
      <c r="D208" s="167"/>
      <c r="E208" s="167"/>
      <c r="F208" s="167"/>
      <c r="G208" s="167"/>
      <c r="H208" s="167"/>
      <c r="I208" s="3"/>
      <c r="J208" s="3"/>
      <c r="K208" s="167"/>
      <c r="L208" s="167"/>
      <c r="M208" s="167"/>
    </row>
    <row r="209" spans="2:13" x14ac:dyDescent="0.2">
      <c r="B209" s="172" t="s">
        <v>1366</v>
      </c>
      <c r="C209" s="167"/>
      <c r="D209" s="167"/>
      <c r="E209" s="167"/>
      <c r="F209" s="167"/>
      <c r="G209" s="167"/>
      <c r="H209" s="167"/>
      <c r="I209" s="3"/>
      <c r="J209" s="3"/>
      <c r="K209" s="167"/>
      <c r="L209" s="167"/>
      <c r="M209" s="167"/>
    </row>
    <row r="210" spans="2:13" x14ac:dyDescent="0.2">
      <c r="B210" s="172" t="s">
        <v>1367</v>
      </c>
      <c r="C210" s="167"/>
      <c r="D210" s="167"/>
      <c r="E210" s="167"/>
      <c r="F210" s="167"/>
      <c r="G210" s="167"/>
      <c r="H210" s="167"/>
      <c r="I210" s="3"/>
      <c r="J210" s="3"/>
      <c r="K210" s="167"/>
      <c r="L210" s="167"/>
      <c r="M210" s="167"/>
    </row>
    <row r="211" spans="2:13" x14ac:dyDescent="0.2">
      <c r="B211" s="172" t="s">
        <v>1368</v>
      </c>
      <c r="C211" s="167"/>
      <c r="D211" s="167"/>
      <c r="E211" s="167"/>
      <c r="F211" s="167"/>
      <c r="G211" s="167"/>
      <c r="H211" s="167"/>
      <c r="I211" s="3"/>
      <c r="J211" s="3"/>
      <c r="K211" s="167"/>
      <c r="L211" s="167"/>
      <c r="M211" s="167"/>
    </row>
    <row r="212" spans="2:13" x14ac:dyDescent="0.2">
      <c r="B212" s="172" t="s">
        <v>1369</v>
      </c>
      <c r="C212" s="167"/>
      <c r="D212" s="167"/>
      <c r="E212" s="167"/>
      <c r="F212" s="167"/>
      <c r="G212" s="167"/>
      <c r="H212" s="167"/>
      <c r="I212" s="3"/>
      <c r="J212" s="3"/>
      <c r="K212" s="167"/>
      <c r="L212" s="167"/>
      <c r="M212" s="167"/>
    </row>
    <row r="213" spans="2:13" x14ac:dyDescent="0.2">
      <c r="B213" s="172" t="s">
        <v>1370</v>
      </c>
      <c r="C213" s="167"/>
      <c r="D213" s="167"/>
      <c r="E213" s="167"/>
      <c r="F213" s="167"/>
      <c r="G213" s="167"/>
      <c r="H213" s="167"/>
      <c r="I213" s="3"/>
      <c r="J213" s="3"/>
      <c r="K213" s="167"/>
      <c r="L213" s="167"/>
      <c r="M213" s="167"/>
    </row>
    <row r="214" spans="2:13" x14ac:dyDescent="0.2">
      <c r="B214" s="172" t="s">
        <v>1371</v>
      </c>
      <c r="C214" s="167"/>
      <c r="D214" s="167"/>
      <c r="E214" s="167"/>
      <c r="F214" s="167"/>
      <c r="G214" s="167"/>
      <c r="H214" s="167"/>
      <c r="I214" s="3"/>
      <c r="J214" s="3"/>
      <c r="K214" s="167"/>
      <c r="L214" s="167"/>
      <c r="M214" s="167"/>
    </row>
    <row r="215" spans="2:13" x14ac:dyDescent="0.2">
      <c r="B215" s="172" t="s">
        <v>1372</v>
      </c>
      <c r="C215" s="167"/>
      <c r="D215" s="167"/>
      <c r="E215" s="167"/>
      <c r="F215" s="167"/>
      <c r="G215" s="167"/>
      <c r="H215" s="167"/>
      <c r="I215" s="3"/>
      <c r="J215" s="3"/>
      <c r="K215" s="167"/>
      <c r="L215" s="167"/>
      <c r="M215" s="167"/>
    </row>
    <row r="216" spans="2:13" x14ac:dyDescent="0.2">
      <c r="B216" s="172" t="s">
        <v>1373</v>
      </c>
      <c r="C216" s="167"/>
      <c r="D216" s="167"/>
      <c r="E216" s="167"/>
      <c r="F216" s="167"/>
      <c r="G216" s="167"/>
      <c r="H216" s="167"/>
      <c r="I216" s="3"/>
      <c r="J216" s="3"/>
      <c r="K216" s="167"/>
      <c r="L216" s="167"/>
      <c r="M216" s="167"/>
    </row>
    <row r="217" spans="2:13" x14ac:dyDescent="0.2">
      <c r="B217" s="172" t="s">
        <v>1374</v>
      </c>
      <c r="C217" s="167"/>
      <c r="D217" s="167"/>
      <c r="E217" s="167"/>
      <c r="F217" s="167"/>
      <c r="G217" s="167"/>
      <c r="H217" s="167"/>
      <c r="I217" s="3"/>
      <c r="J217" s="3"/>
      <c r="K217" s="167"/>
      <c r="L217" s="167"/>
      <c r="M217" s="167"/>
    </row>
    <row r="218" spans="2:13" x14ac:dyDescent="0.2">
      <c r="B218" s="172" t="s">
        <v>1375</v>
      </c>
      <c r="C218" s="167"/>
      <c r="D218" s="167"/>
      <c r="E218" s="167"/>
      <c r="F218" s="167"/>
      <c r="G218" s="167"/>
      <c r="H218" s="167"/>
      <c r="I218" s="3"/>
      <c r="J218" s="3"/>
      <c r="K218" s="167"/>
      <c r="L218" s="167"/>
      <c r="M218" s="167"/>
    </row>
    <row r="219" spans="2:13" x14ac:dyDescent="0.2">
      <c r="B219" s="172" t="s">
        <v>1376</v>
      </c>
      <c r="C219" s="167"/>
      <c r="D219" s="167"/>
      <c r="E219" s="167"/>
      <c r="F219" s="167"/>
      <c r="G219" s="167"/>
      <c r="H219" s="167"/>
      <c r="I219" s="3"/>
      <c r="J219" s="3"/>
      <c r="K219" s="167"/>
      <c r="L219" s="167"/>
      <c r="M219" s="167"/>
    </row>
    <row r="220" spans="2:13" x14ac:dyDescent="0.2">
      <c r="B220" s="172" t="s">
        <v>1377</v>
      </c>
      <c r="C220" s="167"/>
      <c r="D220" s="167"/>
      <c r="E220" s="167"/>
      <c r="F220" s="167"/>
      <c r="G220" s="167"/>
      <c r="H220" s="167"/>
      <c r="I220" s="3"/>
      <c r="J220" s="3"/>
      <c r="K220" s="167"/>
      <c r="L220" s="167"/>
      <c r="M220" s="167"/>
    </row>
    <row r="221" spans="2:13" x14ac:dyDescent="0.2">
      <c r="B221" s="172" t="s">
        <v>1378</v>
      </c>
      <c r="C221" s="167"/>
      <c r="D221" s="167"/>
      <c r="E221" s="167"/>
      <c r="F221" s="167"/>
      <c r="G221" s="167"/>
      <c r="H221" s="167"/>
      <c r="I221" s="3"/>
      <c r="J221" s="3"/>
      <c r="K221" s="167"/>
      <c r="L221" s="167"/>
      <c r="M221" s="167"/>
    </row>
    <row r="222" spans="2:13" x14ac:dyDescent="0.2">
      <c r="B222" s="172" t="s">
        <v>1379</v>
      </c>
      <c r="C222" s="167"/>
      <c r="D222" s="167"/>
      <c r="E222" s="167"/>
      <c r="F222" s="167"/>
      <c r="G222" s="167"/>
      <c r="H222" s="167"/>
      <c r="I222" s="3"/>
      <c r="J222" s="3"/>
      <c r="K222" s="167"/>
      <c r="L222" s="167"/>
      <c r="M222" s="167"/>
    </row>
    <row r="223" spans="2:13" x14ac:dyDescent="0.2">
      <c r="B223" s="172" t="s">
        <v>1380</v>
      </c>
      <c r="C223" s="167"/>
      <c r="D223" s="167"/>
      <c r="E223" s="167"/>
      <c r="F223" s="167"/>
      <c r="G223" s="167"/>
      <c r="H223" s="167"/>
      <c r="I223" s="3"/>
      <c r="J223" s="3"/>
      <c r="K223" s="167"/>
      <c r="L223" s="167"/>
      <c r="M223" s="167"/>
    </row>
    <row r="224" spans="2:13" x14ac:dyDescent="0.2">
      <c r="B224" s="172" t="s">
        <v>1381</v>
      </c>
      <c r="C224" s="167"/>
      <c r="D224" s="167"/>
      <c r="E224" s="167"/>
      <c r="F224" s="167"/>
      <c r="G224" s="167"/>
      <c r="H224" s="167"/>
      <c r="I224" s="3"/>
      <c r="J224" s="3"/>
      <c r="K224" s="167"/>
      <c r="L224" s="167"/>
      <c r="M224" s="167"/>
    </row>
    <row r="225" spans="2:13" x14ac:dyDescent="0.2">
      <c r="B225" s="172" t="s">
        <v>1382</v>
      </c>
      <c r="C225" s="167"/>
      <c r="D225" s="167"/>
      <c r="E225" s="167"/>
      <c r="F225" s="167"/>
      <c r="G225" s="167"/>
      <c r="H225" s="167"/>
      <c r="I225" s="3"/>
      <c r="J225" s="3"/>
      <c r="K225" s="167"/>
      <c r="L225" s="167"/>
      <c r="M225" s="167"/>
    </row>
    <row r="226" spans="2:13" x14ac:dyDescent="0.2">
      <c r="B226" s="172" t="s">
        <v>1383</v>
      </c>
      <c r="C226" s="167"/>
      <c r="D226" s="167"/>
      <c r="E226" s="167"/>
      <c r="F226" s="167"/>
      <c r="G226" s="167"/>
      <c r="H226" s="167"/>
      <c r="I226" s="3"/>
      <c r="J226" s="3"/>
      <c r="K226" s="167"/>
      <c r="L226" s="167"/>
      <c r="M226" s="167"/>
    </row>
    <row r="227" spans="2:13" x14ac:dyDescent="0.2">
      <c r="B227" s="172" t="s">
        <v>1384</v>
      </c>
      <c r="C227" s="167"/>
      <c r="D227" s="167"/>
      <c r="E227" s="167"/>
      <c r="F227" s="167"/>
      <c r="G227" s="167"/>
      <c r="H227" s="167"/>
      <c r="I227" s="3"/>
      <c r="J227" s="3"/>
      <c r="K227" s="167"/>
      <c r="L227" s="167"/>
      <c r="M227" s="167"/>
    </row>
    <row r="228" spans="2:13" x14ac:dyDescent="0.2">
      <c r="B228" s="172" t="s">
        <v>1385</v>
      </c>
      <c r="C228" s="167"/>
      <c r="D228" s="167"/>
      <c r="E228" s="167"/>
      <c r="F228" s="167"/>
      <c r="G228" s="167"/>
      <c r="H228" s="167"/>
      <c r="I228" s="3"/>
      <c r="J228" s="3"/>
      <c r="K228" s="167"/>
      <c r="L228" s="167"/>
      <c r="M228" s="167"/>
    </row>
    <row r="229" spans="2:13" x14ac:dyDescent="0.2">
      <c r="B229" s="172" t="s">
        <v>1386</v>
      </c>
      <c r="C229" s="167"/>
      <c r="D229" s="167"/>
      <c r="E229" s="167"/>
      <c r="F229" s="167"/>
      <c r="G229" s="167"/>
      <c r="H229" s="167"/>
      <c r="I229" s="3"/>
      <c r="J229" s="3"/>
      <c r="K229" s="167"/>
      <c r="L229" s="167"/>
      <c r="M229" s="167"/>
    </row>
    <row r="230" spans="2:13" x14ac:dyDescent="0.2">
      <c r="B230" s="172" t="s">
        <v>1387</v>
      </c>
      <c r="C230" s="167"/>
      <c r="D230" s="167"/>
      <c r="E230" s="167"/>
      <c r="F230" s="167"/>
      <c r="G230" s="167"/>
      <c r="H230" s="167"/>
      <c r="I230" s="3"/>
      <c r="J230" s="3"/>
      <c r="K230" s="167"/>
      <c r="L230" s="167"/>
      <c r="M230" s="167"/>
    </row>
    <row r="231" spans="2:13" x14ac:dyDescent="0.2">
      <c r="B231" s="172" t="s">
        <v>1388</v>
      </c>
      <c r="C231" s="167"/>
      <c r="D231" s="167"/>
      <c r="E231" s="167"/>
      <c r="F231" s="167"/>
      <c r="G231" s="167"/>
      <c r="H231" s="167"/>
      <c r="I231" s="3"/>
      <c r="J231" s="3"/>
      <c r="K231" s="167"/>
      <c r="L231" s="167"/>
      <c r="M231" s="167"/>
    </row>
    <row r="232" spans="2:13" x14ac:dyDescent="0.2">
      <c r="B232" s="172" t="s">
        <v>1389</v>
      </c>
      <c r="C232" s="167"/>
      <c r="D232" s="167"/>
      <c r="E232" s="167"/>
      <c r="F232" s="167"/>
      <c r="G232" s="167"/>
      <c r="H232" s="167"/>
      <c r="I232" s="3"/>
      <c r="J232" s="3"/>
      <c r="K232" s="167"/>
      <c r="L232" s="167"/>
      <c r="M232" s="167"/>
    </row>
    <row r="233" spans="2:13" x14ac:dyDescent="0.2">
      <c r="B233" s="172" t="s">
        <v>1390</v>
      </c>
      <c r="C233" s="167"/>
      <c r="D233" s="167"/>
      <c r="E233" s="167"/>
      <c r="F233" s="167"/>
      <c r="G233" s="167"/>
      <c r="H233" s="167"/>
      <c r="I233" s="3"/>
      <c r="J233" s="3"/>
      <c r="K233" s="167"/>
      <c r="L233" s="167"/>
      <c r="M233" s="167"/>
    </row>
    <row r="234" spans="2:13" x14ac:dyDescent="0.2">
      <c r="B234" s="172" t="s">
        <v>1391</v>
      </c>
      <c r="C234" s="167"/>
      <c r="D234" s="167"/>
      <c r="E234" s="167"/>
      <c r="F234" s="167"/>
      <c r="G234" s="167"/>
      <c r="H234" s="167"/>
      <c r="I234" s="3"/>
      <c r="J234" s="3"/>
      <c r="K234" s="167"/>
      <c r="L234" s="167"/>
      <c r="M234" s="167"/>
    </row>
    <row r="235" spans="2:13" x14ac:dyDescent="0.2">
      <c r="B235" s="172" t="s">
        <v>1392</v>
      </c>
      <c r="C235" s="167"/>
      <c r="D235" s="167"/>
      <c r="E235" s="167"/>
      <c r="F235" s="167"/>
      <c r="G235" s="167"/>
      <c r="H235" s="167"/>
      <c r="I235" s="3"/>
      <c r="J235" s="3"/>
      <c r="K235" s="167"/>
      <c r="L235" s="167"/>
      <c r="M235" s="167"/>
    </row>
    <row r="236" spans="2:13" x14ac:dyDescent="0.2">
      <c r="B236" s="172" t="s">
        <v>1393</v>
      </c>
      <c r="C236" s="167"/>
      <c r="D236" s="167"/>
      <c r="E236" s="167"/>
      <c r="F236" s="167"/>
      <c r="G236" s="167"/>
      <c r="H236" s="167"/>
      <c r="I236" s="3"/>
      <c r="J236" s="3"/>
      <c r="K236" s="167"/>
      <c r="L236" s="167"/>
      <c r="M236" s="167"/>
    </row>
    <row r="237" spans="2:13" x14ac:dyDescent="0.2">
      <c r="B237" s="172" t="s">
        <v>1394</v>
      </c>
      <c r="C237" s="167"/>
      <c r="D237" s="167"/>
      <c r="E237" s="167"/>
      <c r="F237" s="167"/>
      <c r="G237" s="167"/>
      <c r="H237" s="167"/>
      <c r="I237" s="3"/>
      <c r="J237" s="3"/>
      <c r="K237" s="167"/>
      <c r="L237" s="167"/>
      <c r="M237" s="167"/>
    </row>
    <row r="238" spans="2:13" x14ac:dyDescent="0.2">
      <c r="B238" s="172" t="s">
        <v>1395</v>
      </c>
      <c r="C238" s="167"/>
      <c r="D238" s="167"/>
      <c r="E238" s="167"/>
      <c r="F238" s="167"/>
      <c r="G238" s="167"/>
      <c r="H238" s="167"/>
      <c r="I238" s="3"/>
      <c r="J238" s="3"/>
      <c r="K238" s="167"/>
      <c r="L238" s="167"/>
      <c r="M238" s="167"/>
    </row>
    <row r="239" spans="2:13" x14ac:dyDescent="0.2">
      <c r="B239" s="172" t="s">
        <v>1396</v>
      </c>
      <c r="C239" s="167"/>
      <c r="D239" s="167"/>
      <c r="E239" s="167"/>
      <c r="F239" s="167"/>
      <c r="G239" s="167"/>
      <c r="H239" s="167"/>
      <c r="I239" s="3"/>
      <c r="J239" s="3"/>
      <c r="K239" s="167"/>
      <c r="L239" s="167"/>
      <c r="M239" s="167"/>
    </row>
    <row r="240" spans="2:13" x14ac:dyDescent="0.2">
      <c r="B240" s="172" t="s">
        <v>1397</v>
      </c>
      <c r="C240" s="167"/>
      <c r="D240" s="167"/>
      <c r="E240" s="167"/>
      <c r="F240" s="167"/>
      <c r="G240" s="167"/>
      <c r="H240" s="167"/>
      <c r="I240" s="3"/>
      <c r="J240" s="3"/>
      <c r="K240" s="167"/>
      <c r="L240" s="167"/>
      <c r="M240" s="167"/>
    </row>
    <row r="241" spans="2:13" x14ac:dyDescent="0.2">
      <c r="B241" s="172" t="s">
        <v>1398</v>
      </c>
      <c r="C241" s="167"/>
      <c r="D241" s="167"/>
      <c r="E241" s="167"/>
      <c r="F241" s="167"/>
      <c r="G241" s="167"/>
      <c r="H241" s="167"/>
      <c r="I241" s="3"/>
      <c r="J241" s="3"/>
      <c r="K241" s="167"/>
      <c r="L241" s="167"/>
      <c r="M241" s="167"/>
    </row>
    <row r="242" spans="2:13" x14ac:dyDescent="0.2">
      <c r="B242" s="172" t="s">
        <v>1399</v>
      </c>
      <c r="C242" s="167"/>
      <c r="D242" s="167"/>
      <c r="E242" s="167"/>
      <c r="F242" s="167"/>
      <c r="G242" s="167"/>
      <c r="H242" s="167"/>
      <c r="I242" s="3"/>
      <c r="J242" s="3"/>
      <c r="K242" s="167"/>
      <c r="L242" s="167"/>
      <c r="M242" s="167"/>
    </row>
    <row r="243" spans="2:13" x14ac:dyDescent="0.2">
      <c r="B243" s="172" t="s">
        <v>1400</v>
      </c>
      <c r="C243" s="167"/>
      <c r="D243" s="167"/>
      <c r="E243" s="167"/>
      <c r="F243" s="167"/>
      <c r="G243" s="167"/>
      <c r="H243" s="167"/>
      <c r="I243" s="3"/>
      <c r="J243" s="3"/>
      <c r="K243" s="167"/>
      <c r="L243" s="167"/>
      <c r="M243" s="167"/>
    </row>
    <row r="244" spans="2:13" x14ac:dyDescent="0.2">
      <c r="B244" s="172" t="s">
        <v>1401</v>
      </c>
      <c r="C244" s="167"/>
      <c r="D244" s="167"/>
      <c r="E244" s="167"/>
      <c r="F244" s="167"/>
      <c r="G244" s="167"/>
      <c r="H244" s="167"/>
      <c r="I244" s="3"/>
      <c r="J244" s="3"/>
      <c r="K244" s="167"/>
      <c r="L244" s="167"/>
      <c r="M244" s="167"/>
    </row>
    <row r="245" spans="2:13" x14ac:dyDescent="0.2">
      <c r="B245" s="172" t="s">
        <v>1402</v>
      </c>
      <c r="C245" s="167"/>
      <c r="D245" s="167"/>
      <c r="E245" s="167"/>
      <c r="F245" s="167"/>
      <c r="G245" s="167"/>
      <c r="H245" s="167"/>
      <c r="I245" s="3"/>
      <c r="J245" s="3"/>
      <c r="K245" s="167"/>
      <c r="L245" s="167"/>
      <c r="M245" s="167"/>
    </row>
    <row r="246" spans="2:13" x14ac:dyDescent="0.2">
      <c r="B246" s="172" t="s">
        <v>1403</v>
      </c>
      <c r="C246" s="167"/>
      <c r="D246" s="167"/>
      <c r="E246" s="167"/>
      <c r="F246" s="167"/>
      <c r="G246" s="167"/>
      <c r="H246" s="167"/>
      <c r="I246" s="3"/>
      <c r="J246" s="3"/>
      <c r="K246" s="167"/>
      <c r="L246" s="167"/>
      <c r="M246" s="167"/>
    </row>
    <row r="247" spans="2:13" x14ac:dyDescent="0.2">
      <c r="B247" s="172" t="s">
        <v>1404</v>
      </c>
      <c r="C247" s="167"/>
      <c r="D247" s="167"/>
      <c r="E247" s="167"/>
      <c r="F247" s="167"/>
      <c r="G247" s="167"/>
      <c r="H247" s="167"/>
      <c r="I247" s="3"/>
      <c r="J247" s="3"/>
      <c r="K247" s="167"/>
      <c r="L247" s="167"/>
      <c r="M247" s="167"/>
    </row>
    <row r="248" spans="2:13" x14ac:dyDescent="0.2">
      <c r="B248" s="172" t="s">
        <v>1405</v>
      </c>
      <c r="C248" s="167"/>
      <c r="D248" s="167"/>
      <c r="E248" s="167"/>
      <c r="F248" s="167"/>
      <c r="G248" s="167"/>
      <c r="H248" s="167"/>
      <c r="I248" s="3"/>
      <c r="J248" s="3"/>
      <c r="K248" s="167"/>
      <c r="L248" s="167"/>
      <c r="M248" s="167"/>
    </row>
    <row r="249" spans="2:13" x14ac:dyDescent="0.2">
      <c r="B249" s="172" t="s">
        <v>1406</v>
      </c>
      <c r="C249" s="167"/>
      <c r="D249" s="167"/>
      <c r="E249" s="167"/>
      <c r="F249" s="167"/>
      <c r="G249" s="167"/>
      <c r="H249" s="167"/>
      <c r="I249" s="3"/>
      <c r="J249" s="3"/>
      <c r="K249" s="167"/>
      <c r="L249" s="167"/>
      <c r="M249" s="167"/>
    </row>
    <row r="250" spans="2:13" x14ac:dyDescent="0.2">
      <c r="B250" s="172" t="s">
        <v>1407</v>
      </c>
      <c r="C250" s="167"/>
      <c r="D250" s="167"/>
      <c r="E250" s="167"/>
      <c r="F250" s="167"/>
      <c r="G250" s="167"/>
      <c r="H250" s="167"/>
      <c r="I250" s="3"/>
      <c r="J250" s="3"/>
      <c r="K250" s="167"/>
      <c r="L250" s="167"/>
      <c r="M250" s="167"/>
    </row>
    <row r="251" spans="2:13" x14ac:dyDescent="0.2">
      <c r="B251" s="172" t="s">
        <v>1408</v>
      </c>
      <c r="C251" s="167"/>
      <c r="D251" s="167"/>
      <c r="E251" s="167"/>
      <c r="F251" s="167"/>
      <c r="G251" s="167"/>
      <c r="H251" s="167"/>
      <c r="I251" s="3"/>
      <c r="J251" s="3"/>
      <c r="K251" s="167"/>
      <c r="L251" s="167"/>
      <c r="M251" s="167"/>
    </row>
    <row r="252" spans="2:13" x14ac:dyDescent="0.2">
      <c r="B252" s="172" t="s">
        <v>1409</v>
      </c>
      <c r="C252" s="167"/>
      <c r="D252" s="167"/>
      <c r="E252" s="167"/>
      <c r="F252" s="167"/>
      <c r="G252" s="167"/>
      <c r="H252" s="167"/>
      <c r="I252" s="3"/>
      <c r="J252" s="3"/>
      <c r="K252" s="167"/>
      <c r="L252" s="167"/>
      <c r="M252" s="167"/>
    </row>
    <row r="253" spans="2:13" x14ac:dyDescent="0.2">
      <c r="B253" s="172" t="s">
        <v>1410</v>
      </c>
      <c r="C253" s="167"/>
      <c r="D253" s="167"/>
      <c r="E253" s="167"/>
      <c r="F253" s="167"/>
      <c r="G253" s="167"/>
      <c r="H253" s="167"/>
      <c r="I253" s="3"/>
      <c r="J253" s="3"/>
      <c r="K253" s="167"/>
      <c r="L253" s="167"/>
      <c r="M253" s="167"/>
    </row>
  </sheetData>
  <autoFilter ref="C2:N3">
    <filterColumn colId="8" showButton="0"/>
    <filterColumn colId="9" showButton="0"/>
  </autoFilter>
  <mergeCells count="14">
    <mergeCell ref="C2:C3"/>
    <mergeCell ref="I2:I3"/>
    <mergeCell ref="K2:M2"/>
    <mergeCell ref="H2:H3"/>
    <mergeCell ref="F2:F3"/>
    <mergeCell ref="E2:E3"/>
    <mergeCell ref="D2:D3"/>
    <mergeCell ref="G2:G3"/>
    <mergeCell ref="J2:J3"/>
    <mergeCell ref="S2:S3"/>
    <mergeCell ref="U2:U3"/>
    <mergeCell ref="N2:N3"/>
    <mergeCell ref="W2:W3"/>
    <mergeCell ref="Y2:Y3"/>
  </mergeCells>
  <phoneticPr fontId="9" type="noConversion"/>
  <dataValidations count="6">
    <dataValidation type="list" allowBlank="1" showInputMessage="1" showErrorMessage="1" sqref="F4:F253 G74:G253">
      <formula1>$P$3:$P$12</formula1>
    </dataValidation>
    <dataValidation type="list" allowBlank="1" showInputMessage="1" showErrorMessage="1" sqref="K10:L18 M10:M21">
      <formula1>$W$4:$W$6</formula1>
    </dataValidation>
    <dataValidation type="list" allowBlank="1" showInputMessage="1" showErrorMessage="1" sqref="K4:M9 L22:M73 K19:K73 L19:L21">
      <formula1>$W$4:$W$7</formula1>
    </dataValidation>
    <dataValidation type="list" allowBlank="1" showInputMessage="1" showErrorMessage="1" sqref="N4:N73">
      <formula1>$Y$4:$Y$7</formula1>
    </dataValidation>
    <dataValidation type="list" allowBlank="1" showInputMessage="1" showErrorMessage="1" sqref="G4:G73">
      <formula1>$U$4:$U$8</formula1>
    </dataValidation>
    <dataValidation type="list" allowBlank="1" showInputMessage="1" showErrorMessage="1" sqref="H4:H73">
      <formula1>$S$4:$S$14</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'NIVELES DE VALORACION'!$K$11:$K$33</xm:f>
          </x14:formula1>
          <xm:sqref>J4:J73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86"/>
  <sheetViews>
    <sheetView showGridLines="0" workbookViewId="0">
      <pane ySplit="1" topLeftCell="A52" activePane="bottomLeft" state="frozen"/>
      <selection pane="bottomLeft" activeCell="C1" sqref="C1:F56"/>
    </sheetView>
  </sheetViews>
  <sheetFormatPr baseColWidth="10" defaultColWidth="11.42578125" defaultRowHeight="15" x14ac:dyDescent="0.25"/>
  <cols>
    <col min="1" max="1" width="2" style="112" customWidth="1"/>
    <col min="2" max="2" width="32.28515625" style="112" bestFit="1" customWidth="1"/>
    <col min="3" max="3" width="3.42578125" style="112" bestFit="1" customWidth="1"/>
    <col min="4" max="4" width="24.42578125" style="112" customWidth="1"/>
    <col min="5" max="5" width="51.140625" style="112" bestFit="1" customWidth="1"/>
    <col min="6" max="6" width="40.42578125" style="112" customWidth="1"/>
    <col min="7" max="7" width="31.5703125" style="112" bestFit="1" customWidth="1"/>
    <col min="8" max="8" width="39" style="112" customWidth="1"/>
    <col min="9" max="9" width="17" style="112" bestFit="1" customWidth="1"/>
    <col min="10" max="16384" width="11.42578125" style="112"/>
  </cols>
  <sheetData>
    <row r="1" spans="2:9" s="113" customFormat="1" ht="12.75" thickBot="1" x14ac:dyDescent="0.3">
      <c r="B1" s="121" t="s">
        <v>1411</v>
      </c>
      <c r="C1" s="122" t="s">
        <v>11</v>
      </c>
      <c r="D1" s="122" t="s">
        <v>1412</v>
      </c>
      <c r="E1" s="123" t="s">
        <v>29</v>
      </c>
      <c r="F1" s="123" t="s">
        <v>9</v>
      </c>
      <c r="G1" s="123" t="s">
        <v>10</v>
      </c>
      <c r="H1" s="123" t="s">
        <v>1413</v>
      </c>
      <c r="I1" s="124" t="s">
        <v>1414</v>
      </c>
    </row>
    <row r="2" spans="2:9" s="113" customFormat="1" ht="48" x14ac:dyDescent="0.25">
      <c r="B2" s="238" t="s">
        <v>1415</v>
      </c>
      <c r="C2" s="118" t="s">
        <v>1416</v>
      </c>
      <c r="D2" s="118" t="s">
        <v>1417</v>
      </c>
      <c r="E2" s="119" t="s">
        <v>1418</v>
      </c>
      <c r="F2" s="119" t="s">
        <v>1419</v>
      </c>
      <c r="G2" s="119" t="s">
        <v>1420</v>
      </c>
      <c r="H2" s="119" t="s">
        <v>1421</v>
      </c>
      <c r="I2" s="120" t="s">
        <v>1422</v>
      </c>
    </row>
    <row r="3" spans="2:9" s="113" customFormat="1" ht="48" x14ac:dyDescent="0.25">
      <c r="B3" s="239"/>
      <c r="C3" s="114" t="s">
        <v>1423</v>
      </c>
      <c r="D3" s="114" t="s">
        <v>1424</v>
      </c>
      <c r="E3" s="115" t="s">
        <v>1425</v>
      </c>
      <c r="F3" s="115" t="s">
        <v>1426</v>
      </c>
      <c r="G3" s="115" t="s">
        <v>1420</v>
      </c>
      <c r="H3" s="115" t="s">
        <v>1421</v>
      </c>
      <c r="I3" s="116" t="s">
        <v>1422</v>
      </c>
    </row>
    <row r="4" spans="2:9" s="113" customFormat="1" ht="60" x14ac:dyDescent="0.25">
      <c r="B4" s="239"/>
      <c r="C4" s="114" t="s">
        <v>1427</v>
      </c>
      <c r="D4" s="114" t="s">
        <v>1428</v>
      </c>
      <c r="E4" s="115" t="s">
        <v>1429</v>
      </c>
      <c r="F4" s="115" t="s">
        <v>1430</v>
      </c>
      <c r="G4" s="115" t="s">
        <v>1420</v>
      </c>
      <c r="H4" s="115" t="s">
        <v>1431</v>
      </c>
      <c r="I4" s="116" t="s">
        <v>1422</v>
      </c>
    </row>
    <row r="5" spans="2:9" s="113" customFormat="1" ht="96" x14ac:dyDescent="0.25">
      <c r="B5" s="239"/>
      <c r="C5" s="114" t="s">
        <v>1432</v>
      </c>
      <c r="D5" s="114" t="s">
        <v>1433</v>
      </c>
      <c r="E5" s="115" t="s">
        <v>1434</v>
      </c>
      <c r="F5" s="115" t="s">
        <v>1435</v>
      </c>
      <c r="G5" s="115" t="s">
        <v>1420</v>
      </c>
      <c r="H5" s="115" t="s">
        <v>1421</v>
      </c>
      <c r="I5" s="116" t="s">
        <v>1422</v>
      </c>
    </row>
    <row r="6" spans="2:9" s="113" customFormat="1" ht="72" customHeight="1" x14ac:dyDescent="0.25">
      <c r="B6" s="237" t="s">
        <v>1436</v>
      </c>
      <c r="C6" s="114" t="s">
        <v>1437</v>
      </c>
      <c r="D6" s="114" t="s">
        <v>1417</v>
      </c>
      <c r="E6" s="115" t="s">
        <v>1418</v>
      </c>
      <c r="F6" s="115" t="s">
        <v>1419</v>
      </c>
      <c r="G6" s="115" t="s">
        <v>1438</v>
      </c>
      <c r="H6" s="115" t="s">
        <v>1421</v>
      </c>
      <c r="I6" s="116" t="s">
        <v>1422</v>
      </c>
    </row>
    <row r="7" spans="2:9" s="113" customFormat="1" ht="48" x14ac:dyDescent="0.25">
      <c r="B7" s="237"/>
      <c r="C7" s="114" t="s">
        <v>1439</v>
      </c>
      <c r="D7" s="114" t="s">
        <v>1424</v>
      </c>
      <c r="E7" s="115" t="s">
        <v>1425</v>
      </c>
      <c r="F7" s="115" t="s">
        <v>1426</v>
      </c>
      <c r="G7" s="115" t="s">
        <v>1438</v>
      </c>
      <c r="H7" s="115" t="s">
        <v>1421</v>
      </c>
      <c r="I7" s="116" t="s">
        <v>1422</v>
      </c>
    </row>
    <row r="8" spans="2:9" s="113" customFormat="1" ht="96" x14ac:dyDescent="0.25">
      <c r="B8" s="237"/>
      <c r="C8" s="114" t="s">
        <v>1440</v>
      </c>
      <c r="D8" s="114" t="s">
        <v>1441</v>
      </c>
      <c r="E8" s="115" t="s">
        <v>1442</v>
      </c>
      <c r="F8" s="114" t="s">
        <v>1443</v>
      </c>
      <c r="G8" s="115" t="s">
        <v>1438</v>
      </c>
      <c r="H8" s="115" t="s">
        <v>1421</v>
      </c>
      <c r="I8" s="116" t="s">
        <v>1422</v>
      </c>
    </row>
    <row r="9" spans="2:9" s="113" customFormat="1" ht="36" x14ac:dyDescent="0.25">
      <c r="B9" s="237"/>
      <c r="C9" s="114" t="s">
        <v>1444</v>
      </c>
      <c r="D9" s="114" t="s">
        <v>1445</v>
      </c>
      <c r="E9" s="114" t="s">
        <v>1446</v>
      </c>
      <c r="F9" s="114" t="s">
        <v>1447</v>
      </c>
      <c r="G9" s="115" t="s">
        <v>1438</v>
      </c>
      <c r="H9" s="115" t="s">
        <v>1448</v>
      </c>
      <c r="I9" s="116" t="s">
        <v>1422</v>
      </c>
    </row>
    <row r="10" spans="2:9" s="113" customFormat="1" ht="36" x14ac:dyDescent="0.25">
      <c r="B10" s="237"/>
      <c r="C10" s="114" t="s">
        <v>1449</v>
      </c>
      <c r="D10" s="115" t="s">
        <v>1450</v>
      </c>
      <c r="E10" s="114" t="s">
        <v>1451</v>
      </c>
      <c r="F10" s="115" t="s">
        <v>1452</v>
      </c>
      <c r="G10" s="115" t="s">
        <v>1438</v>
      </c>
      <c r="H10" s="115" t="s">
        <v>1448</v>
      </c>
      <c r="I10" s="116" t="s">
        <v>1422</v>
      </c>
    </row>
    <row r="11" spans="2:9" s="113" customFormat="1" ht="72" x14ac:dyDescent="0.25">
      <c r="B11" s="237"/>
      <c r="C11" s="114" t="s">
        <v>1453</v>
      </c>
      <c r="D11" s="115" t="s">
        <v>127</v>
      </c>
      <c r="E11" s="115" t="s">
        <v>1454</v>
      </c>
      <c r="F11" s="115" t="s">
        <v>1455</v>
      </c>
      <c r="G11" s="115" t="s">
        <v>1438</v>
      </c>
      <c r="H11" s="115" t="s">
        <v>1456</v>
      </c>
      <c r="I11" s="116" t="s">
        <v>1422</v>
      </c>
    </row>
    <row r="12" spans="2:9" s="113" customFormat="1" ht="36" x14ac:dyDescent="0.25">
      <c r="B12" s="237"/>
      <c r="C12" s="114" t="s">
        <v>1457</v>
      </c>
      <c r="D12" s="115" t="s">
        <v>1458</v>
      </c>
      <c r="E12" s="114" t="s">
        <v>1459</v>
      </c>
      <c r="F12" s="114" t="s">
        <v>1460</v>
      </c>
      <c r="G12" s="115" t="s">
        <v>1438</v>
      </c>
      <c r="H12" s="115" t="s">
        <v>1448</v>
      </c>
      <c r="I12" s="116" t="s">
        <v>1422</v>
      </c>
    </row>
    <row r="13" spans="2:9" s="113" customFormat="1" ht="36" x14ac:dyDescent="0.25">
      <c r="B13" s="237"/>
      <c r="C13" s="114" t="s">
        <v>1461</v>
      </c>
      <c r="D13" s="115" t="s">
        <v>172</v>
      </c>
      <c r="E13" s="115" t="s">
        <v>1462</v>
      </c>
      <c r="F13" s="114" t="s">
        <v>1463</v>
      </c>
      <c r="G13" s="115" t="s">
        <v>1438</v>
      </c>
      <c r="H13" s="115" t="s">
        <v>1448</v>
      </c>
      <c r="I13" s="116" t="s">
        <v>1422</v>
      </c>
    </row>
    <row r="14" spans="2:9" s="113" customFormat="1" ht="60" x14ac:dyDescent="0.25">
      <c r="B14" s="237"/>
      <c r="C14" s="114" t="s">
        <v>1464</v>
      </c>
      <c r="D14" s="115" t="s">
        <v>1465</v>
      </c>
      <c r="E14" s="115" t="s">
        <v>1466</v>
      </c>
      <c r="F14" s="115" t="s">
        <v>1467</v>
      </c>
      <c r="G14" s="115" t="s">
        <v>1438</v>
      </c>
      <c r="H14" s="114" t="s">
        <v>1468</v>
      </c>
      <c r="I14" s="116" t="s">
        <v>1422</v>
      </c>
    </row>
    <row r="15" spans="2:9" s="113" customFormat="1" ht="36" x14ac:dyDescent="0.25">
      <c r="B15" s="237"/>
      <c r="C15" s="114" t="s">
        <v>1469</v>
      </c>
      <c r="D15" s="115" t="s">
        <v>1470</v>
      </c>
      <c r="E15" s="115" t="s">
        <v>1471</v>
      </c>
      <c r="F15" s="115" t="s">
        <v>1472</v>
      </c>
      <c r="G15" s="115" t="s">
        <v>1438</v>
      </c>
      <c r="H15" s="114" t="s">
        <v>1473</v>
      </c>
      <c r="I15" s="116" t="s">
        <v>1422</v>
      </c>
    </row>
    <row r="16" spans="2:9" s="113" customFormat="1" ht="36" x14ac:dyDescent="0.25">
      <c r="B16" s="237"/>
      <c r="C16" s="114" t="s">
        <v>1474</v>
      </c>
      <c r="D16" s="115" t="s">
        <v>1475</v>
      </c>
      <c r="E16" s="114" t="s">
        <v>1476</v>
      </c>
      <c r="F16" s="115" t="s">
        <v>1455</v>
      </c>
      <c r="G16" s="115" t="s">
        <v>1438</v>
      </c>
      <c r="H16" s="114" t="s">
        <v>1477</v>
      </c>
      <c r="I16" s="116" t="s">
        <v>1422</v>
      </c>
    </row>
    <row r="17" spans="2:9" s="113" customFormat="1" ht="192" x14ac:dyDescent="0.25">
      <c r="B17" s="237"/>
      <c r="C17" s="114" t="s">
        <v>1478</v>
      </c>
      <c r="D17" s="115" t="s">
        <v>1479</v>
      </c>
      <c r="E17" s="115" t="s">
        <v>1480</v>
      </c>
      <c r="F17" s="115" t="s">
        <v>1481</v>
      </c>
      <c r="G17" s="115" t="s">
        <v>1438</v>
      </c>
      <c r="H17" s="115" t="s">
        <v>1421</v>
      </c>
      <c r="I17" s="117" t="s">
        <v>1482</v>
      </c>
    </row>
    <row r="18" spans="2:9" s="113" customFormat="1" ht="60" customHeight="1" x14ac:dyDescent="0.25">
      <c r="B18" s="237" t="s">
        <v>1483</v>
      </c>
      <c r="C18" s="114" t="s">
        <v>1484</v>
      </c>
      <c r="D18" s="114" t="s">
        <v>53</v>
      </c>
      <c r="E18" s="115" t="s">
        <v>1485</v>
      </c>
      <c r="F18" s="114" t="s">
        <v>1486</v>
      </c>
      <c r="G18" s="114" t="s">
        <v>1487</v>
      </c>
      <c r="H18" s="115" t="s">
        <v>1488</v>
      </c>
      <c r="I18" s="116" t="s">
        <v>1489</v>
      </c>
    </row>
    <row r="19" spans="2:9" s="113" customFormat="1" ht="84" x14ac:dyDescent="0.25">
      <c r="B19" s="237"/>
      <c r="C19" s="114" t="s">
        <v>1490</v>
      </c>
      <c r="D19" s="114" t="s">
        <v>118</v>
      </c>
      <c r="E19" s="115" t="s">
        <v>1491</v>
      </c>
      <c r="F19" s="115" t="s">
        <v>1492</v>
      </c>
      <c r="G19" s="114" t="s">
        <v>1487</v>
      </c>
      <c r="H19" s="115" t="s">
        <v>1493</v>
      </c>
      <c r="I19" s="116" t="s">
        <v>1494</v>
      </c>
    </row>
    <row r="20" spans="2:9" s="113" customFormat="1" ht="48" x14ac:dyDescent="0.25">
      <c r="B20" s="237"/>
      <c r="C20" s="114" t="s">
        <v>1495</v>
      </c>
      <c r="D20" s="115" t="s">
        <v>1496</v>
      </c>
      <c r="E20" s="115" t="s">
        <v>1497</v>
      </c>
      <c r="F20" s="115" t="s">
        <v>1498</v>
      </c>
      <c r="G20" s="114" t="s">
        <v>1487</v>
      </c>
      <c r="H20" s="114" t="s">
        <v>1499</v>
      </c>
      <c r="I20" s="117" t="s">
        <v>1500</v>
      </c>
    </row>
    <row r="21" spans="2:9" s="113" customFormat="1" ht="60" x14ac:dyDescent="0.25">
      <c r="B21" s="237"/>
      <c r="C21" s="114" t="s">
        <v>1501</v>
      </c>
      <c r="D21" s="114" t="s">
        <v>224</v>
      </c>
      <c r="E21" s="115" t="s">
        <v>1502</v>
      </c>
      <c r="F21" s="115" t="s">
        <v>1503</v>
      </c>
      <c r="G21" s="114" t="s">
        <v>1487</v>
      </c>
      <c r="H21" s="114" t="s">
        <v>1499</v>
      </c>
      <c r="I21" s="117" t="s">
        <v>1500</v>
      </c>
    </row>
    <row r="22" spans="2:9" s="113" customFormat="1" ht="48" x14ac:dyDescent="0.25">
      <c r="B22" s="237"/>
      <c r="C22" s="114" t="s">
        <v>1504</v>
      </c>
      <c r="D22" s="115" t="s">
        <v>247</v>
      </c>
      <c r="E22" s="115" t="s">
        <v>1505</v>
      </c>
      <c r="F22" s="115" t="s">
        <v>1506</v>
      </c>
      <c r="G22" s="114" t="s">
        <v>1487</v>
      </c>
      <c r="H22" s="114" t="s">
        <v>1507</v>
      </c>
      <c r="I22" s="117" t="s">
        <v>1422</v>
      </c>
    </row>
    <row r="23" spans="2:9" s="113" customFormat="1" ht="48" x14ac:dyDescent="0.25">
      <c r="B23" s="237"/>
      <c r="C23" s="114" t="s">
        <v>1508</v>
      </c>
      <c r="D23" s="114" t="s">
        <v>1509</v>
      </c>
      <c r="E23" s="115" t="s">
        <v>1510</v>
      </c>
      <c r="F23" s="115" t="s">
        <v>1511</v>
      </c>
      <c r="G23" s="114" t="s">
        <v>1487</v>
      </c>
      <c r="H23" s="114" t="s">
        <v>1512</v>
      </c>
      <c r="I23" s="116" t="s">
        <v>1489</v>
      </c>
    </row>
    <row r="24" spans="2:9" s="113" customFormat="1" ht="84" x14ac:dyDescent="0.25">
      <c r="B24" s="237"/>
      <c r="C24" s="114" t="s">
        <v>1513</v>
      </c>
      <c r="D24" s="115" t="s">
        <v>1514</v>
      </c>
      <c r="E24" s="115" t="s">
        <v>1515</v>
      </c>
      <c r="F24" s="114" t="s">
        <v>1516</v>
      </c>
      <c r="G24" s="114" t="s">
        <v>1487</v>
      </c>
      <c r="H24" s="115" t="s">
        <v>1517</v>
      </c>
      <c r="I24" s="117" t="s">
        <v>1482</v>
      </c>
    </row>
    <row r="25" spans="2:9" s="113" customFormat="1" ht="36" x14ac:dyDescent="0.25">
      <c r="B25" s="237"/>
      <c r="C25" s="114" t="s">
        <v>1518</v>
      </c>
      <c r="D25" s="114" t="s">
        <v>1519</v>
      </c>
      <c r="E25" s="115" t="s">
        <v>1520</v>
      </c>
      <c r="F25" s="115" t="s">
        <v>1521</v>
      </c>
      <c r="G25" s="114" t="s">
        <v>1487</v>
      </c>
      <c r="H25" s="115" t="s">
        <v>1127</v>
      </c>
      <c r="I25" s="117" t="s">
        <v>1482</v>
      </c>
    </row>
    <row r="26" spans="2:9" s="113" customFormat="1" ht="84" x14ac:dyDescent="0.25">
      <c r="B26" s="237"/>
      <c r="C26" s="114" t="s">
        <v>1522</v>
      </c>
      <c r="D26" s="115" t="s">
        <v>1523</v>
      </c>
      <c r="E26" s="115" t="s">
        <v>1524</v>
      </c>
      <c r="F26" s="114" t="s">
        <v>1516</v>
      </c>
      <c r="G26" s="114" t="s">
        <v>1487</v>
      </c>
      <c r="H26" s="115" t="s">
        <v>1525</v>
      </c>
      <c r="I26" s="117" t="s">
        <v>1500</v>
      </c>
    </row>
    <row r="27" spans="2:9" s="113" customFormat="1" ht="84" x14ac:dyDescent="0.25">
      <c r="B27" s="237"/>
      <c r="C27" s="114" t="s">
        <v>1526</v>
      </c>
      <c r="D27" s="114" t="s">
        <v>1527</v>
      </c>
      <c r="E27" s="115" t="s">
        <v>1528</v>
      </c>
      <c r="F27" s="114" t="s">
        <v>1516</v>
      </c>
      <c r="G27" s="114" t="s">
        <v>1487</v>
      </c>
      <c r="H27" s="115" t="s">
        <v>1525</v>
      </c>
      <c r="I27" s="117" t="s">
        <v>1422</v>
      </c>
    </row>
    <row r="28" spans="2:9" s="113" customFormat="1" ht="96" x14ac:dyDescent="0.25">
      <c r="B28" s="237"/>
      <c r="C28" s="114" t="s">
        <v>1529</v>
      </c>
      <c r="D28" s="114" t="s">
        <v>1530</v>
      </c>
      <c r="E28" s="114" t="s">
        <v>1531</v>
      </c>
      <c r="F28" s="115" t="s">
        <v>1532</v>
      </c>
      <c r="G28" s="114" t="s">
        <v>1487</v>
      </c>
      <c r="H28" s="115" t="s">
        <v>1533</v>
      </c>
      <c r="I28" s="117" t="s">
        <v>1482</v>
      </c>
    </row>
    <row r="29" spans="2:9" s="113" customFormat="1" ht="48" x14ac:dyDescent="0.25">
      <c r="B29" s="237"/>
      <c r="C29" s="114" t="s">
        <v>1534</v>
      </c>
      <c r="D29" s="115" t="s">
        <v>1535</v>
      </c>
      <c r="E29" s="115" t="s">
        <v>1536</v>
      </c>
      <c r="F29" s="115" t="s">
        <v>1537</v>
      </c>
      <c r="G29" s="114" t="s">
        <v>1487</v>
      </c>
      <c r="H29" s="114" t="s">
        <v>1512</v>
      </c>
      <c r="I29" s="116" t="s">
        <v>1489</v>
      </c>
    </row>
    <row r="30" spans="2:9" s="113" customFormat="1" ht="48" x14ac:dyDescent="0.25">
      <c r="B30" s="237"/>
      <c r="C30" s="114" t="s">
        <v>1538</v>
      </c>
      <c r="D30" s="115" t="s">
        <v>1539</v>
      </c>
      <c r="E30" s="115" t="s">
        <v>1540</v>
      </c>
      <c r="F30" s="115" t="s">
        <v>1541</v>
      </c>
      <c r="G30" s="114" t="s">
        <v>1487</v>
      </c>
      <c r="H30" s="114" t="s">
        <v>1512</v>
      </c>
      <c r="I30" s="116" t="s">
        <v>1542</v>
      </c>
    </row>
    <row r="31" spans="2:9" s="113" customFormat="1" ht="48" x14ac:dyDescent="0.25">
      <c r="B31" s="237"/>
      <c r="C31" s="114" t="s">
        <v>1543</v>
      </c>
      <c r="D31" s="115" t="s">
        <v>1544</v>
      </c>
      <c r="E31" s="115" t="s">
        <v>1545</v>
      </c>
      <c r="F31" s="115" t="s">
        <v>1546</v>
      </c>
      <c r="G31" s="114" t="s">
        <v>1487</v>
      </c>
      <c r="H31" s="115" t="s">
        <v>1547</v>
      </c>
      <c r="I31" s="117" t="s">
        <v>1422</v>
      </c>
    </row>
    <row r="32" spans="2:9" s="113" customFormat="1" ht="36" x14ac:dyDescent="0.25">
      <c r="B32" s="237"/>
      <c r="C32" s="114" t="s">
        <v>1548</v>
      </c>
      <c r="D32" s="115" t="s">
        <v>1549</v>
      </c>
      <c r="E32" s="115" t="s">
        <v>1550</v>
      </c>
      <c r="F32" s="114" t="s">
        <v>1551</v>
      </c>
      <c r="G32" s="114" t="s">
        <v>1487</v>
      </c>
      <c r="H32" s="115" t="s">
        <v>1552</v>
      </c>
      <c r="I32" s="117" t="s">
        <v>1422</v>
      </c>
    </row>
    <row r="33" spans="2:9" s="113" customFormat="1" ht="72" x14ac:dyDescent="0.25">
      <c r="B33" s="237"/>
      <c r="C33" s="114" t="s">
        <v>1553</v>
      </c>
      <c r="D33" s="114" t="s">
        <v>1554</v>
      </c>
      <c r="E33" s="115" t="s">
        <v>1555</v>
      </c>
      <c r="F33" s="115" t="s">
        <v>1556</v>
      </c>
      <c r="G33" s="114" t="s">
        <v>1487</v>
      </c>
      <c r="H33" s="115" t="s">
        <v>1547</v>
      </c>
      <c r="I33" s="116" t="s">
        <v>1557</v>
      </c>
    </row>
    <row r="34" spans="2:9" s="113" customFormat="1" ht="48" x14ac:dyDescent="0.25">
      <c r="B34" s="237"/>
      <c r="C34" s="114" t="s">
        <v>1558</v>
      </c>
      <c r="D34" s="115" t="s">
        <v>1559</v>
      </c>
      <c r="E34" s="115" t="s">
        <v>1560</v>
      </c>
      <c r="F34" s="115" t="s">
        <v>1561</v>
      </c>
      <c r="G34" s="114" t="s">
        <v>1487</v>
      </c>
      <c r="H34" s="114" t="s">
        <v>1562</v>
      </c>
      <c r="I34" s="116" t="s">
        <v>1542</v>
      </c>
    </row>
    <row r="35" spans="2:9" s="113" customFormat="1" ht="36" customHeight="1" x14ac:dyDescent="0.25">
      <c r="B35" s="237" t="s">
        <v>1563</v>
      </c>
      <c r="C35" s="114" t="s">
        <v>1564</v>
      </c>
      <c r="D35" s="115" t="s">
        <v>67</v>
      </c>
      <c r="E35" s="115" t="s">
        <v>1565</v>
      </c>
      <c r="F35" s="115" t="s">
        <v>1566</v>
      </c>
      <c r="G35" s="114" t="s">
        <v>1567</v>
      </c>
      <c r="H35" s="114" t="s">
        <v>1568</v>
      </c>
      <c r="I35" s="117" t="s">
        <v>1500</v>
      </c>
    </row>
    <row r="36" spans="2:9" s="113" customFormat="1" ht="60" x14ac:dyDescent="0.25">
      <c r="B36" s="237"/>
      <c r="C36" s="114" t="s">
        <v>1569</v>
      </c>
      <c r="D36" s="115" t="s">
        <v>72</v>
      </c>
      <c r="E36" s="115" t="s">
        <v>1570</v>
      </c>
      <c r="F36" s="115" t="s">
        <v>1571</v>
      </c>
      <c r="G36" s="114" t="s">
        <v>1567</v>
      </c>
      <c r="H36" s="114" t="s">
        <v>1568</v>
      </c>
      <c r="I36" s="116" t="s">
        <v>1489</v>
      </c>
    </row>
    <row r="37" spans="2:9" s="113" customFormat="1" ht="60" x14ac:dyDescent="0.25">
      <c r="B37" s="237"/>
      <c r="C37" s="114" t="s">
        <v>1572</v>
      </c>
      <c r="D37" s="115" t="s">
        <v>76</v>
      </c>
      <c r="E37" s="115" t="s">
        <v>1573</v>
      </c>
      <c r="F37" s="115" t="s">
        <v>1574</v>
      </c>
      <c r="G37" s="114" t="s">
        <v>1567</v>
      </c>
      <c r="H37" s="115" t="s">
        <v>1575</v>
      </c>
      <c r="I37" s="116" t="s">
        <v>1576</v>
      </c>
    </row>
    <row r="38" spans="2:9" s="113" customFormat="1" ht="72" x14ac:dyDescent="0.25">
      <c r="B38" s="237"/>
      <c r="C38" s="114" t="s">
        <v>1577</v>
      </c>
      <c r="D38" s="115" t="s">
        <v>1578</v>
      </c>
      <c r="E38" s="115" t="s">
        <v>1579</v>
      </c>
      <c r="F38" s="115" t="s">
        <v>1580</v>
      </c>
      <c r="G38" s="114" t="s">
        <v>1567</v>
      </c>
      <c r="H38" s="115" t="s">
        <v>1581</v>
      </c>
      <c r="I38" s="116" t="s">
        <v>1489</v>
      </c>
    </row>
    <row r="39" spans="2:9" s="113" customFormat="1" ht="84" x14ac:dyDescent="0.25">
      <c r="B39" s="237"/>
      <c r="C39" s="114" t="s">
        <v>1582</v>
      </c>
      <c r="D39" s="114" t="s">
        <v>1583</v>
      </c>
      <c r="E39" s="115" t="s">
        <v>1584</v>
      </c>
      <c r="F39" s="114" t="s">
        <v>1585</v>
      </c>
      <c r="G39" s="114" t="s">
        <v>1567</v>
      </c>
      <c r="H39" s="115" t="s">
        <v>1586</v>
      </c>
      <c r="I39" s="116" t="s">
        <v>1489</v>
      </c>
    </row>
    <row r="40" spans="2:9" s="113" customFormat="1" ht="36" x14ac:dyDescent="0.25">
      <c r="B40" s="237"/>
      <c r="C40" s="114" t="s">
        <v>1587</v>
      </c>
      <c r="D40" s="114" t="s">
        <v>1509</v>
      </c>
      <c r="E40" s="115" t="s">
        <v>1588</v>
      </c>
      <c r="F40" s="114" t="s">
        <v>1589</v>
      </c>
      <c r="G40" s="114" t="s">
        <v>1567</v>
      </c>
      <c r="H40" s="114" t="s">
        <v>1512</v>
      </c>
      <c r="I40" s="116" t="s">
        <v>1489</v>
      </c>
    </row>
    <row r="41" spans="2:9" s="113" customFormat="1" ht="108" x14ac:dyDescent="0.25">
      <c r="B41" s="237"/>
      <c r="C41" s="114" t="s">
        <v>1590</v>
      </c>
      <c r="D41" s="115" t="s">
        <v>1591</v>
      </c>
      <c r="E41" s="115" t="s">
        <v>1592</v>
      </c>
      <c r="F41" s="114" t="s">
        <v>1593</v>
      </c>
      <c r="G41" s="114" t="s">
        <v>1567</v>
      </c>
      <c r="H41" s="115" t="s">
        <v>1594</v>
      </c>
      <c r="I41" s="117" t="s">
        <v>1482</v>
      </c>
    </row>
    <row r="42" spans="2:9" s="113" customFormat="1" ht="108" x14ac:dyDescent="0.25">
      <c r="B42" s="237"/>
      <c r="C42" s="114" t="s">
        <v>1595</v>
      </c>
      <c r="D42" s="114" t="s">
        <v>239</v>
      </c>
      <c r="E42" s="115" t="s">
        <v>1596</v>
      </c>
      <c r="F42" s="115" t="s">
        <v>1597</v>
      </c>
      <c r="G42" s="114" t="s">
        <v>1567</v>
      </c>
      <c r="H42" s="115" t="s">
        <v>1598</v>
      </c>
      <c r="I42" s="116" t="s">
        <v>1576</v>
      </c>
    </row>
    <row r="43" spans="2:9" s="113" customFormat="1" ht="72" x14ac:dyDescent="0.25">
      <c r="B43" s="237"/>
      <c r="C43" s="114" t="s">
        <v>1599</v>
      </c>
      <c r="D43" s="114" t="s">
        <v>1600</v>
      </c>
      <c r="E43" s="115" t="s">
        <v>1601</v>
      </c>
      <c r="F43" s="114" t="s">
        <v>1602</v>
      </c>
      <c r="G43" s="114" t="s">
        <v>1567</v>
      </c>
      <c r="H43" s="114" t="s">
        <v>1468</v>
      </c>
      <c r="I43" s="117" t="s">
        <v>1482</v>
      </c>
    </row>
    <row r="44" spans="2:9" s="113" customFormat="1" ht="84" x14ac:dyDescent="0.25">
      <c r="B44" s="237"/>
      <c r="C44" s="114" t="s">
        <v>1603</v>
      </c>
      <c r="D44" s="114" t="s">
        <v>1604</v>
      </c>
      <c r="E44" s="115" t="s">
        <v>1605</v>
      </c>
      <c r="F44" s="114" t="s">
        <v>1606</v>
      </c>
      <c r="G44" s="114" t="s">
        <v>1567</v>
      </c>
      <c r="H44" s="115" t="s">
        <v>1607</v>
      </c>
      <c r="I44" s="117" t="s">
        <v>1500</v>
      </c>
    </row>
    <row r="45" spans="2:9" s="113" customFormat="1" ht="36" x14ac:dyDescent="0.25">
      <c r="B45" s="237"/>
      <c r="C45" s="114" t="s">
        <v>1608</v>
      </c>
      <c r="D45" s="115" t="s">
        <v>1609</v>
      </c>
      <c r="E45" s="115" t="s">
        <v>1610</v>
      </c>
      <c r="F45" s="114" t="s">
        <v>1611</v>
      </c>
      <c r="G45" s="114" t="s">
        <v>1567</v>
      </c>
      <c r="H45" s="114" t="s">
        <v>1468</v>
      </c>
      <c r="I45" s="117" t="s">
        <v>1482</v>
      </c>
    </row>
    <row r="46" spans="2:9" s="113" customFormat="1" ht="84" x14ac:dyDescent="0.25">
      <c r="B46" s="237"/>
      <c r="C46" s="114" t="s">
        <v>1612</v>
      </c>
      <c r="D46" s="115" t="s">
        <v>1613</v>
      </c>
      <c r="E46" s="115" t="s">
        <v>1614</v>
      </c>
      <c r="F46" s="115" t="s">
        <v>1615</v>
      </c>
      <c r="G46" s="114" t="s">
        <v>1567</v>
      </c>
      <c r="H46" s="115" t="s">
        <v>1616</v>
      </c>
      <c r="I46" s="117" t="s">
        <v>1500</v>
      </c>
    </row>
    <row r="47" spans="2:9" s="113" customFormat="1" ht="72" x14ac:dyDescent="0.25">
      <c r="B47" s="237"/>
      <c r="C47" s="114" t="s">
        <v>1617</v>
      </c>
      <c r="D47" s="114" t="s">
        <v>1527</v>
      </c>
      <c r="E47" s="115" t="s">
        <v>1618</v>
      </c>
      <c r="F47" s="115" t="s">
        <v>1619</v>
      </c>
      <c r="G47" s="114" t="s">
        <v>1567</v>
      </c>
      <c r="H47" s="115" t="s">
        <v>1620</v>
      </c>
      <c r="I47" s="117" t="s">
        <v>1422</v>
      </c>
    </row>
    <row r="48" spans="2:9" s="113" customFormat="1" ht="84" x14ac:dyDescent="0.25">
      <c r="B48" s="237"/>
      <c r="C48" s="114" t="s">
        <v>1621</v>
      </c>
      <c r="D48" s="114" t="s">
        <v>1622</v>
      </c>
      <c r="E48" s="114" t="s">
        <v>1623</v>
      </c>
      <c r="F48" s="115" t="s">
        <v>1624</v>
      </c>
      <c r="G48" s="114" t="s">
        <v>1567</v>
      </c>
      <c r="H48" s="115" t="s">
        <v>1616</v>
      </c>
      <c r="I48" s="117" t="s">
        <v>1482</v>
      </c>
    </row>
    <row r="49" spans="2:9" s="113" customFormat="1" ht="36" x14ac:dyDescent="0.25">
      <c r="B49" s="237"/>
      <c r="C49" s="114" t="s">
        <v>1625</v>
      </c>
      <c r="D49" s="114" t="s">
        <v>1626</v>
      </c>
      <c r="E49" s="115" t="s">
        <v>1627</v>
      </c>
      <c r="F49" s="115" t="s">
        <v>1628</v>
      </c>
      <c r="G49" s="114" t="s">
        <v>1567</v>
      </c>
      <c r="H49" s="114" t="s">
        <v>1512</v>
      </c>
      <c r="I49" s="116" t="s">
        <v>1489</v>
      </c>
    </row>
    <row r="50" spans="2:9" s="113" customFormat="1" ht="36" x14ac:dyDescent="0.25">
      <c r="B50" s="237"/>
      <c r="C50" s="114" t="s">
        <v>1629</v>
      </c>
      <c r="D50" s="114" t="s">
        <v>1630</v>
      </c>
      <c r="E50" s="115" t="s">
        <v>1627</v>
      </c>
      <c r="F50" s="114" t="s">
        <v>1631</v>
      </c>
      <c r="G50" s="114" t="s">
        <v>1567</v>
      </c>
      <c r="H50" s="115" t="s">
        <v>1632</v>
      </c>
      <c r="I50" s="116" t="s">
        <v>1633</v>
      </c>
    </row>
    <row r="51" spans="2:9" s="113" customFormat="1" ht="36" x14ac:dyDescent="0.25">
      <c r="B51" s="237"/>
      <c r="C51" s="114" t="s">
        <v>1634</v>
      </c>
      <c r="D51" s="114" t="s">
        <v>79</v>
      </c>
      <c r="E51" s="115" t="s">
        <v>1550</v>
      </c>
      <c r="F51" s="114" t="s">
        <v>1551</v>
      </c>
      <c r="G51" s="114" t="s">
        <v>1567</v>
      </c>
      <c r="H51" s="115" t="s">
        <v>1635</v>
      </c>
      <c r="I51" s="116" t="s">
        <v>1422</v>
      </c>
    </row>
    <row r="52" spans="2:9" s="113" customFormat="1" ht="132" x14ac:dyDescent="0.25">
      <c r="B52" s="237"/>
      <c r="C52" s="114" t="s">
        <v>1636</v>
      </c>
      <c r="D52" s="114" t="s">
        <v>1637</v>
      </c>
      <c r="E52" s="115" t="s">
        <v>1638</v>
      </c>
      <c r="F52" s="115" t="s">
        <v>1639</v>
      </c>
      <c r="G52" s="114" t="s">
        <v>1567</v>
      </c>
      <c r="H52" s="115" t="s">
        <v>1632</v>
      </c>
      <c r="I52" s="116" t="s">
        <v>1633</v>
      </c>
    </row>
    <row r="53" spans="2:9" s="113" customFormat="1" ht="48" x14ac:dyDescent="0.25">
      <c r="B53" s="237"/>
      <c r="C53" s="114" t="s">
        <v>1640</v>
      </c>
      <c r="D53" s="114" t="s">
        <v>215</v>
      </c>
      <c r="E53" s="115" t="s">
        <v>1641</v>
      </c>
      <c r="F53" s="115" t="s">
        <v>1642</v>
      </c>
      <c r="G53" s="114" t="s">
        <v>1567</v>
      </c>
      <c r="H53" s="115" t="s">
        <v>1643</v>
      </c>
      <c r="I53" s="116" t="s">
        <v>1422</v>
      </c>
    </row>
    <row r="54" spans="2:9" s="113" customFormat="1" ht="24" x14ac:dyDescent="0.25">
      <c r="B54" s="237"/>
      <c r="C54" s="114" t="s">
        <v>1644</v>
      </c>
      <c r="D54" s="114" t="s">
        <v>1645</v>
      </c>
      <c r="E54" s="115" t="s">
        <v>1646</v>
      </c>
      <c r="F54" s="115" t="s">
        <v>1647</v>
      </c>
      <c r="G54" s="114" t="s">
        <v>1567</v>
      </c>
      <c r="H54" s="114" t="s">
        <v>1648</v>
      </c>
      <c r="I54" s="116" t="s">
        <v>1633</v>
      </c>
    </row>
    <row r="55" spans="2:9" s="113" customFormat="1" ht="36" x14ac:dyDescent="0.25">
      <c r="B55" s="237"/>
      <c r="C55" s="114" t="s">
        <v>1649</v>
      </c>
      <c r="D55" s="114" t="s">
        <v>1650</v>
      </c>
      <c r="E55" s="115" t="s">
        <v>1651</v>
      </c>
      <c r="F55" s="115" t="s">
        <v>1652</v>
      </c>
      <c r="G55" s="114" t="s">
        <v>1567</v>
      </c>
      <c r="H55" s="114" t="s">
        <v>1562</v>
      </c>
      <c r="I55" s="116" t="s">
        <v>1489</v>
      </c>
    </row>
    <row r="56" spans="2:9" s="113" customFormat="1" ht="36" x14ac:dyDescent="0.25">
      <c r="B56" s="237"/>
      <c r="C56" s="114" t="s">
        <v>1653</v>
      </c>
      <c r="D56" s="114" t="s">
        <v>1654</v>
      </c>
      <c r="E56" s="115" t="s">
        <v>1655</v>
      </c>
      <c r="F56" s="115" t="s">
        <v>1656</v>
      </c>
      <c r="G56" s="114" t="s">
        <v>1567</v>
      </c>
      <c r="H56" s="114" t="s">
        <v>1562</v>
      </c>
      <c r="I56" s="116" t="s">
        <v>1489</v>
      </c>
    </row>
    <row r="57" spans="2:9" s="113" customFormat="1" ht="12" x14ac:dyDescent="0.25"/>
    <row r="58" spans="2:9" s="113" customFormat="1" ht="12" x14ac:dyDescent="0.25"/>
    <row r="59" spans="2:9" s="113" customFormat="1" ht="12" x14ac:dyDescent="0.25"/>
    <row r="60" spans="2:9" s="113" customFormat="1" ht="12" x14ac:dyDescent="0.25"/>
    <row r="61" spans="2:9" s="113" customFormat="1" ht="12" x14ac:dyDescent="0.25"/>
    <row r="62" spans="2:9" s="113" customFormat="1" ht="12" x14ac:dyDescent="0.25"/>
    <row r="63" spans="2:9" s="113" customFormat="1" ht="12" x14ac:dyDescent="0.25"/>
    <row r="64" spans="2:9" s="113" customFormat="1" ht="12" x14ac:dyDescent="0.25"/>
    <row r="65" s="113" customFormat="1" ht="12" x14ac:dyDescent="0.25"/>
    <row r="66" s="113" customFormat="1" ht="12" x14ac:dyDescent="0.25"/>
    <row r="67" s="113" customFormat="1" ht="12" x14ac:dyDescent="0.25"/>
    <row r="68" s="113" customFormat="1" ht="12" x14ac:dyDescent="0.25"/>
    <row r="69" s="113" customFormat="1" ht="12" x14ac:dyDescent="0.25"/>
    <row r="70" s="113" customFormat="1" ht="12" x14ac:dyDescent="0.25"/>
    <row r="71" s="113" customFormat="1" ht="12" x14ac:dyDescent="0.25"/>
    <row r="72" s="113" customFormat="1" ht="12" x14ac:dyDescent="0.25"/>
    <row r="73" s="113" customFormat="1" ht="12" x14ac:dyDescent="0.25"/>
    <row r="74" s="113" customFormat="1" ht="12" x14ac:dyDescent="0.25"/>
    <row r="75" s="113" customFormat="1" ht="12" x14ac:dyDescent="0.25"/>
    <row r="76" s="113" customFormat="1" ht="12" x14ac:dyDescent="0.25"/>
    <row r="77" s="113" customFormat="1" ht="12" x14ac:dyDescent="0.25"/>
    <row r="78" s="113" customFormat="1" ht="12" x14ac:dyDescent="0.25"/>
    <row r="79" s="113" customFormat="1" ht="12" x14ac:dyDescent="0.25"/>
    <row r="80" s="113" customFormat="1" ht="12" x14ac:dyDescent="0.25"/>
    <row r="81" s="113" customFormat="1" ht="12" x14ac:dyDescent="0.25"/>
    <row r="82" s="113" customFormat="1" ht="12" x14ac:dyDescent="0.25"/>
    <row r="83" s="113" customFormat="1" ht="12" x14ac:dyDescent="0.25"/>
    <row r="84" s="113" customFormat="1" ht="12" x14ac:dyDescent="0.25"/>
    <row r="85" s="113" customFormat="1" ht="12" x14ac:dyDescent="0.25"/>
    <row r="86" s="113" customFormat="1" ht="12" x14ac:dyDescent="0.25"/>
  </sheetData>
  <autoFilter ref="B1:I56"/>
  <mergeCells count="4">
    <mergeCell ref="B6:B17"/>
    <mergeCell ref="B18:B34"/>
    <mergeCell ref="B35:B56"/>
    <mergeCell ref="B2:B5"/>
  </mergeCells>
  <phoneticPr fontId="9"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9"/>
  <sheetViews>
    <sheetView topLeftCell="A25" zoomScaleNormal="100" workbookViewId="0">
      <selection activeCell="D9" sqref="D9"/>
    </sheetView>
  </sheetViews>
  <sheetFormatPr baseColWidth="10" defaultColWidth="11.42578125" defaultRowHeight="12" x14ac:dyDescent="0.25"/>
  <cols>
    <col min="1" max="1" width="17" style="62" bestFit="1" customWidth="1"/>
    <col min="2" max="2" width="16" style="61" customWidth="1"/>
    <col min="3" max="3" width="16.42578125" style="61" bestFit="1" customWidth="1"/>
    <col min="4" max="4" width="38.7109375" style="62" customWidth="1"/>
    <col min="5" max="5" width="37.5703125" style="62" customWidth="1"/>
    <col min="6" max="7" width="34.42578125" style="62" customWidth="1"/>
    <col min="8" max="8" width="20.7109375" style="62" bestFit="1" customWidth="1"/>
    <col min="9" max="9" width="23.5703125" style="62" bestFit="1" customWidth="1"/>
    <col min="10" max="10" width="22.140625" style="62" customWidth="1"/>
    <col min="11" max="11" width="55" style="62" bestFit="1" customWidth="1"/>
    <col min="12" max="16384" width="11.42578125" style="62"/>
  </cols>
  <sheetData>
    <row r="1" spans="1:11" ht="12.75" thickBot="1" x14ac:dyDescent="0.3">
      <c r="A1" s="60"/>
      <c r="K1" s="63"/>
    </row>
    <row r="2" spans="1:11" ht="12.75" thickBot="1" x14ac:dyDescent="0.3">
      <c r="A2" s="64" t="s">
        <v>1657</v>
      </c>
      <c r="B2" s="65"/>
      <c r="C2" s="62"/>
      <c r="I2" s="66" t="s">
        <v>1658</v>
      </c>
    </row>
    <row r="3" spans="1:11" ht="12.75" thickBot="1" x14ac:dyDescent="0.3">
      <c r="A3" s="60"/>
      <c r="C3" s="62"/>
      <c r="I3" s="61"/>
    </row>
    <row r="4" spans="1:11" ht="13.5" thickTop="1" thickBot="1" x14ac:dyDescent="0.3">
      <c r="A4" s="60"/>
      <c r="B4" s="67" t="s">
        <v>1659</v>
      </c>
      <c r="C4" s="68" t="s">
        <v>1660</v>
      </c>
      <c r="D4" s="69" t="s">
        <v>1661</v>
      </c>
      <c r="E4" s="69" t="s">
        <v>1662</v>
      </c>
      <c r="F4" s="69" t="s">
        <v>1663</v>
      </c>
      <c r="I4" s="61"/>
    </row>
    <row r="5" spans="1:11" ht="60" x14ac:dyDescent="0.25">
      <c r="A5" s="60"/>
      <c r="B5" s="182">
        <v>1</v>
      </c>
      <c r="C5" s="182" t="s">
        <v>1113</v>
      </c>
      <c r="D5" s="70" t="s">
        <v>1664</v>
      </c>
      <c r="E5" s="70" t="s">
        <v>1665</v>
      </c>
      <c r="F5" s="70" t="s">
        <v>1666</v>
      </c>
      <c r="I5" s="71" t="s">
        <v>1667</v>
      </c>
    </row>
    <row r="6" spans="1:11" ht="48" x14ac:dyDescent="0.25">
      <c r="A6" s="60"/>
      <c r="B6" s="72">
        <v>2</v>
      </c>
      <c r="C6" s="72" t="s">
        <v>1125</v>
      </c>
      <c r="D6" s="70" t="s">
        <v>1668</v>
      </c>
      <c r="E6" s="70" t="s">
        <v>1669</v>
      </c>
      <c r="F6" s="70" t="s">
        <v>1670</v>
      </c>
      <c r="I6" s="71" t="s">
        <v>1671</v>
      </c>
    </row>
    <row r="7" spans="1:11" ht="48" x14ac:dyDescent="0.25">
      <c r="A7" s="60"/>
      <c r="B7" s="73">
        <v>3</v>
      </c>
      <c r="C7" s="73" t="s">
        <v>1118</v>
      </c>
      <c r="D7" s="70" t="s">
        <v>1672</v>
      </c>
      <c r="E7" s="70" t="s">
        <v>1673</v>
      </c>
      <c r="F7" s="70" t="s">
        <v>1674</v>
      </c>
    </row>
    <row r="8" spans="1:11" x14ac:dyDescent="0.25">
      <c r="A8" s="60"/>
      <c r="C8" s="62"/>
    </row>
    <row r="9" spans="1:11" ht="12.75" thickBot="1" x14ac:dyDescent="0.3">
      <c r="A9" s="64" t="s">
        <v>1675</v>
      </c>
      <c r="K9" s="63"/>
    </row>
    <row r="10" spans="1:11" ht="12.75" thickBot="1" x14ac:dyDescent="0.3">
      <c r="B10" s="244" t="s">
        <v>1676</v>
      </c>
      <c r="C10" s="244" t="s">
        <v>1677</v>
      </c>
      <c r="D10" s="241" t="s">
        <v>1678</v>
      </c>
      <c r="E10" s="242"/>
      <c r="F10" s="242"/>
      <c r="G10" s="243"/>
      <c r="I10" s="67" t="s">
        <v>1679</v>
      </c>
      <c r="K10" s="166" t="s">
        <v>1680</v>
      </c>
    </row>
    <row r="11" spans="1:11" ht="15" x14ac:dyDescent="0.25">
      <c r="A11" s="60"/>
      <c r="B11" s="244"/>
      <c r="C11" s="244"/>
      <c r="D11" s="74" t="s">
        <v>1681</v>
      </c>
      <c r="E11" s="74" t="s">
        <v>1682</v>
      </c>
      <c r="F11" s="74" t="s">
        <v>1683</v>
      </c>
      <c r="G11" s="74" t="s">
        <v>1684</v>
      </c>
      <c r="I11" s="71" t="s">
        <v>1685</v>
      </c>
      <c r="K11" s="98" t="s">
        <v>1112</v>
      </c>
    </row>
    <row r="12" spans="1:11" ht="36" x14ac:dyDescent="0.25">
      <c r="A12" s="60"/>
      <c r="B12" s="244"/>
      <c r="C12" s="244"/>
      <c r="D12" s="75" t="s">
        <v>1686</v>
      </c>
      <c r="E12" s="75" t="s">
        <v>1687</v>
      </c>
      <c r="F12" s="75" t="s">
        <v>1688</v>
      </c>
      <c r="G12" s="75" t="s">
        <v>1689</v>
      </c>
      <c r="I12" s="71" t="s">
        <v>1690</v>
      </c>
      <c r="K12" s="98" t="s">
        <v>1123</v>
      </c>
    </row>
    <row r="13" spans="1:11" ht="48" x14ac:dyDescent="0.25">
      <c r="A13" s="60"/>
      <c r="B13" s="182" t="s">
        <v>1691</v>
      </c>
      <c r="C13" s="182">
        <v>1</v>
      </c>
      <c r="D13" s="70" t="s">
        <v>1692</v>
      </c>
      <c r="E13" s="70" t="s">
        <v>1693</v>
      </c>
      <c r="F13" s="76" t="s">
        <v>1694</v>
      </c>
      <c r="G13" s="76" t="s">
        <v>1695</v>
      </c>
      <c r="I13" s="77" t="s">
        <v>1696</v>
      </c>
      <c r="K13" s="98" t="s">
        <v>1134</v>
      </c>
    </row>
    <row r="14" spans="1:11" ht="36" x14ac:dyDescent="0.25">
      <c r="A14" s="60"/>
      <c r="B14" s="72" t="s">
        <v>1697</v>
      </c>
      <c r="C14" s="72">
        <v>2</v>
      </c>
      <c r="D14" s="70" t="s">
        <v>1698</v>
      </c>
      <c r="E14" s="70" t="s">
        <v>1699</v>
      </c>
      <c r="F14" s="70" t="s">
        <v>1700</v>
      </c>
      <c r="G14" s="76" t="s">
        <v>1701</v>
      </c>
      <c r="I14" s="77" t="s">
        <v>1702</v>
      </c>
      <c r="K14" s="98" t="s">
        <v>1155</v>
      </c>
    </row>
    <row r="15" spans="1:11" ht="36" x14ac:dyDescent="0.25">
      <c r="A15" s="60"/>
      <c r="B15" s="78" t="s">
        <v>1703</v>
      </c>
      <c r="C15" s="78">
        <v>3</v>
      </c>
      <c r="D15" s="70" t="s">
        <v>1704</v>
      </c>
      <c r="E15" s="70" t="s">
        <v>1705</v>
      </c>
      <c r="F15" s="70" t="s">
        <v>1706</v>
      </c>
      <c r="G15" s="76" t="s">
        <v>1707</v>
      </c>
      <c r="I15" s="79"/>
      <c r="K15" s="98" t="s">
        <v>1708</v>
      </c>
    </row>
    <row r="16" spans="1:11" ht="60" x14ac:dyDescent="0.25">
      <c r="A16" s="60"/>
      <c r="B16" s="90" t="s">
        <v>1709</v>
      </c>
      <c r="C16" s="90">
        <v>4</v>
      </c>
      <c r="D16" s="70" t="s">
        <v>1710</v>
      </c>
      <c r="E16" s="70" t="s">
        <v>1711</v>
      </c>
      <c r="F16" s="70" t="s">
        <v>1712</v>
      </c>
      <c r="G16" s="76" t="s">
        <v>1713</v>
      </c>
      <c r="I16" s="79"/>
      <c r="K16" s="98" t="s">
        <v>1170</v>
      </c>
    </row>
    <row r="17" spans="1:12" ht="36" x14ac:dyDescent="0.25">
      <c r="A17" s="60"/>
      <c r="B17" s="73" t="s">
        <v>1714</v>
      </c>
      <c r="C17" s="73">
        <v>5</v>
      </c>
      <c r="D17" s="70" t="s">
        <v>1715</v>
      </c>
      <c r="E17" s="70" t="s">
        <v>1716</v>
      </c>
      <c r="F17" s="70" t="s">
        <v>1717</v>
      </c>
      <c r="G17" s="76" t="s">
        <v>1718</v>
      </c>
      <c r="I17" s="79"/>
      <c r="K17" s="98" t="s">
        <v>1719</v>
      </c>
    </row>
    <row r="18" spans="1:12" ht="14.25" customHeight="1" x14ac:dyDescent="0.25">
      <c r="A18" s="60"/>
      <c r="K18" s="98" t="s">
        <v>1150</v>
      </c>
    </row>
    <row r="19" spans="1:12" ht="15" x14ac:dyDescent="0.25">
      <c r="A19" s="93" t="s">
        <v>1720</v>
      </c>
      <c r="C19" s="62"/>
      <c r="K19" s="98" t="s">
        <v>1721</v>
      </c>
    </row>
    <row r="20" spans="1:12" ht="27.6" customHeight="1" x14ac:dyDescent="0.25">
      <c r="A20" s="60"/>
      <c r="B20" s="241" t="s">
        <v>1722</v>
      </c>
      <c r="C20" s="243"/>
      <c r="D20" s="74" t="s">
        <v>29</v>
      </c>
      <c r="K20" s="98" t="s">
        <v>1141</v>
      </c>
    </row>
    <row r="21" spans="1:12" ht="33" customHeight="1" x14ac:dyDescent="0.25">
      <c r="A21" s="60"/>
      <c r="B21" s="182">
        <v>1</v>
      </c>
      <c r="C21" s="182" t="s">
        <v>1723</v>
      </c>
      <c r="D21" s="58" t="s">
        <v>1724</v>
      </c>
      <c r="K21" s="98" t="s">
        <v>1177</v>
      </c>
    </row>
    <row r="22" spans="1:12" ht="36" customHeight="1" x14ac:dyDescent="0.25">
      <c r="A22" s="60"/>
      <c r="B22" s="72">
        <v>2</v>
      </c>
      <c r="C22" s="72" t="s">
        <v>1725</v>
      </c>
      <c r="D22" s="58" t="s">
        <v>1726</v>
      </c>
      <c r="K22" s="98" t="s">
        <v>1166</v>
      </c>
    </row>
    <row r="23" spans="1:12" ht="37.15" customHeight="1" x14ac:dyDescent="0.25">
      <c r="A23" s="60"/>
      <c r="B23" s="78">
        <v>3</v>
      </c>
      <c r="C23" s="78" t="s">
        <v>1727</v>
      </c>
      <c r="D23" s="58" t="s">
        <v>1728</v>
      </c>
      <c r="F23" s="59"/>
      <c r="K23" s="98" t="s">
        <v>1183</v>
      </c>
    </row>
    <row r="24" spans="1:12" ht="44.45" customHeight="1" x14ac:dyDescent="0.25">
      <c r="A24" s="60"/>
      <c r="B24" s="90">
        <v>4</v>
      </c>
      <c r="C24" s="90" t="s">
        <v>1729</v>
      </c>
      <c r="D24" s="58" t="s">
        <v>1730</v>
      </c>
      <c r="F24" s="59"/>
      <c r="K24" s="98" t="s">
        <v>1731</v>
      </c>
    </row>
    <row r="25" spans="1:12" ht="41.45" customHeight="1" x14ac:dyDescent="0.25">
      <c r="A25" s="60"/>
      <c r="B25" s="73">
        <v>5</v>
      </c>
      <c r="C25" s="73" t="s">
        <v>1732</v>
      </c>
      <c r="D25" s="58" t="s">
        <v>1733</v>
      </c>
      <c r="K25" s="98" t="s">
        <v>1186</v>
      </c>
      <c r="L25" s="59"/>
    </row>
    <row r="26" spans="1:12" ht="15" x14ac:dyDescent="0.25">
      <c r="A26" s="60"/>
      <c r="C26" s="62"/>
      <c r="K26" s="98" t="s">
        <v>1734</v>
      </c>
    </row>
    <row r="27" spans="1:12" ht="14.25" customHeight="1" thickBot="1" x14ac:dyDescent="0.3">
      <c r="A27" s="93" t="s">
        <v>1735</v>
      </c>
      <c r="B27" s="94"/>
      <c r="C27" s="94"/>
      <c r="D27" s="94"/>
      <c r="K27" s="98" t="s">
        <v>1205</v>
      </c>
    </row>
    <row r="28" spans="1:12" ht="33" customHeight="1" thickBot="1" x14ac:dyDescent="0.3">
      <c r="A28" s="60"/>
      <c r="B28" s="80" t="s">
        <v>1735</v>
      </c>
      <c r="C28" s="67" t="s">
        <v>1736</v>
      </c>
      <c r="D28" s="67" t="s">
        <v>1737</v>
      </c>
      <c r="K28" s="98" t="s">
        <v>1174</v>
      </c>
    </row>
    <row r="29" spans="1:12" ht="36" x14ac:dyDescent="0.25">
      <c r="A29" s="60"/>
      <c r="B29" s="183" t="s">
        <v>1738</v>
      </c>
      <c r="C29" s="184" t="s">
        <v>1739</v>
      </c>
      <c r="D29" s="81" t="s">
        <v>1740</v>
      </c>
      <c r="K29" s="98" t="s">
        <v>1741</v>
      </c>
    </row>
    <row r="30" spans="1:12" ht="72" x14ac:dyDescent="0.25">
      <c r="A30" s="60"/>
      <c r="B30" s="82" t="s">
        <v>59</v>
      </c>
      <c r="C30" s="83" t="s">
        <v>1739</v>
      </c>
      <c r="D30" s="70" t="s">
        <v>1742</v>
      </c>
      <c r="K30" s="98" t="s">
        <v>1743</v>
      </c>
    </row>
    <row r="31" spans="1:12" ht="48" x14ac:dyDescent="0.25">
      <c r="A31" s="60"/>
      <c r="B31" s="84" t="s">
        <v>1744</v>
      </c>
      <c r="C31" s="78" t="s">
        <v>1745</v>
      </c>
      <c r="D31" s="70" t="s">
        <v>1746</v>
      </c>
      <c r="K31" s="98" t="s">
        <v>1747</v>
      </c>
    </row>
    <row r="32" spans="1:12" ht="48.75" thickBot="1" x14ac:dyDescent="0.3">
      <c r="A32" s="60"/>
      <c r="B32" s="85" t="s">
        <v>1748</v>
      </c>
      <c r="C32" s="86" t="s">
        <v>1745</v>
      </c>
      <c r="D32" s="87" t="s">
        <v>1749</v>
      </c>
      <c r="E32" s="88"/>
      <c r="K32" s="98" t="s">
        <v>1750</v>
      </c>
    </row>
    <row r="33" spans="1:31" ht="15" x14ac:dyDescent="0.25">
      <c r="A33" s="60"/>
      <c r="E33" s="88"/>
      <c r="K33" s="98" t="s">
        <v>1751</v>
      </c>
    </row>
    <row r="34" spans="1:31" ht="15" x14ac:dyDescent="0.25">
      <c r="K34"/>
    </row>
    <row r="36" spans="1:31" x14ac:dyDescent="0.25">
      <c r="A36" s="240"/>
      <c r="B36" s="240"/>
      <c r="C36" s="240"/>
      <c r="D36" s="240"/>
    </row>
    <row r="39" spans="1:31" x14ac:dyDescent="0.2">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row>
  </sheetData>
  <mergeCells count="5">
    <mergeCell ref="A36:D36"/>
    <mergeCell ref="D10:G10"/>
    <mergeCell ref="C10:C12"/>
    <mergeCell ref="B10:B12"/>
    <mergeCell ref="B20:C20"/>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H24"/>
  <sheetViews>
    <sheetView workbookViewId="0">
      <selection activeCell="H23" sqref="H23"/>
    </sheetView>
  </sheetViews>
  <sheetFormatPr baseColWidth="10" defaultColWidth="9.140625" defaultRowHeight="12.75" x14ac:dyDescent="0.2"/>
  <cols>
    <col min="1" max="1" width="6" style="1" customWidth="1"/>
    <col min="2" max="2" width="16.7109375" style="8" bestFit="1" customWidth="1"/>
    <col min="3" max="3" width="11.140625" style="3" bestFit="1" customWidth="1"/>
    <col min="4" max="4" width="15.28515625" style="3" customWidth="1"/>
    <col min="5" max="5" width="15.140625" style="3" customWidth="1"/>
    <col min="6" max="6" width="13.42578125" style="3" customWidth="1"/>
    <col min="7" max="8" width="15.140625" style="3" customWidth="1"/>
    <col min="9" max="16384" width="9.140625" style="1"/>
  </cols>
  <sheetData>
    <row r="1" spans="2:8" ht="13.5" thickBot="1" x14ac:dyDescent="0.25"/>
    <row r="2" spans="2:8" ht="13.5" thickBot="1" x14ac:dyDescent="0.25">
      <c r="B2" s="9" t="s">
        <v>1752</v>
      </c>
      <c r="C2" s="10" t="s">
        <v>1753</v>
      </c>
      <c r="D2" s="251" t="s">
        <v>1754</v>
      </c>
      <c r="E2" s="252"/>
      <c r="F2" s="252"/>
      <c r="G2" s="252"/>
      <c r="H2" s="253"/>
    </row>
    <row r="3" spans="2:8" x14ac:dyDescent="0.2">
      <c r="B3" s="11" t="str">
        <f>B20</f>
        <v>Casi Seguro</v>
      </c>
      <c r="C3" s="12">
        <v>5</v>
      </c>
      <c r="D3" s="13">
        <f>C3*D8</f>
        <v>5</v>
      </c>
      <c r="E3" s="14">
        <f>C3*E8</f>
        <v>10</v>
      </c>
      <c r="F3" s="15">
        <f>C3*F8</f>
        <v>15</v>
      </c>
      <c r="G3" s="15">
        <f>C3*G8</f>
        <v>20</v>
      </c>
      <c r="H3" s="16">
        <f>C3*H8</f>
        <v>25</v>
      </c>
    </row>
    <row r="4" spans="2:8" x14ac:dyDescent="0.2">
      <c r="B4" s="17" t="str">
        <f>B21</f>
        <v>Probable</v>
      </c>
      <c r="C4" s="18">
        <v>4</v>
      </c>
      <c r="D4" s="13">
        <f>C4*D8</f>
        <v>4</v>
      </c>
      <c r="E4" s="19">
        <f>C4*E8</f>
        <v>8</v>
      </c>
      <c r="F4" s="19">
        <f>C4*F8</f>
        <v>12</v>
      </c>
      <c r="G4" s="20">
        <f>C4*G8</f>
        <v>16</v>
      </c>
      <c r="H4" s="21">
        <f>C4*H8</f>
        <v>20</v>
      </c>
    </row>
    <row r="5" spans="2:8" x14ac:dyDescent="0.2">
      <c r="B5" s="22" t="str">
        <f>B22</f>
        <v>Posible</v>
      </c>
      <c r="C5" s="18">
        <v>3</v>
      </c>
      <c r="D5" s="23">
        <f>C5*D8</f>
        <v>3</v>
      </c>
      <c r="E5" s="13">
        <f>C5*E8</f>
        <v>6</v>
      </c>
      <c r="F5" s="19">
        <f>C5*F8</f>
        <v>9</v>
      </c>
      <c r="G5" s="19">
        <f>C5*G8</f>
        <v>12</v>
      </c>
      <c r="H5" s="21">
        <f>C5*H8</f>
        <v>15</v>
      </c>
    </row>
    <row r="6" spans="2:8" x14ac:dyDescent="0.2">
      <c r="B6" s="24" t="str">
        <f>B23</f>
        <v>Improbable</v>
      </c>
      <c r="C6" s="18">
        <v>2</v>
      </c>
      <c r="D6" s="23">
        <f>C6*D8</f>
        <v>2</v>
      </c>
      <c r="E6" s="25">
        <f>C6*E8</f>
        <v>4</v>
      </c>
      <c r="F6" s="13">
        <f>C6*F8</f>
        <v>6</v>
      </c>
      <c r="G6" s="19">
        <f>C6*G8</f>
        <v>8</v>
      </c>
      <c r="H6" s="26">
        <f>C6*H8</f>
        <v>10</v>
      </c>
    </row>
    <row r="7" spans="2:8" ht="13.5" thickBot="1" x14ac:dyDescent="0.25">
      <c r="B7" s="27" t="str">
        <f>B24</f>
        <v>Raro</v>
      </c>
      <c r="C7" s="28">
        <v>1</v>
      </c>
      <c r="D7" s="29">
        <f>C7*D8</f>
        <v>1</v>
      </c>
      <c r="E7" s="30">
        <f>C7*E8</f>
        <v>2</v>
      </c>
      <c r="F7" s="23">
        <f>C7*F8</f>
        <v>3</v>
      </c>
      <c r="G7" s="31">
        <f>C7*G8</f>
        <v>4</v>
      </c>
      <c r="H7" s="13">
        <f>C7*H8</f>
        <v>5</v>
      </c>
    </row>
    <row r="8" spans="2:8" ht="13.5" thickBot="1" x14ac:dyDescent="0.25">
      <c r="B8" s="254"/>
      <c r="C8" s="10" t="s">
        <v>1755</v>
      </c>
      <c r="D8" s="32">
        <v>1</v>
      </c>
      <c r="E8" s="33">
        <v>2</v>
      </c>
      <c r="F8" s="33">
        <v>3</v>
      </c>
      <c r="G8" s="33">
        <v>4</v>
      </c>
      <c r="H8" s="34">
        <v>5</v>
      </c>
    </row>
    <row r="9" spans="2:8" s="2" customFormat="1" ht="13.5" thickBot="1" x14ac:dyDescent="0.25">
      <c r="B9" s="254"/>
      <c r="C9" s="35" t="s">
        <v>1756</v>
      </c>
      <c r="D9" s="36" t="str">
        <f>E20</f>
        <v>Insignificante</v>
      </c>
      <c r="E9" s="37" t="str">
        <f>E21</f>
        <v>Menor</v>
      </c>
      <c r="F9" s="38" t="str">
        <f>E22</f>
        <v>Moderado</v>
      </c>
      <c r="G9" s="39" t="str">
        <f>E23</f>
        <v>Mayor</v>
      </c>
      <c r="H9" s="40" t="str">
        <f>E24</f>
        <v>Catastrófica</v>
      </c>
    </row>
    <row r="11" spans="2:8" ht="13.5" thickBot="1" x14ac:dyDescent="0.25"/>
    <row r="12" spans="2:8" ht="14.25" customHeight="1" thickBot="1" x14ac:dyDescent="0.25">
      <c r="B12" s="255" t="s">
        <v>1757</v>
      </c>
      <c r="C12" s="256"/>
      <c r="D12" s="257" t="s">
        <v>1758</v>
      </c>
      <c r="E12" s="258"/>
      <c r="F12" s="258"/>
      <c r="G12" s="258"/>
      <c r="H12" s="259"/>
    </row>
    <row r="13" spans="2:8" ht="14.25" customHeight="1" x14ac:dyDescent="0.2">
      <c r="B13" s="41"/>
      <c r="C13" s="4" t="s">
        <v>1759</v>
      </c>
      <c r="D13" s="260" t="s">
        <v>1760</v>
      </c>
      <c r="E13" s="261"/>
      <c r="F13" s="261"/>
      <c r="G13" s="261"/>
      <c r="H13" s="262"/>
    </row>
    <row r="14" spans="2:8" x14ac:dyDescent="0.2">
      <c r="B14" s="42"/>
      <c r="C14" s="5" t="s">
        <v>1761</v>
      </c>
      <c r="D14" s="245" t="s">
        <v>1762</v>
      </c>
      <c r="E14" s="246"/>
      <c r="F14" s="246"/>
      <c r="G14" s="246"/>
      <c r="H14" s="247"/>
    </row>
    <row r="15" spans="2:8" x14ac:dyDescent="0.2">
      <c r="B15" s="13"/>
      <c r="C15" s="5" t="s">
        <v>1763</v>
      </c>
      <c r="D15" s="245" t="s">
        <v>1764</v>
      </c>
      <c r="E15" s="246"/>
      <c r="F15" s="246"/>
      <c r="G15" s="246"/>
      <c r="H15" s="247"/>
    </row>
    <row r="16" spans="2:8" ht="13.5" thickBot="1" x14ac:dyDescent="0.25">
      <c r="B16" s="29"/>
      <c r="C16" s="7" t="s">
        <v>1765</v>
      </c>
      <c r="D16" s="248" t="s">
        <v>1766</v>
      </c>
      <c r="E16" s="249"/>
      <c r="F16" s="249"/>
      <c r="G16" s="249"/>
      <c r="H16" s="250"/>
    </row>
    <row r="18" spans="2:6" ht="13.5" thickBot="1" x14ac:dyDescent="0.25"/>
    <row r="19" spans="2:6" ht="13.5" thickBot="1" x14ac:dyDescent="0.25">
      <c r="B19" s="56" t="s">
        <v>1752</v>
      </c>
      <c r="C19" s="57" t="s">
        <v>1753</v>
      </c>
      <c r="E19" s="56" t="s">
        <v>1756</v>
      </c>
      <c r="F19" s="57" t="s">
        <v>1755</v>
      </c>
    </row>
    <row r="20" spans="2:6" x14ac:dyDescent="0.2">
      <c r="B20" s="43" t="s">
        <v>1732</v>
      </c>
      <c r="C20" s="6">
        <v>5</v>
      </c>
      <c r="E20" s="44" t="s">
        <v>1691</v>
      </c>
      <c r="F20" s="6">
        <v>1</v>
      </c>
    </row>
    <row r="21" spans="2:6" x14ac:dyDescent="0.2">
      <c r="B21" s="45" t="s">
        <v>1729</v>
      </c>
      <c r="C21" s="46">
        <v>4</v>
      </c>
      <c r="E21" s="47" t="s">
        <v>1697</v>
      </c>
      <c r="F21" s="46">
        <v>2</v>
      </c>
    </row>
    <row r="22" spans="2:6" x14ac:dyDescent="0.2">
      <c r="B22" s="48" t="s">
        <v>1727</v>
      </c>
      <c r="C22" s="46">
        <v>3</v>
      </c>
      <c r="E22" s="48" t="s">
        <v>1703</v>
      </c>
      <c r="F22" s="46">
        <v>3</v>
      </c>
    </row>
    <row r="23" spans="2:6" x14ac:dyDescent="0.2">
      <c r="B23" s="47" t="s">
        <v>1725</v>
      </c>
      <c r="C23" s="46">
        <v>2</v>
      </c>
      <c r="E23" s="45" t="s">
        <v>1709</v>
      </c>
      <c r="F23" s="46">
        <v>4</v>
      </c>
    </row>
    <row r="24" spans="2:6" ht="13.5" thickBot="1" x14ac:dyDescent="0.25">
      <c r="B24" s="49" t="s">
        <v>1723</v>
      </c>
      <c r="C24" s="50">
        <v>1</v>
      </c>
      <c r="E24" s="51" t="s">
        <v>1767</v>
      </c>
      <c r="F24" s="50">
        <v>5</v>
      </c>
    </row>
  </sheetData>
  <mergeCells count="8">
    <mergeCell ref="D15:H15"/>
    <mergeCell ref="D16:H16"/>
    <mergeCell ref="D2:H2"/>
    <mergeCell ref="B8:B9"/>
    <mergeCell ref="B12:C12"/>
    <mergeCell ref="D12:H12"/>
    <mergeCell ref="D13:H13"/>
    <mergeCell ref="D14:H1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03dead6-889c-47ba-aec0-425aae996919" xsi:nil="true"/>
    <lcf76f155ced4ddcb4097134ff3c332f xmlns="853a61c7-24d9-467a-bc32-7b872e7e6b7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24410DD6E434AB46D5D0FD911448B" ma:contentTypeVersion="13" ma:contentTypeDescription="Crear nuevo documento." ma:contentTypeScope="" ma:versionID="3909cb47a4b72085eb6e9535ac0a8fb5">
  <xsd:schema xmlns:xsd="http://www.w3.org/2001/XMLSchema" xmlns:xs="http://www.w3.org/2001/XMLSchema" xmlns:p="http://schemas.microsoft.com/office/2006/metadata/properties" xmlns:ns2="853a61c7-24d9-467a-bc32-7b872e7e6b77" xmlns:ns3="903dead6-889c-47ba-aec0-425aae996919" targetNamespace="http://schemas.microsoft.com/office/2006/metadata/properties" ma:root="true" ma:fieldsID="dd8aaeb25d42c2a308b22f88c2ca2cd8" ns2:_="" ns3:_="">
    <xsd:import namespace="853a61c7-24d9-467a-bc32-7b872e7e6b77"/>
    <xsd:import namespace="903dead6-889c-47ba-aec0-425aae99691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3a61c7-24d9-467a-bc32-7b872e7e6b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ab9ab8b6-9d30-47d7-bbb6-b53186be7e6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03dead6-889c-47ba-aec0-425aae996919"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b48fa48f-58b2-4195-ac23-b939dd6978ee}" ma:internalName="TaxCatchAll" ma:showField="CatchAllData" ma:web="903dead6-889c-47ba-aec0-425aae99691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895700-B594-4FDF-8052-0AA390EEEAE7}">
  <ds:schemaRefs>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903dead6-889c-47ba-aec0-425aae996919"/>
    <ds:schemaRef ds:uri="853a61c7-24d9-467a-bc32-7b872e7e6b77"/>
    <ds:schemaRef ds:uri="http://www.w3.org/XML/1998/namespace"/>
    <ds:schemaRef ds:uri="http://purl.org/dc/dcmitype/"/>
  </ds:schemaRefs>
</ds:datastoreItem>
</file>

<file path=customXml/itemProps2.xml><?xml version="1.0" encoding="utf-8"?>
<ds:datastoreItem xmlns:ds="http://schemas.openxmlformats.org/officeDocument/2006/customXml" ds:itemID="{579241A7-C94E-49B6-9518-175052AED5BE}">
  <ds:schemaRefs>
    <ds:schemaRef ds:uri="http://schemas.microsoft.com/sharepoint/v3/contenttype/forms"/>
  </ds:schemaRefs>
</ds:datastoreItem>
</file>

<file path=customXml/itemProps3.xml><?xml version="1.0" encoding="utf-8"?>
<ds:datastoreItem xmlns:ds="http://schemas.openxmlformats.org/officeDocument/2006/customXml" ds:itemID="{8D49B7AE-2239-4D6C-926A-AD09F2EBD7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3a61c7-24d9-467a-bc32-7b872e7e6b77"/>
    <ds:schemaRef ds:uri="903dead6-889c-47ba-aec0-425aae9969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Matriz Riesgos</vt:lpstr>
      <vt:lpstr>Mapa de Calor</vt:lpstr>
      <vt:lpstr>Matriz de Controles</vt:lpstr>
      <vt:lpstr>Matriz de Activos</vt:lpstr>
      <vt:lpstr>Amenazas-Ries-Vuln</vt:lpstr>
      <vt:lpstr>NIVELES DE VALORACION</vt:lpstr>
      <vt:lpstr>Nivel de Clasificación Riesgo</vt:lpstr>
      <vt:lpstr>'Matriz Riesgos'!Área_de_impresión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Mondragon</dc:creator>
  <cp:keywords/>
  <dc:description/>
  <cp:lastModifiedBy>ASUS</cp:lastModifiedBy>
  <cp:revision>2</cp:revision>
  <dcterms:created xsi:type="dcterms:W3CDTF">2014-10-16T16:55:08Z</dcterms:created>
  <dcterms:modified xsi:type="dcterms:W3CDTF">2022-09-16T12:51:45Z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0x010100C8D24410DD6E434AB46D5D0FD911448B</vt:lpwstr>
  </property>
</Properties>
</file>