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lherrera\Documents\OAP desde 2012\2023\PAAC 2023\versiones paac 2023\version 1\"/>
    </mc:Choice>
  </mc:AlternateContent>
  <xr:revisionPtr revIDLastSave="0" documentId="13_ncr:1_{B34126A0-45F7-4A5E-BEE0-AF49167EEEAF}" xr6:coauthVersionLast="47" xr6:coauthVersionMax="47" xr10:uidLastSave="{00000000-0000-0000-0000-000000000000}"/>
  <bookViews>
    <workbookView xWindow="-120" yWindow="-120" windowWidth="19440" windowHeight="15000" firstSheet="8" activeTab="9" xr2:uid="{DC0E0D16-DAF4-411B-8BF4-4646242541EE}"/>
  </bookViews>
  <sheets>
    <sheet name="1. SEGUIMIENTO MRC " sheetId="49" r:id="rId1"/>
    <sheet name="1. RIESGO CORRUPCIÓN Com" sheetId="40" state="hidden" r:id="rId2"/>
    <sheet name="Hoja1" sheetId="14" state="hidden" r:id="rId3"/>
    <sheet name="1. RIESGO CORRUPCIÓN " sheetId="55" r:id="rId4"/>
    <sheet name="2.RACIONALIZACIÓN DE TRAMIT" sheetId="64" r:id="rId5"/>
    <sheet name="3. RENDICIÓN DE CUENTAS" sheetId="66" r:id="rId6"/>
    <sheet name="4.MM ATENCIÓN CIUDADANO" sheetId="65" r:id="rId7"/>
    <sheet name="Hoja2" sheetId="58" state="hidden" r:id="rId8"/>
    <sheet name="5.TRANSPARENCIA ACC INFORMACIÓN" sheetId="67" r:id="rId9"/>
    <sheet name="6.ADICIO. PLAN GESTION INTEGRA " sheetId="61" r:id="rId10"/>
    <sheet name="LISTAS" sheetId="53" state="hidden" r:id="rId11"/>
    <sheet name="DATOS" sheetId="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3" hidden="1">'1. RIESGO CORRUPCIÓN '!$A$1:$BK$524</definedName>
    <definedName name="_xlnm._FilterDatabase" localSheetId="4" hidden="1">'2.RACIONALIZACIÓN DE TRAMIT'!$A$9:$W$9</definedName>
    <definedName name="_xlnm._FilterDatabase" localSheetId="6" hidden="1">'4.MM ATENCIÓN CIUDADANO'!$A$1:$J$13</definedName>
    <definedName name="_xlnm._FilterDatabase" localSheetId="8" hidden="1">'5.TRANSPARENCIA ACC INFORMACIÓN'!$B$1:$P$15</definedName>
    <definedName name="_xlnm.Print_Area" localSheetId="1">'1. RIESGO CORRUPCIÓN Com'!$A$1:$BE$556</definedName>
    <definedName name="_xlnm.Print_Area" localSheetId="4">'2.RACIONALIZACIÓN DE TRAMIT'!$A$1:$R$9</definedName>
    <definedName name="_xlnm.Print_Area" localSheetId="5">'3. RENDICIÓN DE CUENTAS'!$A$1:$O$15</definedName>
    <definedName name="_xlnm.Print_Area" localSheetId="6">'4.MM ATENCIÓN CIUDADANO'!$A$1:$O$13</definedName>
    <definedName name="_xlnm.Print_Area" localSheetId="8">'5.TRANSPARENCIA ACC INFORMACIÓN'!$B$1:$P$15</definedName>
    <definedName name="Estado" localSheetId="1">#REF!</definedName>
    <definedName name="Estado" localSheetId="0">#REF!</definedName>
    <definedName name="Estado" localSheetId="4">'2.RACIONALIZACIÓN DE TRAMIT'!#REF!</definedName>
    <definedName name="Estado" localSheetId="5">#REF!</definedName>
    <definedName name="Estado" localSheetId="6">'[1]2.RACIONALIZACIÓN DE TRAMITES '!$P$10:$P$39</definedName>
    <definedName name="Estado" localSheetId="8">'[2]2.RACIONALIZACIÓN DE TRAMITES '!$Q$10:$Q$62</definedName>
    <definedName name="Estado">#REF!</definedName>
    <definedName name="INTEGRIDAD" localSheetId="4">#REF!</definedName>
    <definedName name="INTEGRIDAD" localSheetId="5">#REF!</definedName>
    <definedName name="INTEGRIDAD" localSheetId="6">#REF!</definedName>
    <definedName name="INTEGRIDAD" localSheetId="8">#REF!</definedName>
    <definedName name="INTEGRIDAD">#REF!</definedName>
    <definedName name="_xlnm.Print_Titles" localSheetId="1">'1. RIESGO CORRUPCIÓN Com'!$1:$8</definedName>
    <definedName name="_xlnm.Print_Titles" localSheetId="0">'1. SEGUIMIENTO MRC '!$1:$2</definedName>
    <definedName name="_xlnm.Print_Titles" localSheetId="4">'2.RACIONALIZACIÓN DE TRAMIT'!$1:$9</definedName>
    <definedName name="_xlnm.Print_Titles" localSheetId="5">'3. RENDICIÓN DE CUENTAS'!$2:$4</definedName>
    <definedName name="_xlnm.Print_Titles" localSheetId="6">'4.MM ATENCIÓN CIUDADANO'!$1:$4</definedName>
    <definedName name="_xlnm.Print_Titles" localSheetId="8">'5.TRANSPARENCIA ACC INFORMACIÓN'!$1:$3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51" i="55" l="1"/>
  <c r="U250" i="55"/>
  <c r="U249" i="55"/>
  <c r="U248" i="55"/>
  <c r="U247" i="55"/>
  <c r="U246" i="55"/>
  <c r="U245" i="55"/>
  <c r="U240" i="55"/>
  <c r="U239" i="55"/>
  <c r="U238" i="55"/>
  <c r="U237" i="55"/>
  <c r="U236" i="55"/>
  <c r="U235" i="55"/>
  <c r="U234" i="55"/>
  <c r="M234" i="55"/>
  <c r="N234" i="55" s="1"/>
  <c r="V245" i="55" l="1"/>
  <c r="W245" i="55" s="1"/>
  <c r="Y245" i="55" s="1"/>
  <c r="Z245" i="55" s="1"/>
  <c r="V234" i="55"/>
  <c r="W234" i="55" s="1"/>
  <c r="Y234" i="55" s="1"/>
  <c r="Z234" i="55" s="1"/>
  <c r="O234" i="55"/>
  <c r="AM234" i="55"/>
  <c r="AA234" i="55" l="1"/>
  <c r="AH234" i="55" s="1"/>
  <c r="AK234" i="55" s="1"/>
  <c r="AN234" i="55" s="1"/>
  <c r="AL234" i="55" l="1"/>
  <c r="U232" i="55"/>
  <c r="U231" i="55"/>
  <c r="U230" i="55"/>
  <c r="U229" i="55"/>
  <c r="U228" i="55"/>
  <c r="U227" i="55"/>
  <c r="U226" i="55"/>
  <c r="U221" i="55"/>
  <c r="U220" i="55"/>
  <c r="U219" i="55"/>
  <c r="U218" i="55"/>
  <c r="U217" i="55"/>
  <c r="U216" i="55"/>
  <c r="U215" i="55"/>
  <c r="M215" i="55"/>
  <c r="N215" i="55" s="1"/>
  <c r="AM177" i="55"/>
  <c r="AL177" i="55"/>
  <c r="AM158" i="55"/>
  <c r="AN158" i="55" s="1"/>
  <c r="AL158" i="55"/>
  <c r="AM139" i="55"/>
  <c r="AL139" i="55"/>
  <c r="V226" i="55" l="1"/>
  <c r="W226" i="55" s="1"/>
  <c r="Y226" i="55" s="1"/>
  <c r="Z226" i="55" s="1"/>
  <c r="V215" i="55"/>
  <c r="W215" i="55" s="1"/>
  <c r="Y215" i="55" s="1"/>
  <c r="Z215" i="55" s="1"/>
  <c r="O215" i="55"/>
  <c r="AM215" i="55"/>
  <c r="AK177" i="55"/>
  <c r="AN177" i="55" s="1"/>
  <c r="AA215" i="55" l="1"/>
  <c r="AH215" i="55" s="1"/>
  <c r="AL215" i="55" s="1"/>
  <c r="AK215" i="55" l="1"/>
  <c r="AN215" i="55" s="1"/>
  <c r="AN430" i="55"/>
  <c r="M6" i="55"/>
  <c r="N6" i="55" s="1"/>
  <c r="U6" i="55"/>
  <c r="U7" i="55"/>
  <c r="U8" i="55"/>
  <c r="U9" i="55"/>
  <c r="U10" i="55"/>
  <c r="U11" i="55"/>
  <c r="U12" i="55"/>
  <c r="U17" i="55"/>
  <c r="U18" i="55"/>
  <c r="U19" i="55"/>
  <c r="U20" i="55"/>
  <c r="U21" i="55"/>
  <c r="U22" i="55"/>
  <c r="U23" i="55"/>
  <c r="M25" i="55"/>
  <c r="N25" i="55" s="1"/>
  <c r="O25" i="55" s="1"/>
  <c r="U25" i="55"/>
  <c r="U26" i="55"/>
  <c r="U27" i="55"/>
  <c r="U28" i="55"/>
  <c r="U29" i="55"/>
  <c r="U30" i="55"/>
  <c r="U31" i="55"/>
  <c r="U36" i="55"/>
  <c r="U37" i="55"/>
  <c r="U38" i="55"/>
  <c r="U39" i="55"/>
  <c r="U40" i="55"/>
  <c r="U41" i="55"/>
  <c r="U42" i="55"/>
  <c r="M44" i="55"/>
  <c r="N44" i="55" s="1"/>
  <c r="U44" i="55"/>
  <c r="U45" i="55"/>
  <c r="U46" i="55"/>
  <c r="U47" i="55"/>
  <c r="U48" i="55"/>
  <c r="U49" i="55"/>
  <c r="U50" i="55"/>
  <c r="U55" i="55"/>
  <c r="U56" i="55"/>
  <c r="U57" i="55"/>
  <c r="U58" i="55"/>
  <c r="U59" i="55"/>
  <c r="U60" i="55"/>
  <c r="U61" i="55"/>
  <c r="M63" i="55"/>
  <c r="N63" i="55" s="1"/>
  <c r="O63" i="55" s="1"/>
  <c r="U63" i="55"/>
  <c r="U64" i="55"/>
  <c r="U65" i="55"/>
  <c r="U66" i="55"/>
  <c r="U67" i="55"/>
  <c r="U68" i="55"/>
  <c r="U69" i="55"/>
  <c r="U74" i="55"/>
  <c r="U75" i="55"/>
  <c r="U76" i="55"/>
  <c r="U77" i="55"/>
  <c r="U78" i="55"/>
  <c r="U79" i="55"/>
  <c r="U80" i="55"/>
  <c r="M82" i="55"/>
  <c r="N82" i="55" s="1"/>
  <c r="U82" i="55"/>
  <c r="U83" i="55"/>
  <c r="U84" i="55"/>
  <c r="U85" i="55"/>
  <c r="U86" i="55"/>
  <c r="U87" i="55"/>
  <c r="U88" i="55"/>
  <c r="U93" i="55"/>
  <c r="U94" i="55"/>
  <c r="U95" i="55"/>
  <c r="U96" i="55"/>
  <c r="U97" i="55"/>
  <c r="U98" i="55"/>
  <c r="U99" i="55"/>
  <c r="M101" i="55"/>
  <c r="N101" i="55" s="1"/>
  <c r="U101" i="55"/>
  <c r="U102" i="55"/>
  <c r="U103" i="55"/>
  <c r="U104" i="55"/>
  <c r="U105" i="55"/>
  <c r="U106" i="55"/>
  <c r="U107" i="55"/>
  <c r="U112" i="55"/>
  <c r="U113" i="55"/>
  <c r="U114" i="55"/>
  <c r="U115" i="55"/>
  <c r="U116" i="55"/>
  <c r="U117" i="55"/>
  <c r="U118" i="55"/>
  <c r="M120" i="55"/>
  <c r="N120" i="55" s="1"/>
  <c r="O120" i="55" s="1"/>
  <c r="U120" i="55"/>
  <c r="U121" i="55"/>
  <c r="U122" i="55"/>
  <c r="U123" i="55"/>
  <c r="U124" i="55"/>
  <c r="U125" i="55"/>
  <c r="U126" i="55"/>
  <c r="U131" i="55"/>
  <c r="U132" i="55"/>
  <c r="U133" i="55"/>
  <c r="U134" i="55"/>
  <c r="U135" i="55"/>
  <c r="U136" i="55"/>
  <c r="U137" i="55"/>
  <c r="M196" i="55"/>
  <c r="N196" i="55" s="1"/>
  <c r="U196" i="55"/>
  <c r="U197" i="55"/>
  <c r="U198" i="55"/>
  <c r="U199" i="55"/>
  <c r="U200" i="55"/>
  <c r="U201" i="55"/>
  <c r="U202" i="55"/>
  <c r="U207" i="55"/>
  <c r="U208" i="55"/>
  <c r="U209" i="55"/>
  <c r="U210" i="55"/>
  <c r="U211" i="55"/>
  <c r="U212" i="55"/>
  <c r="U213" i="55"/>
  <c r="M253" i="55"/>
  <c r="N253" i="55" s="1"/>
  <c r="U253" i="55"/>
  <c r="U254" i="55"/>
  <c r="U255" i="55"/>
  <c r="U256" i="55"/>
  <c r="U257" i="55"/>
  <c r="U258" i="55"/>
  <c r="U259" i="55"/>
  <c r="U264" i="55"/>
  <c r="U265" i="55"/>
  <c r="U266" i="55"/>
  <c r="U267" i="55"/>
  <c r="U268" i="55"/>
  <c r="U269" i="55"/>
  <c r="U270" i="55"/>
  <c r="M291" i="55"/>
  <c r="N291" i="55" s="1"/>
  <c r="U291" i="55"/>
  <c r="U292" i="55"/>
  <c r="U293" i="55"/>
  <c r="U294" i="55"/>
  <c r="U295" i="55"/>
  <c r="U296" i="55"/>
  <c r="U297" i="55"/>
  <c r="U302" i="55"/>
  <c r="U303" i="55"/>
  <c r="U304" i="55"/>
  <c r="U305" i="55"/>
  <c r="U306" i="55"/>
  <c r="U307" i="55"/>
  <c r="U308" i="55"/>
  <c r="M329" i="55"/>
  <c r="N329" i="55" s="1"/>
  <c r="U329" i="55"/>
  <c r="U330" i="55"/>
  <c r="U331" i="55"/>
  <c r="U332" i="55"/>
  <c r="U333" i="55"/>
  <c r="U334" i="55"/>
  <c r="U335" i="55"/>
  <c r="U340" i="55"/>
  <c r="U341" i="55"/>
  <c r="U342" i="55"/>
  <c r="U343" i="55"/>
  <c r="U344" i="55"/>
  <c r="U345" i="55"/>
  <c r="U346" i="55"/>
  <c r="M411" i="55"/>
  <c r="N411" i="55" s="1"/>
  <c r="U411" i="55"/>
  <c r="U412" i="55"/>
  <c r="U413" i="55"/>
  <c r="U414" i="55"/>
  <c r="U415" i="55"/>
  <c r="U416" i="55"/>
  <c r="U417" i="55"/>
  <c r="U422" i="55"/>
  <c r="U423" i="55"/>
  <c r="U424" i="55"/>
  <c r="U425" i="55"/>
  <c r="U426" i="55"/>
  <c r="U427" i="55"/>
  <c r="U428" i="55"/>
  <c r="M506" i="55"/>
  <c r="N506" i="55" s="1"/>
  <c r="U506" i="55"/>
  <c r="U507" i="55"/>
  <c r="U508" i="55"/>
  <c r="U509" i="55"/>
  <c r="U510" i="55"/>
  <c r="U511" i="55"/>
  <c r="U512" i="55"/>
  <c r="U517" i="55"/>
  <c r="U518" i="55"/>
  <c r="U519" i="55"/>
  <c r="U520" i="55"/>
  <c r="U521" i="55"/>
  <c r="U522" i="55"/>
  <c r="U523" i="55"/>
  <c r="AN139" i="55"/>
  <c r="R41" i="40"/>
  <c r="R40" i="40"/>
  <c r="R39" i="40"/>
  <c r="R38" i="40"/>
  <c r="R37" i="40"/>
  <c r="R36" i="40"/>
  <c r="R35" i="40"/>
  <c r="J35" i="40"/>
  <c r="K35" i="40" s="1"/>
  <c r="R571" i="40"/>
  <c r="R570" i="40"/>
  <c r="R569" i="40"/>
  <c r="R568" i="40"/>
  <c r="R567" i="40"/>
  <c r="R566" i="40"/>
  <c r="R565" i="40"/>
  <c r="R561" i="40"/>
  <c r="R560" i="40"/>
  <c r="R559" i="40"/>
  <c r="R558" i="40"/>
  <c r="R557" i="40"/>
  <c r="J557" i="40"/>
  <c r="K557" i="40" s="1"/>
  <c r="J9" i="40"/>
  <c r="K9" i="40" s="1"/>
  <c r="R9" i="40"/>
  <c r="R10" i="40"/>
  <c r="R11" i="40"/>
  <c r="R12" i="40"/>
  <c r="R13" i="40"/>
  <c r="R14" i="40"/>
  <c r="R15" i="40"/>
  <c r="J61" i="40"/>
  <c r="K61" i="40" s="1"/>
  <c r="L61" i="40" s="1"/>
  <c r="M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R502" i="40"/>
  <c r="R503" i="40"/>
  <c r="R504" i="40"/>
  <c r="R505" i="40"/>
  <c r="R506" i="40"/>
  <c r="R507" i="40"/>
  <c r="R508" i="40"/>
  <c r="R517" i="40"/>
  <c r="R518" i="40"/>
  <c r="R519" i="40"/>
  <c r="R520" i="40"/>
  <c r="R521" i="40"/>
  <c r="R522" i="40"/>
  <c r="R523" i="40"/>
  <c r="R524" i="40"/>
  <c r="J531" i="40"/>
  <c r="K531" i="40" s="1"/>
  <c r="R531" i="40"/>
  <c r="R532" i="40"/>
  <c r="R533" i="40"/>
  <c r="R534" i="40"/>
  <c r="R535" i="40"/>
  <c r="R536" i="40"/>
  <c r="R539" i="40"/>
  <c r="R540" i="40"/>
  <c r="R541" i="40"/>
  <c r="R542" i="40"/>
  <c r="R543" i="40"/>
  <c r="R544" i="40"/>
  <c r="R545" i="40"/>
  <c r="F18" i="5"/>
  <c r="L25" i="5"/>
  <c r="S302" i="40" l="1"/>
  <c r="T302" i="40" s="1"/>
  <c r="V302" i="40" s="1"/>
  <c r="S113" i="40"/>
  <c r="T113" i="40" s="1"/>
  <c r="V113" i="40" s="1"/>
  <c r="W113" i="40" s="1"/>
  <c r="X113" i="40" s="1"/>
  <c r="AB113" i="40" s="1"/>
  <c r="S268" i="40"/>
  <c r="T268" i="40" s="1"/>
  <c r="V268" i="40" s="1"/>
  <c r="W268" i="40" s="1"/>
  <c r="S69" i="40"/>
  <c r="T69" i="40" s="1"/>
  <c r="V69" i="40" s="1"/>
  <c r="W69" i="40" s="1"/>
  <c r="S193" i="40"/>
  <c r="T193" i="40" s="1"/>
  <c r="V193" i="40" s="1"/>
  <c r="W193" i="40" s="1"/>
  <c r="S61" i="40"/>
  <c r="T61" i="40" s="1"/>
  <c r="V61" i="40" s="1"/>
  <c r="W61" i="40" s="1"/>
  <c r="S186" i="40"/>
  <c r="T186" i="40" s="1"/>
  <c r="V186" i="40" s="1"/>
  <c r="W186" i="40" s="1"/>
  <c r="S215" i="40"/>
  <c r="T215" i="40" s="1"/>
  <c r="V215" i="40" s="1"/>
  <c r="W215" i="40" s="1"/>
  <c r="X215" i="40" s="1"/>
  <c r="AB215" i="40" s="1"/>
  <c r="AE215" i="40" s="1"/>
  <c r="S276" i="40"/>
  <c r="T276" i="40" s="1"/>
  <c r="V276" i="40" s="1"/>
  <c r="W276" i="40" s="1"/>
  <c r="S242" i="40"/>
  <c r="T242" i="40" s="1"/>
  <c r="V242" i="40" s="1"/>
  <c r="W242" i="40" s="1"/>
  <c r="S179" i="40"/>
  <c r="T179" i="40" s="1"/>
  <c r="V179" i="40" s="1"/>
  <c r="W179" i="40" s="1"/>
  <c r="S121" i="40"/>
  <c r="T121" i="40" s="1"/>
  <c r="V121" i="40" s="1"/>
  <c r="W121" i="40" s="1"/>
  <c r="X121" i="40" s="1"/>
  <c r="S406" i="40"/>
  <c r="T406" i="40" s="1"/>
  <c r="V406" i="40" s="1"/>
  <c r="S354" i="40"/>
  <c r="T354" i="40" s="1"/>
  <c r="V354" i="40" s="1"/>
  <c r="W354" i="40" s="1"/>
  <c r="S346" i="40"/>
  <c r="T346" i="40" s="1"/>
  <c r="V346" i="40" s="1"/>
  <c r="W346" i="40" s="1"/>
  <c r="X346" i="40" s="1"/>
  <c r="AB346" i="40" s="1"/>
  <c r="AF346" i="40" s="1"/>
  <c r="S250" i="40"/>
  <c r="T250" i="40" s="1"/>
  <c r="V250" i="40" s="1"/>
  <c r="W250" i="40" s="1"/>
  <c r="S207" i="40"/>
  <c r="T207" i="40" s="1"/>
  <c r="V207" i="40" s="1"/>
  <c r="W207" i="40" s="1"/>
  <c r="S398" i="40"/>
  <c r="T398" i="40" s="1"/>
  <c r="V398" i="40" s="1"/>
  <c r="W398" i="40" s="1"/>
  <c r="X398" i="40" s="1"/>
  <c r="AB398" i="40" s="1"/>
  <c r="AE398" i="40" s="1"/>
  <c r="L372" i="40"/>
  <c r="M372" i="40" s="1"/>
  <c r="AG372" i="40"/>
  <c r="AM101" i="55"/>
  <c r="O101" i="55"/>
  <c r="O82" i="55"/>
  <c r="AM82" i="55"/>
  <c r="AM411" i="55"/>
  <c r="O411" i="55"/>
  <c r="AM6" i="55"/>
  <c r="O6" i="55"/>
  <c r="AM506" i="55"/>
  <c r="O506" i="55"/>
  <c r="O329" i="55"/>
  <c r="AM329" i="55"/>
  <c r="AM44" i="55"/>
  <c r="O44" i="55"/>
  <c r="O291" i="55"/>
  <c r="AM291" i="55"/>
  <c r="AM196" i="55"/>
  <c r="O196" i="55"/>
  <c r="P196" i="55" s="1"/>
  <c r="AM253" i="55"/>
  <c r="O253" i="55"/>
  <c r="AM63" i="55"/>
  <c r="AM25" i="55"/>
  <c r="AM120" i="55"/>
  <c r="S484" i="40"/>
  <c r="T484" i="40" s="1"/>
  <c r="V484" i="40" s="1"/>
  <c r="S476" i="40"/>
  <c r="T476" i="40" s="1"/>
  <c r="V476" i="40" s="1"/>
  <c r="W476" i="40" s="1"/>
  <c r="X476" i="40" s="1"/>
  <c r="AB476" i="40" s="1"/>
  <c r="AG242" i="40"/>
  <c r="L242" i="40"/>
  <c r="AG268" i="40"/>
  <c r="L268" i="40"/>
  <c r="M268" i="40" s="1"/>
  <c r="AG294" i="40"/>
  <c r="L294" i="40"/>
  <c r="M294" i="40" s="1"/>
  <c r="AG320" i="40"/>
  <c r="L320" i="40"/>
  <c r="M320" i="40" s="1"/>
  <c r="S557" i="40"/>
  <c r="T557" i="40" s="1"/>
  <c r="V557" i="40" s="1"/>
  <c r="W557" i="40" s="1"/>
  <c r="S565" i="40"/>
  <c r="T565" i="40" s="1"/>
  <c r="V565" i="40" s="1"/>
  <c r="W565" i="40" s="1"/>
  <c r="S539" i="40"/>
  <c r="T539" i="40" s="1"/>
  <c r="V539" i="40" s="1"/>
  <c r="W539" i="40" s="1"/>
  <c r="S294" i="40"/>
  <c r="T294" i="40" s="1"/>
  <c r="V294" i="40" s="1"/>
  <c r="W294" i="40" s="1"/>
  <c r="X294" i="40" s="1"/>
  <c r="AB294" i="40" s="1"/>
  <c r="AF294" i="40" s="1"/>
  <c r="AG9" i="40"/>
  <c r="L9" i="40"/>
  <c r="L424" i="40"/>
  <c r="M424" i="40" s="1"/>
  <c r="AG424" i="40"/>
  <c r="L215" i="40"/>
  <c r="M215" i="40" s="1"/>
  <c r="AG215" i="40"/>
  <c r="AG450" i="40"/>
  <c r="L450" i="40"/>
  <c r="M450" i="40" s="1"/>
  <c r="L165" i="40"/>
  <c r="AG165" i="40"/>
  <c r="L531" i="40"/>
  <c r="M531" i="40" s="1"/>
  <c r="AG531" i="40"/>
  <c r="S502" i="40"/>
  <c r="T502" i="40" s="1"/>
  <c r="V502" i="40" s="1"/>
  <c r="W502" i="40" s="1"/>
  <c r="S87" i="40"/>
  <c r="T87" i="40" s="1"/>
  <c r="V87" i="40" s="1"/>
  <c r="W87" i="40" s="1"/>
  <c r="S432" i="40"/>
  <c r="T432" i="40" s="1"/>
  <c r="V432" i="40" s="1"/>
  <c r="S320" i="40"/>
  <c r="T320" i="40" s="1"/>
  <c r="V320" i="40" s="1"/>
  <c r="W320" i="40" s="1"/>
  <c r="V264" i="55"/>
  <c r="W264" i="55" s="1"/>
  <c r="Y264" i="55" s="1"/>
  <c r="Z264" i="55" s="1"/>
  <c r="V207" i="55"/>
  <c r="W207" i="55" s="1"/>
  <c r="Y207" i="55" s="1"/>
  <c r="Z207" i="55" s="1"/>
  <c r="V131" i="55"/>
  <c r="W131" i="55" s="1"/>
  <c r="Y131" i="55" s="1"/>
  <c r="Z131" i="55" s="1"/>
  <c r="V101" i="55"/>
  <c r="W101" i="55" s="1"/>
  <c r="Y101" i="55" s="1"/>
  <c r="Z101" i="55" s="1"/>
  <c r="V82" i="55"/>
  <c r="W82" i="55" s="1"/>
  <c r="Y82" i="55" s="1"/>
  <c r="Z82" i="55" s="1"/>
  <c r="V63" i="55"/>
  <c r="W63" i="55" s="1"/>
  <c r="Y63" i="55" s="1"/>
  <c r="Z63" i="55" s="1"/>
  <c r="V44" i="55"/>
  <c r="W44" i="55" s="1"/>
  <c r="Y44" i="55" s="1"/>
  <c r="Z44" i="55" s="1"/>
  <c r="S372" i="40"/>
  <c r="T372" i="40" s="1"/>
  <c r="V372" i="40" s="1"/>
  <c r="W372" i="40" s="1"/>
  <c r="AF113" i="40"/>
  <c r="AE113" i="40"/>
  <c r="AH113" i="40" s="1"/>
  <c r="AF476" i="40"/>
  <c r="AE476" i="40"/>
  <c r="L113" i="40"/>
  <c r="L502" i="40"/>
  <c r="M502" i="40" s="1"/>
  <c r="AG502" i="40"/>
  <c r="S458" i="40"/>
  <c r="T458" i="40" s="1"/>
  <c r="V458" i="40" s="1"/>
  <c r="S424" i="40"/>
  <c r="T424" i="40" s="1"/>
  <c r="V424" i="40" s="1"/>
  <c r="W424" i="40" s="1"/>
  <c r="X424" i="40" s="1"/>
  <c r="AB424" i="40" s="1"/>
  <c r="AG557" i="40"/>
  <c r="L557" i="40"/>
  <c r="M557" i="40" s="1"/>
  <c r="V517" i="55"/>
  <c r="W517" i="55" s="1"/>
  <c r="Y517" i="55" s="1"/>
  <c r="Z517" i="55" s="1"/>
  <c r="S517" i="40"/>
  <c r="T517" i="40" s="1"/>
  <c r="V517" i="40" s="1"/>
  <c r="W517" i="40" s="1"/>
  <c r="L87" i="40"/>
  <c r="AG87" i="40"/>
  <c r="AG35" i="40"/>
  <c r="L35" i="40"/>
  <c r="V506" i="55"/>
  <c r="W506" i="55" s="1"/>
  <c r="Y506" i="55" s="1"/>
  <c r="Z506" i="55" s="1"/>
  <c r="S450" i="40"/>
  <c r="T450" i="40" s="1"/>
  <c r="V450" i="40" s="1"/>
  <c r="W450" i="40" s="1"/>
  <c r="X450" i="40" s="1"/>
  <c r="AB450" i="40" s="1"/>
  <c r="AG476" i="40"/>
  <c r="L476" i="40"/>
  <c r="M476" i="40" s="1"/>
  <c r="S95" i="40"/>
  <c r="T95" i="40" s="1"/>
  <c r="V95" i="40" s="1"/>
  <c r="W95" i="40" s="1"/>
  <c r="S9" i="40"/>
  <c r="T9" i="40" s="1"/>
  <c r="V9" i="40" s="1"/>
  <c r="W9" i="40" s="1"/>
  <c r="X9" i="40" s="1"/>
  <c r="AB9" i="40" s="1"/>
  <c r="AI61" i="40"/>
  <c r="AG61" i="40"/>
  <c r="AG346" i="40"/>
  <c r="L346" i="40"/>
  <c r="M346" i="40" s="1"/>
  <c r="S531" i="40"/>
  <c r="T531" i="40" s="1"/>
  <c r="V531" i="40" s="1"/>
  <c r="W531" i="40" s="1"/>
  <c r="X531" i="40" s="1"/>
  <c r="AB531" i="40" s="1"/>
  <c r="S328" i="40"/>
  <c r="T328" i="40" s="1"/>
  <c r="V328" i="40" s="1"/>
  <c r="W328" i="40" s="1"/>
  <c r="X320" i="40" s="1"/>
  <c r="AB320" i="40" s="1"/>
  <c r="S200" i="40"/>
  <c r="T200" i="40" s="1"/>
  <c r="V200" i="40" s="1"/>
  <c r="W200" i="40" s="1"/>
  <c r="S172" i="40"/>
  <c r="T172" i="40" s="1"/>
  <c r="V172" i="40" s="1"/>
  <c r="W172" i="40" s="1"/>
  <c r="S165" i="40"/>
  <c r="T165" i="40" s="1"/>
  <c r="V165" i="40" s="1"/>
  <c r="W165" i="40" s="1"/>
  <c r="S35" i="40"/>
  <c r="T35" i="40" s="1"/>
  <c r="V35" i="40" s="1"/>
  <c r="W35" i="40" s="1"/>
  <c r="X35" i="40" s="1"/>
  <c r="AB35" i="40" s="1"/>
  <c r="L398" i="40"/>
  <c r="M398" i="40" s="1"/>
  <c r="AG398" i="40"/>
  <c r="S380" i="40"/>
  <c r="T380" i="40" s="1"/>
  <c r="V380" i="40" s="1"/>
  <c r="W380" i="40" s="1"/>
  <c r="X372" i="40" s="1"/>
  <c r="AB372" i="40" s="1"/>
  <c r="V422" i="55"/>
  <c r="W422" i="55" s="1"/>
  <c r="Y422" i="55" s="1"/>
  <c r="Z422" i="55" s="1"/>
  <c r="V411" i="55"/>
  <c r="W411" i="55" s="1"/>
  <c r="Y411" i="55" s="1"/>
  <c r="Z411" i="55" s="1"/>
  <c r="V340" i="55"/>
  <c r="W340" i="55" s="1"/>
  <c r="Y340" i="55" s="1"/>
  <c r="Z340" i="55" s="1"/>
  <c r="V329" i="55"/>
  <c r="W329" i="55" s="1"/>
  <c r="Y329" i="55" s="1"/>
  <c r="Z329" i="55" s="1"/>
  <c r="V302" i="55"/>
  <c r="W302" i="55" s="1"/>
  <c r="Y302" i="55" s="1"/>
  <c r="Z302" i="55" s="1"/>
  <c r="V291" i="55"/>
  <c r="W291" i="55" s="1"/>
  <c r="Y291" i="55" s="1"/>
  <c r="Z291" i="55" s="1"/>
  <c r="V253" i="55"/>
  <c r="W253" i="55" s="1"/>
  <c r="Y253" i="55" s="1"/>
  <c r="Z253" i="55" s="1"/>
  <c r="V196" i="55"/>
  <c r="W196" i="55" s="1"/>
  <c r="Y196" i="55" s="1"/>
  <c r="Z196" i="55" s="1"/>
  <c r="V120" i="55"/>
  <c r="W120" i="55" s="1"/>
  <c r="Y120" i="55" s="1"/>
  <c r="Z120" i="55" s="1"/>
  <c r="AA120" i="55" s="1"/>
  <c r="V112" i="55"/>
  <c r="W112" i="55" s="1"/>
  <c r="Y112" i="55" s="1"/>
  <c r="Z112" i="55" s="1"/>
  <c r="V93" i="55"/>
  <c r="W93" i="55" s="1"/>
  <c r="Y93" i="55" s="1"/>
  <c r="Z93" i="55" s="1"/>
  <c r="V74" i="55"/>
  <c r="W74" i="55" s="1"/>
  <c r="Y74" i="55" s="1"/>
  <c r="Z74" i="55" s="1"/>
  <c r="V55" i="55"/>
  <c r="W55" i="55" s="1"/>
  <c r="Y55" i="55" s="1"/>
  <c r="Z55" i="55" s="1"/>
  <c r="AA44" i="55" s="1"/>
  <c r="AH44" i="55" s="1"/>
  <c r="V36" i="55"/>
  <c r="W36" i="55" s="1"/>
  <c r="Y36" i="55" s="1"/>
  <c r="Z36" i="55" s="1"/>
  <c r="V25" i="55"/>
  <c r="W25" i="55" s="1"/>
  <c r="Y25" i="55" s="1"/>
  <c r="Z25" i="55" s="1"/>
  <c r="V17" i="55"/>
  <c r="W17" i="55" s="1"/>
  <c r="Y17" i="55" s="1"/>
  <c r="Z17" i="55" s="1"/>
  <c r="V6" i="55"/>
  <c r="W6" i="55" s="1"/>
  <c r="Y6" i="55" s="1"/>
  <c r="Z6" i="55" s="1"/>
  <c r="X268" i="40" l="1"/>
  <c r="AB268" i="40" s="1"/>
  <c r="AF268" i="40"/>
  <c r="AE268" i="40"/>
  <c r="AH268" i="40" s="1"/>
  <c r="AI268" i="40" s="1"/>
  <c r="AA101" i="55"/>
  <c r="AH101" i="55" s="1"/>
  <c r="AA82" i="55"/>
  <c r="AE346" i="40"/>
  <c r="X87" i="40"/>
  <c r="AB87" i="40" s="1"/>
  <c r="AE87" i="40" s="1"/>
  <c r="AH87" i="40" s="1"/>
  <c r="X61" i="40"/>
  <c r="AB61" i="40" s="1"/>
  <c r="AA63" i="55"/>
  <c r="AH63" i="55" s="1"/>
  <c r="AK63" i="55" s="1"/>
  <c r="AN63" i="55" s="1"/>
  <c r="AA196" i="55"/>
  <c r="AH196" i="55" s="1"/>
  <c r="AK196" i="55" s="1"/>
  <c r="AN196" i="55" s="1"/>
  <c r="AI215" i="40"/>
  <c r="AF398" i="40"/>
  <c r="X242" i="40"/>
  <c r="AB242" i="40" s="1"/>
  <c r="AE242" i="40" s="1"/>
  <c r="AH242" i="40" s="1"/>
  <c r="AH215" i="40"/>
  <c r="X502" i="40"/>
  <c r="AB502" i="40" s="1"/>
  <c r="AE502" i="40" s="1"/>
  <c r="AH502" i="40" s="1"/>
  <c r="AI502" i="40" s="1"/>
  <c r="AE294" i="40"/>
  <c r="AH294" i="40" s="1"/>
  <c r="AI294" i="40" s="1"/>
  <c r="AF215" i="40"/>
  <c r="AA253" i="55"/>
  <c r="AH253" i="55" s="1"/>
  <c r="AK253" i="55" s="1"/>
  <c r="AN253" i="55" s="1"/>
  <c r="AA329" i="55"/>
  <c r="AL329" i="55" s="1"/>
  <c r="AI242" i="40"/>
  <c r="M242" i="40"/>
  <c r="AA506" i="55"/>
  <c r="AH506" i="55" s="1"/>
  <c r="AK506" i="55" s="1"/>
  <c r="AN506" i="55" s="1"/>
  <c r="X557" i="40"/>
  <c r="AB557" i="40" s="1"/>
  <c r="AA291" i="55"/>
  <c r="AH291" i="55" s="1"/>
  <c r="AL291" i="55" s="1"/>
  <c r="AH476" i="40"/>
  <c r="AI476" i="40" s="1"/>
  <c r="AA411" i="55"/>
  <c r="AH411" i="55" s="1"/>
  <c r="AK411" i="55" s="1"/>
  <c r="AN411" i="55" s="1"/>
  <c r="AI9" i="40"/>
  <c r="M9" i="40"/>
  <c r="M165" i="40"/>
  <c r="AI165" i="40"/>
  <c r="AL63" i="55"/>
  <c r="AK82" i="55"/>
  <c r="AN82" i="55" s="1"/>
  <c r="AL82" i="55"/>
  <c r="AK101" i="55"/>
  <c r="AN101" i="55" s="1"/>
  <c r="AL101" i="55"/>
  <c r="AE320" i="40"/>
  <c r="AH320" i="40" s="1"/>
  <c r="AI320" i="40" s="1"/>
  <c r="AF320" i="40"/>
  <c r="AF372" i="40"/>
  <c r="AE372" i="40"/>
  <c r="AH372" i="40" s="1"/>
  <c r="AI372" i="40" s="1"/>
  <c r="AF35" i="40"/>
  <c r="AE35" i="40"/>
  <c r="AH35" i="40" s="1"/>
  <c r="AE9" i="40"/>
  <c r="AH9" i="40" s="1"/>
  <c r="AF9" i="40"/>
  <c r="AE61" i="40"/>
  <c r="AH61" i="40" s="1"/>
  <c r="AF61" i="40"/>
  <c r="AL44" i="55"/>
  <c r="AK44" i="55"/>
  <c r="AN44" i="55" s="1"/>
  <c r="AA6" i="55"/>
  <c r="AH6" i="55" s="1"/>
  <c r="AL120" i="55"/>
  <c r="AK120" i="55"/>
  <c r="AN120" i="55" s="1"/>
  <c r="X165" i="40"/>
  <c r="AB165" i="40" s="1"/>
  <c r="AE531" i="40"/>
  <c r="AH531" i="40" s="1"/>
  <c r="AI531" i="40" s="1"/>
  <c r="AF531" i="40"/>
  <c r="M87" i="40"/>
  <c r="AI87" i="40"/>
  <c r="AH398" i="40"/>
  <c r="AI398" i="40" s="1"/>
  <c r="AH346" i="40"/>
  <c r="AI346" i="40" s="1"/>
  <c r="M35" i="40"/>
  <c r="AI35" i="40"/>
  <c r="AA25" i="55"/>
  <c r="AH25" i="55" s="1"/>
  <c r="AF450" i="40"/>
  <c r="AE450" i="40"/>
  <c r="AH450" i="40" s="1"/>
  <c r="AI450" i="40" s="1"/>
  <c r="AE424" i="40"/>
  <c r="AH424" i="40" s="1"/>
  <c r="AI424" i="40" s="1"/>
  <c r="AF424" i="40"/>
  <c r="M113" i="40"/>
  <c r="AI113" i="40"/>
  <c r="AL506" i="55" l="1"/>
  <c r="AL411" i="55"/>
  <c r="AL196" i="55"/>
  <c r="AF87" i="40"/>
  <c r="AF502" i="40"/>
  <c r="AF242" i="40"/>
  <c r="AL253" i="55"/>
  <c r="AK291" i="55"/>
  <c r="AN291" i="55" s="1"/>
  <c r="AK329" i="55"/>
  <c r="AN329" i="55" s="1"/>
  <c r="AF557" i="40"/>
  <c r="AE557" i="40"/>
  <c r="AH557" i="40" s="1"/>
  <c r="AI557" i="40" s="1"/>
  <c r="AE165" i="40"/>
  <c r="AH165" i="40" s="1"/>
  <c r="AF165" i="40"/>
  <c r="AL25" i="55"/>
  <c r="AK25" i="55"/>
  <c r="AN25" i="55" s="1"/>
  <c r="AL6" i="55"/>
  <c r="AK6" i="55"/>
  <c r="AN6"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tc={ADF0DD6C-EA49-419B-9064-AD3EBA92CBBE}</author>
    <author>tc={56005692-C65F-4871-89D4-2323E86ADC00}</author>
    <author>tc={FDA11B17-B1AA-4E35-9EBB-E5C4E39D67ED}</author>
  </authors>
  <commentList>
    <comment ref="C4" authorId="0" shapeId="0" xr:uid="{ADF0DD6C-EA49-419B-9064-AD3EBA92CBBE}">
      <text>
        <t>[Comentario encadenado]
Su versión de Excel le permite leer este comentario encadenado; sin embargo, las ediciones que se apliquen se quitarán si el archivo se abre en una versión más reciente de Excel. Más información: https://go.microsoft.com/fwlink/?linkid=870924
Comentario:
    Políticos, Economicos y Financieros, Sociales y Culturales, Tecnológicos, Ambientales, Legales y Reglamentarios</t>
      </text>
    </comment>
    <comment ref="Q215" authorId="1" shapeId="0" xr:uid="{56005692-C65F-4871-89D4-2323E86ADC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Segun la metodologia de elaboración de riesgos de corupción se requiere establecer la periodicidad  o tiempo de ejecución del control 1.</t>
      </text>
    </comment>
    <comment ref="D384" authorId="2" shapeId="0" xr:uid="{FDA11B17-B1AA-4E35-9EBB-E5C4E39D67ED}">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I9" authorId="0" shapeId="0" xr:uid="{00000000-0006-0000-0800-000001000000}">
      <text>
        <r>
          <rPr>
            <b/>
            <sz val="9"/>
            <color indexed="81"/>
            <rFont val="Tahoma"/>
            <family val="2"/>
          </rPr>
          <t>Identifique el tipo de racionalización:
1. Normativa.
2. Administrativa.
3. Tecnologica.</t>
        </r>
        <r>
          <rPr>
            <sz val="9"/>
            <color indexed="81"/>
            <rFont val="Tahoma"/>
            <family val="2"/>
          </rPr>
          <t xml:space="preserve">
</t>
        </r>
      </text>
    </comment>
  </commentList>
</comments>
</file>

<file path=xl/sharedStrings.xml><?xml version="1.0" encoding="utf-8"?>
<sst xmlns="http://schemas.openxmlformats.org/spreadsheetml/2006/main" count="5692" uniqueCount="1252">
  <si>
    <t>FECHA:</t>
  </si>
  <si>
    <t>2. IDENTIFICACIÓN DEL RIESGO</t>
  </si>
  <si>
    <t>3. ANÁLISIS DEL RIESGO</t>
  </si>
  <si>
    <t>4. VALORACIÓN DEL RIESGO</t>
  </si>
  <si>
    <t>5. AUTOEVALUACION DEL CONTROL - SEGUIMIENTO</t>
  </si>
  <si>
    <t>6. AUTOEVALUACIÓN DEL RIESGO - CIERRE</t>
  </si>
  <si>
    <t>No.</t>
  </si>
  <si>
    <t>Probabilidad</t>
  </si>
  <si>
    <t>Impacto</t>
  </si>
  <si>
    <t>Evaluacion</t>
  </si>
  <si>
    <t>TIPO DE CONTROL</t>
  </si>
  <si>
    <t>Seguimiento Mayo</t>
  </si>
  <si>
    <t>Seguimiento Septiembre</t>
  </si>
  <si>
    <t>Materializado</t>
  </si>
  <si>
    <t>Justificación</t>
  </si>
  <si>
    <t>Observaciones</t>
  </si>
  <si>
    <t>Documento Anexo</t>
  </si>
  <si>
    <t>Continua para la Proxima Vigencia</t>
  </si>
  <si>
    <t>Fecha Inicio</t>
  </si>
  <si>
    <t>Fecha Fin</t>
  </si>
  <si>
    <t>Responsable</t>
  </si>
  <si>
    <t>Indicador</t>
  </si>
  <si>
    <t>Fecha</t>
  </si>
  <si>
    <t>% de Avance</t>
  </si>
  <si>
    <t>Efectos Logrados</t>
  </si>
  <si>
    <t>Improbable</t>
  </si>
  <si>
    <t>Mayor</t>
  </si>
  <si>
    <t xml:space="preserve">COMPONENTE  1. SEGUIMIENTO AL MAPA DE RIESGOS DE CORRUPCIÓN 2023
 </t>
  </si>
  <si>
    <t>PRIMER SEGUIMIENTO  A 30 DE ABRIL DE 2022</t>
  </si>
  <si>
    <t>SEGUIMIENTO OFICINA DE CONTROL INTERNO</t>
  </si>
  <si>
    <t>SUBCOMPONENTE</t>
  </si>
  <si>
    <t>ACTIVIDADES</t>
  </si>
  <si>
    <t>META O PRODUCTO</t>
  </si>
  <si>
    <t>META 1er CUATRIMESTRE</t>
  </si>
  <si>
    <t>META 2do CUATRIMESTRE</t>
  </si>
  <si>
    <t>META 3er CUATRIMESTRE</t>
  </si>
  <si>
    <t>INDICADOR</t>
  </si>
  <si>
    <t>RESPONSABLE</t>
  </si>
  <si>
    <t>% AVANCE</t>
  </si>
  <si>
    <t>ACTIVIDADES ADELANTADAS</t>
  </si>
  <si>
    <t>EFECTOS LOGRADOS</t>
  </si>
  <si>
    <t>DESCRIPCIÓN DE LAS EVIDENCIAS</t>
  </si>
  <si>
    <t>Subcomponente
/proceso 1
Política de Administración de Riesgos</t>
  </si>
  <si>
    <t xml:space="preserve">
1.1</t>
  </si>
  <si>
    <t>Difundir la política de administración de riesgos</t>
  </si>
  <si>
    <t>Tres (3) Comunicaciones internas para difundir política de administración de riesgos.</t>
  </si>
  <si>
    <t>Sumatoria</t>
  </si>
  <si>
    <t>Nombre: Comunicaciones internas para difundir polìtica de administración de riesgos. 
Formula: Sumatoria de comunicaciones internas para difundir política de administración de riesgos.</t>
  </si>
  <si>
    <t>Jefe Oficina Asesora de Planeación y
Líderes de procesos</t>
  </si>
  <si>
    <t>Subcomponente
/proceso 2
Construcción del Mapa de Riesgos de Corrupción</t>
  </si>
  <si>
    <t>2.1</t>
  </si>
  <si>
    <t>Realizar taller con funcionarios y contratistas de los procesos para la construcción del  mapa de riesgos de corrupción 2024</t>
  </si>
  <si>
    <t>Un  (1) taller con orientaciones para la construcción del mapa de riesgos de corrupción 2024</t>
  </si>
  <si>
    <t>Nombre: Taller realizado sobre mapa de riesgos de corrupción 2024
Fórmula: taller realizado</t>
  </si>
  <si>
    <t>Jefe oficina asesora de Planeación
Procesos SED</t>
  </si>
  <si>
    <t>2.2</t>
  </si>
  <si>
    <t>Consolidar el borrador mapa de riesgo de corrupción 2024</t>
  </si>
  <si>
    <t>Un (1) Documento con borrador mapa de riesgos de corrupción 2024 consolidado</t>
  </si>
  <si>
    <t>Nombre : Mapa de riesgos de corrupción 2024 consolidado
Fórmula: Un Documento Mapa de riesgos de corrupción 2024 consolidado</t>
  </si>
  <si>
    <t>Jefe Oficina Asesora 
Planeación
Líderes de procesos</t>
  </si>
  <si>
    <t>Subcomponente
/proceso 3
Consulta y divulgación</t>
  </si>
  <si>
    <t>3.1</t>
  </si>
  <si>
    <t>Socializar la publicación  del borrador del Mapa de Riesgos de Corrupción 2024 en página web SED</t>
  </si>
  <si>
    <t>Una (1) socialización de la publicación del borrador del Mapa de Riesgos de Corrupción 2024 en página web SED</t>
  </si>
  <si>
    <t>Nombre: Socializacion  de la publicación del borrador del Mapa de Riesgos de Corrupción 2024  en la página de la SED
Fórmula: Un  documento Mapa de riesgos de corrupción 2024 borrador socializado en página web SED</t>
  </si>
  <si>
    <t>Jefe oficina Asesora de Planeación y Jefe de Oficina Asesora de Comunicación
y Prensa</t>
  </si>
  <si>
    <t>3.2</t>
  </si>
  <si>
    <t>Publicar el Mapa de Riesgos de Corrupción definitivo en la página web de la SED</t>
  </si>
  <si>
    <t>Un (1) Mapa de Riesgos de Corrupción definitivo publicado</t>
  </si>
  <si>
    <t>Nombre: Publicación mapa de riesgos de corrupción 
Fórmula: Mapa de Riesgos de Corrupción  definitivo Publicado en la Página de la SED</t>
  </si>
  <si>
    <t>Jefe oficina asesora de planeación y Jefe de Oficina Asesora de Comunicación y Prensa</t>
  </si>
  <si>
    <t>3.3</t>
  </si>
  <si>
    <t>Divulgar   por diferentes medios el Plan Anticorrupción y de Atención al Ciudadano  a sus grupos de valor y a la ciudadanía. Se va a realizar minimo una divulgación por cada versión del PAAC.</t>
  </si>
  <si>
    <t>Utilizar diferentes medios de comunicación  como (web, intranet, correo electrónico o comunicaciones) para divulgar el PACC</t>
  </si>
  <si>
    <t>Jefe Oficina Asesora de Planeación/Oficina Asesora de Comunicación y Prensa</t>
  </si>
  <si>
    <r>
      <rPr>
        <b/>
        <sz val="8"/>
        <rFont val="Arial"/>
        <family val="2"/>
      </rPr>
      <t xml:space="preserve">Subcomponente
/proceso 4
</t>
    </r>
    <r>
      <rPr>
        <sz val="8"/>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</si>
  <si>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</si>
  <si>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</si>
  <si>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</si>
  <si>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</si>
  <si>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</si>
  <si>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r>
      <rPr>
        <b/>
        <sz val="8"/>
        <rFont val="Arial"/>
        <family val="2"/>
      </rPr>
      <t xml:space="preserve">Subcomponente
/proceso 5
 </t>
    </r>
    <r>
      <rPr>
        <sz val="8"/>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</si>
  <si>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</si>
  <si>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</si>
  <si>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</si>
  <si>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</si>
  <si>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</si>
  <si>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PROCESO</t>
  </si>
  <si>
    <t>PROCESOS SED</t>
  </si>
  <si>
    <t>PROCESO Y OBJETIVO DEL PROCESO</t>
  </si>
  <si>
    <t>RIESGO</t>
  </si>
  <si>
    <t>CLASIFICACIÓN</t>
  </si>
  <si>
    <t>CAUSAS</t>
  </si>
  <si>
    <t>CONSECUENCIAS</t>
  </si>
  <si>
    <t>PROBABILIDAD</t>
  </si>
  <si>
    <t>PREGUNTAS PARA DEFINIR EL IMPACTO</t>
  </si>
  <si>
    <t>IMPACTO</t>
  </si>
  <si>
    <t>RIESGO INHERENTE</t>
  </si>
  <si>
    <t>OPCIÓN MANEJO</t>
  </si>
  <si>
    <t>ACTIVIDAD DE CONTROL</t>
  </si>
  <si>
    <t>DISEÑO DEL CONTROL</t>
  </si>
  <si>
    <t>PUNTAJE  POR CONTROL</t>
  </si>
  <si>
    <t>RANGO CALIFICACIÓN  DISEÑO DEL CONTROL</t>
  </si>
  <si>
    <t>EJECUCIÓN DEL CONTROL</t>
  </si>
  <si>
    <t>SOLIDEZ INDIVIDUAL DEL CONTROL</t>
  </si>
  <si>
    <t xml:space="preserve">VALOR SOLIDEZ INDIVIDUAL DEL CONTROL </t>
  </si>
  <si>
    <t>CALIFICACIÓN SOLIDEZ DEL  CONJUNTO DE CONTROLES (Promedio solidez del conjunto de controles)</t>
  </si>
  <si>
    <t>TIEMPO                                    (fecha inicio dd/mm/aaaa y fecha fin dd/mm/aaaa)</t>
  </si>
  <si>
    <t>SOPORTE (REGISTRO)</t>
  </si>
  <si>
    <t>SOLIDEZ DEL CONJUNTO DE LOS CONTROLES</t>
  </si>
  <si>
    <t>CONTROLES AYUDAN A DISMINUIR PROBABILIDAD</t>
  </si>
  <si>
    <t>CONTROLES AYUDAN A DISMINUIR IMPACTO</t>
  </si>
  <si>
    <t>Medida de Respuesta (Riesgo Residual)</t>
  </si>
  <si>
    <t>ACTIVIDADES DE CONTROL PARA TRATAMIENTO RIESGOS</t>
  </si>
  <si>
    <t>CRITERIO DE EVALUACIÓN</t>
  </si>
  <si>
    <t>OPCIÓN DE RESPUESTA AL CRITERIO DE EVALUACIÓN</t>
  </si>
  <si>
    <t>PESO EN LA EVALUACIÓN DEL DISEÑO DEL CONTROL</t>
  </si>
  <si>
    <t>Actividad de control         ( Cada riesgo debe contar con una acción de contingencia en caso que se materialice el riesgo)</t>
  </si>
  <si>
    <t>Si el riesgo de corrupción se materializa podría….</t>
  </si>
  <si>
    <t>Si/No</t>
  </si>
  <si>
    <t>Total</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</si>
  <si>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</si>
  <si>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Riesgo de Corrupción</t>
  </si>
  <si>
    <t>Ofrecimiento de Dádivas
Trafico de Influencias
Abuso de Autoridad
Amiguismo</t>
  </si>
  <si>
    <t>Rara vez</t>
  </si>
  <si>
    <t>¿Afectar al grupo de funcionarios del proceso?</t>
  </si>
  <si>
    <t>Si</t>
  </si>
  <si>
    <t>Preventivo</t>
  </si>
  <si>
    <t>Asignación del responsable</t>
  </si>
  <si>
    <t>Asignado</t>
  </si>
  <si>
    <t>Fuerte</t>
  </si>
  <si>
    <t>Jefe Ofcina de Control Interno o Profesional asignado</t>
  </si>
  <si>
    <t>Directamente</t>
  </si>
  <si>
    <t>No disminuye</t>
  </si>
  <si>
    <t>Jefe Oficina de Control Interno</t>
  </si>
  <si>
    <t>¿Afectar el cumplimiento de metas y objetivos de la dependencia?</t>
  </si>
  <si>
    <t>Segregación  y autoridad del responsable</t>
  </si>
  <si>
    <t xml:space="preserve">Adecuado </t>
  </si>
  <si>
    <t>¿Afectar el cumplimiento de misión de la Entidad?</t>
  </si>
  <si>
    <t>Periodicidad</t>
  </si>
  <si>
    <t>Oportuna</t>
  </si>
  <si>
    <t>¿Afectar el cumplimiento de la misión del sector al que pertenece la Entidad?</t>
  </si>
  <si>
    <t>No</t>
  </si>
  <si>
    <t>Propósito</t>
  </si>
  <si>
    <t>Prevenir</t>
  </si>
  <si>
    <t>¿Generar pérdida de confianza de la Entidad, afectando su reputación?</t>
  </si>
  <si>
    <t>Cómo  se realiza la actividad del control</t>
  </si>
  <si>
    <t>Confiable</t>
  </si>
  <si>
    <t>¿Generar pérdida de recursos económicos?</t>
  </si>
  <si>
    <t>Qué pasa con las observaciones o desviaciones?</t>
  </si>
  <si>
    <t>Se investigan y resuelven oportunamente</t>
  </si>
  <si>
    <t>¿Afectar la generación de los productos o la prestación de servicios?</t>
  </si>
  <si>
    <t>Evidencia de ejecución del control</t>
  </si>
  <si>
    <t>Completa</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</si>
  <si>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</si>
  <si>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</si>
  <si>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</si>
  <si>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</si>
  <si>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</si>
  <si>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</si>
  <si>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</si>
  <si>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</si>
  <si>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</si>
  <si>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</si>
  <si>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</si>
  <si>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</si>
  <si>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</si>
  <si>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</si>
  <si>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</si>
  <si>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</si>
  <si>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Posible</t>
  </si>
  <si>
    <t>SI</t>
  </si>
  <si>
    <t>Subsecretaría de Calidad y Pertinencia y sus Direcciones</t>
  </si>
  <si>
    <t>NO</t>
  </si>
  <si>
    <t>día 1 de materialización del riesgo</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</si>
  <si>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</si>
  <si>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Debilidades en la vigilancia de actuaciones procesales y estado de los procesos en los despachos judiciales, que impiden validar la inclusión de  aspectos técnicos y materiales en la defensa de la entidad.</t>
  </si>
  <si>
    <t>Jefe Oficina Asesora Jurídica</t>
  </si>
  <si>
    <t>EFICACIA:  Gestión  de Representación y Defensa de la entidad
EFECTIVIDAD: Número de casos de favorecimiento a terceros en defensa judicial</t>
  </si>
  <si>
    <t>Jefe Oficina asesora jurídica</t>
  </si>
  <si>
    <t>Jefe Oficina Asesora Jurídica/ grupo de defensa judicial</t>
  </si>
  <si>
    <t>día 1 5 de materialización del riesgo</t>
  </si>
  <si>
    <t>Líder del proceso</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</si>
  <si>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</si>
  <si>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 xml:space="preserve">Tráfico de influencias y ofrecimiento / aceptación de dádivas o intercambio de favores. </t>
  </si>
  <si>
    <t xml:space="preserve">Pérdida de confianza en lo público
Investigaciones penales, disciplinarias y fiscales
No cumplimiento de objetivos
</t>
  </si>
  <si>
    <t xml:space="preserve">Jefe Oficina de Presupuesto </t>
  </si>
  <si>
    <t xml:space="preserve">
Listas de asistencia y material de apoyo en las capacitaciones, memorandos o circulares  </t>
  </si>
  <si>
    <t>Indirectamente</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</si>
  <si>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</si>
  <si>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r>
      <t xml:space="preserve">Conciliaciones de información efectuados 
</t>
    </r>
    <r>
      <rPr>
        <sz val="11"/>
        <color rgb="FFFF0000"/>
        <rFont val="Calibri"/>
        <family val="2"/>
        <scheme val="minor"/>
      </rPr>
      <t xml:space="preserve"> </t>
    </r>
  </si>
  <si>
    <t>Jefe deTesoreria y Contabilidad</t>
  </si>
  <si>
    <t>dia 1 de materialización del riesgo</t>
  </si>
  <si>
    <t>dia 1 5 de materialización del riesgo</t>
  </si>
  <si>
    <t>Lider del proceso</t>
  </si>
  <si>
    <t>Afectar el cumplimiento de la misión del sector al que pertenece la Entidad?</t>
  </si>
  <si>
    <t>Rechazos Ordenes de Pago OP</t>
  </si>
  <si>
    <t>GESTIÓN CONTRACTUAL v8. OBJETTIVO:
Apoyar la materialización de la actividad contractual en sus distintas etapas, para que la entidad atienda las necesidades públicas que corresponde a su ámbito de gestión en el marco de la normatividad vigente.</t>
  </si>
  <si>
    <t>Posibilidad de recibir o solicitar cualquier dádiva o beneficio  a nombre propio o de terceros durante cualquier etapa del proceso de la gestión contractual con el fin de celebrar un contrato o durante su ejecución.</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</si>
  <si>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</si>
  <si>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 xml:space="preserve">Pérdida de confianza en lo público
Investigaciones penales, disciplinarias y fiscales
Enriquecimiento ilicito de contratistas y/o servidores pùblicos
Comprometer la calidad de los bienes y/o servicios de la entidad
Detrimento patrimonial 
</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</si>
  <si>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</si>
  <si>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Director de construcciones</t>
  </si>
  <si>
    <t xml:space="preserve"> 01/01/2019 al 31/12/2019</t>
  </si>
  <si>
    <t>Listas de chequeo de la implementación del instructivo firmadas y avaladas por el lider del proceso de Estudios previos del área</t>
  </si>
  <si>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</si>
  <si>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t>Director de Construcciones</t>
  </si>
  <si>
    <t xml:space="preserve">EFICACIA: No. de procesos con nota de verificación del cumplimiento del instructivo en los estudios previos /No. Total de procesos publicadosX100%
</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</si>
  <si>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</si>
  <si>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01/01/2019 al 31/12/2019</t>
  </si>
  <si>
    <t>Informe de auditoria</t>
  </si>
  <si>
    <r>
      <t xml:space="preserve">ACTIVIDAD DE CONTROL: </t>
    </r>
    <r>
      <rPr>
        <sz val="11"/>
        <color theme="1"/>
        <rFont val="Calibri"/>
        <family val="2"/>
        <scheme val="minor"/>
      </rPr>
      <t>Informe de revisión a una muestra aleatoria de  los informes de supervisión presentados en el periodo</t>
    </r>
  </si>
  <si>
    <t>EFICIENCIA: Porcentaje de cumplimiento de conceptos de revisión (contractuales, técnicos, seguimiento, pagos, comites de obra)/No total de informes revisados.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</si>
  <si>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</si>
  <si>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Director de Dotaciones Escolares</t>
  </si>
  <si>
    <t>Actas de visita</t>
  </si>
  <si>
    <r>
      <t xml:space="preserve">ACTIVIDAD DE CONTROL: </t>
    </r>
    <r>
      <rPr>
        <sz val="11"/>
        <color theme="1"/>
        <rFont val="Calibri"/>
        <family val="2"/>
        <scheme val="minor"/>
      </rPr>
      <t>Visitas aleatorias, para verficar la calidad de los bienes muebles a adquirir y entregar</t>
    </r>
  </si>
  <si>
    <t>EFICACIA: No. de visitas aleatorias realizadas /No. De visitas aleatorias programadas X 100%
EFECTIVIDAD: No. De elementos verificados / No. De visitas realizadas</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</si>
  <si>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</si>
  <si>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t>
  </si>
  <si>
    <t>01/02/2019 al 31/12/2019</t>
  </si>
  <si>
    <t>Lista de asistencia y presentaciones de contenido</t>
  </si>
  <si>
    <t>Jornadas de capacitación y sensibilización dirigidas a los supervisores de contratos</t>
  </si>
  <si>
    <t>Director de Contratación</t>
  </si>
  <si>
    <t>EFICACIA: Número de capacitaciones realizadas / capacitaciones propuestas</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</si>
  <si>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</si>
  <si>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Oficina de Apoyo Precontractual</t>
  </si>
  <si>
    <t>pactos de probidad suscritos por el equipo estructurador y evaluador y el compromiso anticorrupción por parte de los oferentes</t>
  </si>
  <si>
    <t>Pactos de probidad y compromiso anticorrupción  suscritos en los procesos de selección</t>
  </si>
  <si>
    <t>EFICACIA: Procesos de selección con pacto de probidad y compromiso anticorrupción/ Total de procesos en etapa precontractual</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</si>
  <si>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</si>
  <si>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Director de Bienestar Estudiantil.</t>
  </si>
  <si>
    <t>Actas de reunión y/o informes de visitas</t>
  </si>
  <si>
    <r>
      <rPr>
        <b/>
        <sz val="11"/>
        <color theme="1"/>
        <rFont val="Calibri"/>
        <family val="2"/>
        <scheme val="minor"/>
      </rPr>
      <t>ACTIVIDAD DE CONTROL:</t>
    </r>
    <r>
      <rPr>
        <sz val="11"/>
        <color theme="1"/>
        <rFont val="Calibri"/>
        <family val="2"/>
        <scheme val="minor"/>
      </rPr>
      <t xml:space="preserve"> Visitas de seguimiento a sedes.</t>
    </r>
  </si>
  <si>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</si>
  <si>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</si>
  <si>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Oficina de Apoyo Precontractual y Jefe Oficina de Contratos</t>
  </si>
  <si>
    <t xml:space="preserve"> actas de reunión de las mesas de acompañamiento realizadas</t>
  </si>
  <si>
    <t>mesas de acompañamiento para la estructuración de estudios previos</t>
  </si>
  <si>
    <t>Jefe de Oficina de Apoyo Precontractual y Jefe de Oficina de Contratos</t>
  </si>
  <si>
    <t>EFICACIA: Mesas de trabajo realizadas/mesas de trabajo solicitadas
EFECTIVIDAD: No. de denuncias presentadas ante la autoridad competente por recibir o solicitar cualquier dádiva o beneficio presuntamente / No. de procesos contractuales adelantados</t>
  </si>
  <si>
    <r>
      <t xml:space="preserve">Acción de Contingencia:
</t>
    </r>
    <r>
      <rPr>
        <sz val="11"/>
        <color theme="1"/>
        <rFont val="Calibri"/>
        <family val="2"/>
        <scheme val="minor"/>
      </rPr>
      <t>Solicitud inicio de proceso sancionatorio, cuando corresponda.
Remisión a las autoridades competentes</t>
    </r>
  </si>
  <si>
    <t>Una semana despues de evidenciar  la materialización del riesgo</t>
  </si>
  <si>
    <t>Un mes después de evidenciar la materialización del riesgo</t>
  </si>
  <si>
    <t>Todos los directores y jefes de oficina</t>
  </si>
  <si>
    <t>PLAN ANTICORRUPCIÓN Y DE ATENCIÓN LA CIUDADANO SED 2020
COMPONENTE 1. MAPA DE RIESGOS DE CORRUPCÓN SED 2020</t>
  </si>
  <si>
    <t xml:space="preserve">
Posibilidad de recibir o solicitar cualquier dádiva o beneficio  con el fin de   manipular  la Informacion evidenciada en el proceso auditor para  favorecer un tercero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</si>
  <si>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</si>
  <si>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</si>
  <si>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t xml:space="preserve"> 01/02/2019 al 31/12/2019</t>
  </si>
  <si>
    <t>Lista de Chequeo Revisadas</t>
  </si>
  <si>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</si>
  <si>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</si>
  <si>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</si>
  <si>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</si>
  <si>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</si>
  <si>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 xml:space="preserve">
 Posibilidad de recibir o solicitar cualquier dádiva o beneficio  a nombre propio o de terceros para ejercer  la representación y defensa de la entidad de forma indebida.</t>
  </si>
  <si>
    <t xml:space="preserve">Pérdida de confianza en lo público
Investigaciones penales, disciplinarias y fiscales
Enriquecimiento ilícito de contratistas y/o servidores públicos
</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</si>
  <si>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</si>
  <si>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Informes semanales de defensa judicial 
Comunicaciones  recibidas  y  enviadas de la Oficina Asesora Jurídica y 
 actas de reunión</t>
  </si>
  <si>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</si>
  <si>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t xml:space="preserve">Vencimiento de términos  para favorecer intereses particulares con respecto al sentido de las decisiones judiciales </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</si>
  <si>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</si>
  <si>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Alertas de vigilancia, reporte de procesos vigilados</t>
  </si>
  <si>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</si>
  <si>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</si>
  <si>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 xml:space="preserve">Probabilidad del manejo y uso inadecuado  (por accion u omisión) de la información que se genera y procesa desde la oficina de Presupuesto para el beneficio de un tercero.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</si>
  <si>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</si>
  <si>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</si>
  <si>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t>Jefe Oficina de Presupuesto</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</si>
  <si>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</si>
  <si>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Probabilidad de realizar pagos a favor de terceros incumpliendo los requisitos legales y /o los procedimientos establecidos.</t>
  </si>
  <si>
    <t xml:space="preserve">
Inexistencia de mecanismos automatizados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</si>
  <si>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</si>
  <si>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</si>
  <si>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Reporte trimestral mensualizado de tramites de cuentas de ordenes de prestacion de servicios, con indicador de nivel de oportunidad</t>
  </si>
  <si>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</si>
  <si>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t>Cumplimiento y oportunidad en el trámite de cuentas OPS.</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</si>
  <si>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</si>
  <si>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 xml:space="preserve">Reporte cuatrimestral e identificacion de causas que dieron origen a rechazos atribuidos al proceso, para su analisis de desviaciones.  </t>
  </si>
  <si>
    <t xml:space="preserve">
Errores atribuidos al proceso.</t>
  </si>
  <si>
    <t xml:space="preserve">Posibilidad de existencia de colusión o fraude por parte de los interesados en los procesos de selección con el fin de resultar adjudicatario de un contrato </t>
  </si>
  <si>
    <t xml:space="preserve">Colusión durante el proceso de construcción de pliegos y del proceso de selección </t>
  </si>
  <si>
    <t>Detrimento patrimonial
Insatisfacción de la necesidad pública respectiva</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</si>
  <si>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</si>
  <si>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Comité de Contratación</t>
  </si>
  <si>
    <t>Actas de reunión del Comité de Contratación</t>
  </si>
  <si>
    <t>Sesiones de Comité de Contratación</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</si>
  <si>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</si>
  <si>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r>
      <t xml:space="preserve">Acción de Contingencia:
</t>
    </r>
    <r>
      <rPr>
        <sz val="11"/>
        <color theme="1"/>
        <rFont val="Calibri"/>
        <family val="2"/>
        <scheme val="minor"/>
      </rPr>
      <t>Remisión a las autoridades competentes</t>
    </r>
  </si>
  <si>
    <t>Directora de Contratación, Jefe de Oficina de Apoyo Precontractual y Jefe de Oficina de Contratos</t>
  </si>
  <si>
    <t xml:space="preserve">Posibilidad de recibir o solicitar cualquier dádiva o beneficio  a nombre propio o de terceros con el fin de  modificar las condiciones de los pliegos y  favorecer a un oferente en particular  </t>
  </si>
  <si>
    <t xml:space="preserve">Estructuracion de estudios previos   y/o pliegos de condiciones con  requisitos orientados a  favorecer a  proponentes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</si>
  <si>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</si>
  <si>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</si>
  <si>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Director de Servicios Administrativos </t>
  </si>
  <si>
    <t xml:space="preserve">estudios previos ajustados. 
Listas de asistencia y/o actas de reuniones </t>
  </si>
  <si>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</si>
  <si>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t xml:space="preserve">Director de servicos administrativos </t>
  </si>
  <si>
    <t>EFICACIA: numero de estudios previos ajustados /numero de procesos adelantados  X 100%
EFECTIVIDAD: Número de procesos presentado a comite de contratacion  / Número de procesos del area durante la vigencia X 100%</t>
  </si>
  <si>
    <t xml:space="preserve">falta de controles en la custodia de la informacion de los procesos </t>
  </si>
  <si>
    <t xml:space="preserve">El área técnica debe presentar cada proceso  contractual  al Comite de Contratación de la SED para su respectiva aprobación. </t>
  </si>
  <si>
    <t>Dirección de Contratación /Area técnica</t>
  </si>
  <si>
    <t>Actas comité de contratación de la SED</t>
  </si>
  <si>
    <r>
      <rPr>
        <b/>
        <sz val="11"/>
        <color theme="1"/>
        <rFont val="Calibri"/>
        <family val="2"/>
        <scheme val="minor"/>
      </rPr>
      <t>ACTIVIDAD DE CONTROL</t>
    </r>
    <r>
      <rPr>
        <sz val="11"/>
        <color theme="1"/>
        <rFont val="Calibri"/>
        <family val="2"/>
        <scheme val="minor"/>
      </rPr>
      <t>Procesos precontractuales presentados al Comite de Contratación de la SED</t>
    </r>
  </si>
  <si>
    <t xml:space="preserve">Director de servicios administrativos </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</si>
  <si>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</si>
  <si>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</si>
  <si>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Poca  articulación en la   recepción de  información clara, precisa y confiable entre las áreas técnicas y la OACP</t>
  </si>
  <si>
    <t xml:space="preserve">
Pérdida de credibilidad   y  de imagen de la entidad
Favorecimiento de intereses particulares.
</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</si>
  <si>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</si>
  <si>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Jefe Oficina Asesora de Comunicación y Prensa</t>
  </si>
  <si>
    <t xml:space="preserve">Documento que define el Flujo de gestión de informaciòn entre  la OACP y las reas técnicas.Evidencias de socialización.
Comunicaciones eléctronicas.´Listas de asistencia y/o actas de reuniones </t>
  </si>
  <si>
    <t xml:space="preserve">ACTIVIDAD DE CONTROL:Formulación de  un flujo de gestión de  la información junto con su aplicación y verificación. </t>
  </si>
  <si>
    <t xml:space="preserve">Jefe Oficina Asesora de Comunicaciòn y Prensa y su equipo </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</si>
  <si>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</si>
  <si>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No se cuenta con la formalización y socialización de protocolos, manuales o guias que orienten la gestión de la información divulgada por la Oficina Asesora de Comunicación y Prensa en su diferentes medios y canales digitales.</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</si>
  <si>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</si>
  <si>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Jefe Oficina Asesora de Comunicaciòn y Prensa</t>
  </si>
  <si>
    <t xml:space="preserve">Protocolos, instructivos o manuales.
Evidencias de socialización.
Comunicaciones eléctronicas . Listas de asistencia y/o actas de reuniones. </t>
  </si>
  <si>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</si>
  <si>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t>Jefe Oficina Asesora de Comunicaciòn y Prensa y responsables de la gestión deinformacióny divulgación en la OACP en medios y canales digitales.</t>
  </si>
  <si>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</si>
  <si>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</si>
  <si>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Dilación y/o manipulación de las decisiones en los procesos administrativos sancionatorios para beneficio de un particular y/o tercero</t>
  </si>
  <si>
    <t>Tráfico de influencias e intereses particulares y/o Políticos</t>
  </si>
  <si>
    <t>Investigaciones.
Perdida de confianza en la SED</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</si>
  <si>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</si>
  <si>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Director  de Inspección y Vigilancia
Líderes de Proceso Administrativo Sancionatorios</t>
  </si>
  <si>
    <t>correos electrónicos y/o actas y planillas de revisión de proceso.
Base de datos</t>
  </si>
  <si>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</si>
  <si>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</si>
  <si>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</si>
  <si>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 xml:space="preserve">ACCESO Y PERMANENCIA ESCOLAR V8. OBJETIVO: 
Promover el acceso y la permanencia de la población en el Sistema educativo oficial del Distrito, para el logro de trayectorias educativas completas. 
</t>
  </si>
  <si>
    <t>Posibilidad de recibir o solicitar cualquier dádiva o beneficio a nombre propio o de terceros con
el fin de obtener un beneficio del programa de movilidad escolar.</t>
  </si>
  <si>
    <t xml:space="preserve">Contacto con Funcionarios o contratistas sin las competencias comportamentales y éticas requeridas factor que propicia la asignación de los beneficios sin el cumplimiento de los requisitos establecidos.
</t>
  </si>
  <si>
    <t>Investigaciones legales.
pérdida de la buena imagen institucional .
Desvío de los beneficios hacia grupos poblacionales sin el lleno de los requisitos establecidos.
Detrimento patrimonial.</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</si>
  <si>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</si>
  <si>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Director de Bienestar Estudiantil</t>
  </si>
  <si>
    <t xml:space="preserve">Términos de referencia estándar. 
Comunicaciones  recibidas de las áreas y las enviadas por la Dirección de Contratación
Listas de asistencia y/o actas de reuniones </t>
  </si>
  <si>
    <t xml:space="preserve">ACTIVIDAD DE CONTROL: Inscripción y validación de la información a traves de la página de se SED para los benficiarios del subsidios y rutas de movilidad escolar.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</si>
  <si>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</si>
  <si>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Práctica habitual de algunos ciudadanos  de solicitar acceso a los programas del Estado sin cumplir con los requisitos establecidos. </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</si>
  <si>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</si>
  <si>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ACTIVIDAD DE CONTROL: Realización de una auditoria que valide la información de los beneficiarios de subsidios escolares del programa de movilidad escolar.</t>
  </si>
  <si>
    <t xml:space="preserve">ACCESO Y PERMANENCIA ESCOLAR V8. OBJETIVO: 
Promover el acceso y la permanencia de la población en el Sistema educativo oficial del Distrito, para el logro de trayectorias educativas completas. 
 </t>
  </si>
  <si>
    <t>Posibilidad de recibir o solicitar cualquier dadiva o beneficio en nombre propio o de un tercero con el fin de obtener un cupo escolar,  incumpliendo la norma.</t>
  </si>
  <si>
    <t xml:space="preserve">Falta de rigor de las IED en la aplicación del procedimiento establecido en la resolucion de gestion de la cobertura educativa.
</t>
  </si>
  <si>
    <t xml:space="preserve">Investigaciones legales y generación de mala imagen Institucional, 
Desvìo de los beneficios hacia grupos poblacionales sin el lleno de los requisitos establecidos.
</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</si>
  <si>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</si>
  <si>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DIRECTORA DE COBERTURA </t>
  </si>
  <si>
    <t>Sistema SIMAT e Informes</t>
  </si>
  <si>
    <t>ACTIVIDAD DE CONTROL: Verificacion de la informacion reportada por cada establecimiento educativo.</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</si>
  <si>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</si>
  <si>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</si>
  <si>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SIMAT e Informes de resultados </t>
  </si>
  <si>
    <t>ACTIVIDAD DE CONTROL: Seguimiento y control a los usuarios del sistema SIMAT con el perfil y compromiso etico requeridos.</t>
  </si>
  <si>
    <t>GESTIÓN DE LA INFRAESTRUCTURA Y RECURSOS FÍSICOS v8. OBJETIVO:  Desarrollar y conservar la infraestructura y los recursos físicos de los niveles central, local e institucional de la Secretaría de Educación del Distrito.</t>
  </si>
  <si>
    <t>Posibilidad de recibir o solicitar dádivas o beneficio en nombre propio o de un tercero, con el fin de obtener provecho de la manipulación del inventario</t>
  </si>
  <si>
    <t xml:space="preserve">Desconocimiento de la normativa y procedimiento para administración de bienes a cargo de la SED (inventario) 
</t>
  </si>
  <si>
    <t xml:space="preserve">Posible detrimento patrimonial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</si>
  <si>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</si>
  <si>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Presentación / Listados de asistencia   </t>
  </si>
  <si>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</si>
  <si>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t>EFICACIA: No. de sesiones de capacitación realizadas / Total de sesiones de capacitación programadas x 100
EFECTIVIDAD: No. de personas que asisten a la capacitación por Localidad / N° de personas convocadas por Localidad</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</si>
  <si>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</si>
  <si>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rPr>
        <b/>
        <sz val="11"/>
        <color theme="1"/>
        <rFont val="Calibri"/>
        <family val="2"/>
        <scheme val="minor"/>
      </rPr>
      <t xml:space="preserve">ACTIVIDAD DE CONTROL: </t>
    </r>
    <r>
      <rPr>
        <sz val="11"/>
        <color theme="1"/>
        <rFont val="Calibri"/>
        <family val="2"/>
        <scheme val="minor"/>
      </rPr>
      <t>Visitas aleatorias de verificaciòn al % de los inventarios</t>
    </r>
  </si>
  <si>
    <t xml:space="preserve">EFICACIA: No. de visitas aleatorias de verificaciòn realizadas / Total de visitas aleatorias  programadas x 100
EFECTIVIDAD: N° de visitas aleatorias con inventario actualizado  / No. de visitas aleatorias con inventario verificado </t>
  </si>
  <si>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</si>
  <si>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t>GESTIÓN DE TECNOLOGÍAS DE INFORMACIÓN Y COMUNICACIONES V8. 
OBJETIVO:Diseñar e implementar soluciones y servicios de tecnología, por medio del empleo de estándares y buenas prácticas, monitoreando que cumplan en forma oportuna, eficiente y transparente</t>
  </si>
  <si>
    <t>Posibilidad de manipulación indebida de los sistemas de información por parte de los funcionarios y/o contratistas , que inciden en la debida ejecución en beneficio propio o de un tercero.</t>
  </si>
  <si>
    <t>Intrusión no autorizada a los sistemas de información, aplicativos y bases de datos</t>
  </si>
  <si>
    <t>Investigaciones, pérdida de confianza en la integridad de los sistemas de información</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</si>
  <si>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</si>
  <si>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 xml:space="preserve">Funcionario operativo del contrato de mesa de servicios
</t>
  </si>
  <si>
    <t>Registro solicitud  en formato  Acceso a los sistemas de información de acuerdo con el procedimiento 17-03 PD 001
Correo electrónico.
Registros en la herramienta Dexon</t>
  </si>
  <si>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</si>
  <si>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t xml:space="preserve">Funcionario operativo de mesa de servicios TIC
</t>
  </si>
  <si>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</si>
  <si>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</si>
  <si>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dia 2 de materialización del riesgo</t>
  </si>
  <si>
    <t xml:space="preserve">Ingeniero de seguridad de información
</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</si>
  <si>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</si>
  <si>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Posibilidad de  favorecimientos en el pago de nóminas y manipulación de ésta por parte de los funcionarios para beneficio propio o de otros.</t>
  </si>
  <si>
    <t xml:space="preserve">Productos y/o servicios recibidos no acordes con las necesidades propias de la entidad orientado a sistemas de información y/o insumos de otras áreas. </t>
  </si>
  <si>
    <t>Detrimento patrimonial.
Perdida de credibilidad.
Inicio de procesos disciplinarios</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</si>
  <si>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</si>
  <si>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Jefe Oficina de Nómina
Funcionarios Oficina de Nómina
Contratistas Oficina de Nómina</t>
  </si>
  <si>
    <t>Pre liquidación de nómina con registros de revisión 
o
Archivos en Excel de las consultas y cruces realizados
o
Pantallazos evidencia de lo encontrado.</t>
  </si>
  <si>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</si>
  <si>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t>EFICACIA:  
 Novedades efectivamente corregidas / Seguimiento de las inconsistencias reportadas X 100
EFECTIVIDAD: 
Presupuesto ejecutado nóminas del mes /Presupuesto Asignado para la nómina vigencia 2019 X 100</t>
  </si>
  <si>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</si>
  <si>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t xml:space="preserve">Ofrecer dadivas o cobrar por el tramite  de las prestaciones sociales de los docentes o sus beneficiarios, por parte del servidor público en el ejercicio de sus funciones.   </t>
  </si>
  <si>
    <t>favorecimiento de intereses particulares o de terceros para la agilización de trámitres de prestaciones sociales y salariales de los docentes o sus beneficiarios.</t>
  </si>
  <si>
    <t xml:space="preserve">Acciones juridicas originando procesos sancionatorios, disciplinarios, fiscales y penales. </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</si>
  <si>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</si>
  <si>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PROFESIONAL ENCARGADO</t>
  </si>
  <si>
    <t>Bases de datos Excel con trazabilidad de solicitudes de prestaciones sociales</t>
  </si>
  <si>
    <t>Realizar seguimiento periodico al tramite de las solicitudes de prestaciones sociales mediante el cruce de bases de datos, con el fin de establecer acciones de contigencia o priorizacion dentro del area para evitar materializar el riesgo.</t>
  </si>
  <si>
    <t>Profesional encargado</t>
  </si>
  <si>
    <t xml:space="preserve">EFICACIA .
Prestaciones actuadas/prestaciones radicadas*100
EFECTIVIDAD:
Prestaciones enviadas  en los terminos de ley por primera vez a la Fiduprevisora/prestaciones radicadas*100
</t>
  </si>
  <si>
    <t>Una vez se materialice el riesgo se realizaran las gestiones para establecer la trazabilidad del tramite y definir las responsabilidad frente a la falta, esto a partir de las bases de control, en las cuales se mediran tiempos, responsables y soportes del tramite.</t>
  </si>
  <si>
    <t>dia 1 de materialización del riesgo
Notificacion e inicio de investiggacion de la sancion, definicion de responsables.</t>
  </si>
  <si>
    <t xml:space="preserve">dia 1 5 de materialización del riesgo
Establecimiento de responsablidades, sanciones, correcciones </t>
  </si>
  <si>
    <t xml:space="preserve">Posibilidad de favorecer el nombramiento de  docentes provisionales  en el ejercicio de las funciones del cargo,  que no cumplan con los requisitos, en beneficio propio y/o de un tercero.  </t>
  </si>
  <si>
    <t xml:space="preserve">Falta de controles en el proceso de vinculacion de los docentes provisionles. </t>
  </si>
  <si>
    <t xml:space="preserve">Sanciones penales y disciplinarias </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</si>
  <si>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</si>
  <si>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Detectivo</t>
  </si>
  <si>
    <t>Funcionarios Grupo de Vinculación Docente</t>
  </si>
  <si>
    <t>Check list documentos, base de datos, oficios y correos</t>
  </si>
  <si>
    <t>Verificar el cumplimiento de los requisitos para vinculación.</t>
  </si>
  <si>
    <t>Funcionarios Grupo Vinculación Docente</t>
  </si>
  <si>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</si>
  <si>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t>El Jefe de la Oficina de Personal gestionará el trámite a que haya lugar por falsedad de documentos o incumplimiento de los requisitos</t>
  </si>
  <si>
    <t>Jefe Oficina de Personal
Abogados Oficina de Personal</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</si>
  <si>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</si>
  <si>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Posibilidad de recibir o solicitar cualquier dádiva o beneficio  a nombre propio o de terceros para manejar o manipulacion de los expedientes del archivo de la entidad</t>
  </si>
  <si>
    <t xml:space="preserve">No tener una adecuada gestión documental o desconocer el manejo de las tablas de retención documental.
</t>
  </si>
  <si>
    <t xml:space="preserve">Incumplimiento de objetivos
Pérdida de confianza en la institución.
Investigaciones
Perdida de información
</t>
  </si>
  <si>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</si>
  <si>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Director de Servicio Administrativo</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</si>
  <si>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</si>
  <si>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</si>
  <si>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t>EFICACIA: 
Total de capacitaciones realizadas / Total de sesiones programadas * 100</t>
  </si>
  <si>
    <t>Desconocimiento de la normativa aplicable en la administración del archivo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</si>
  <si>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</si>
  <si>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 xml:space="preserve">Actas de acompañamientos tecnicos 
Cronograma de Transferencias Primarias 
Actas de legalización de transferencias primarias 
Inventario Documental - FUID </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</si>
  <si>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</si>
  <si>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t>EFICACIA: 
Total de transferencias  realizadas / transferencias programadas * 100</t>
  </si>
  <si>
    <t>Deficiente ejercicio de la supervisión / interventoría</t>
  </si>
  <si>
    <t>Falta de sensibilización a los funcionarios con el proceso de Gestión Documenta</t>
  </si>
  <si>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</si>
  <si>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</si>
  <si>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 xml:space="preserve">Posibilidad de recibir o solicitar cualquier dádiva o beneficio  a nombre propio o de terceros con el fin de manipular las decisiones de los procesos disciplinarios </t>
  </si>
  <si>
    <t xml:space="preserve">
Presiones indebidas y /o trafico de intereses o influencias particulares o politicas </t>
  </si>
  <si>
    <t xml:space="preserve">Mala Imagen de la oficina y la SED.
Pérdida de confianza en lo público
Inestigaciones penales, disciplinarias y fiscales
</t>
  </si>
  <si>
    <t>La Jefe de la Oficina de Control Disciplinario programa revision de procesos , del sistema de informacion disciplinaria con las personas asignadas, de forma mensual y evauacion cada cuatro meses de estos controles</t>
  </si>
  <si>
    <t xml:space="preserve">Jefe Oficina Control Disciplinario </t>
  </si>
  <si>
    <t>Informes, Actas de Revisiòn y Sistema de Informacion Disciplinaria SID·3</t>
  </si>
  <si>
    <r>
      <rPr>
        <b/>
        <sz val="11"/>
        <color theme="1"/>
        <rFont val="Calibri"/>
        <family val="2"/>
        <scheme val="minor"/>
      </rPr>
      <t>ACTIVIDAD DE CONTROL:</t>
    </r>
    <r>
      <rPr>
        <sz val="11"/>
        <color theme="1"/>
        <rFont val="Calibri"/>
        <family val="2"/>
        <scheme val="minor"/>
      </rPr>
      <t xml:space="preserve"> Revisiones programadas por la jefatura y actas de las mismas. </t>
    </r>
  </si>
  <si>
    <t xml:space="preserve">Jefe de Control Disciplinario </t>
  </si>
  <si>
    <t xml:space="preserve">EFICACIA:Oportunidad en el tramite de los procesos disciplinarios de acuerdo a las etapas procesales definidas por Ley.
EFECTIVIDAD: Número de procesos activos sobre el numero de procesos revisados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</si>
  <si>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</si>
  <si>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</si>
  <si>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</si>
  <si>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</si>
  <si>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</si>
  <si>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</si>
  <si>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</si>
  <si>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</si>
  <si>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</si>
  <si>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</si>
  <si>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</si>
  <si>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</si>
  <si>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</si>
  <si>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</si>
  <si>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</si>
  <si>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</si>
  <si>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CONTEXTO DEL PROCESO, EXTERNO E INTERNO)</t>
  </si>
  <si>
    <t xml:space="preserve">TRAMITE Y/O  OTRO PROCEDIMIENTO ADMINISTRATIVO (OPA) RELACIONADO CON EL RIESGO </t>
  </si>
  <si>
    <t>Seguimiento Diciembre</t>
  </si>
  <si>
    <t xml:space="preserve">FACTORES EXTERNOS </t>
  </si>
  <si>
    <t xml:space="preserve">FACTORES INTERNOS </t>
  </si>
  <si>
    <t>Actividad de monitoreo al control y  Acción de contingencia para el caso en que se materialice el riesgo.</t>
  </si>
  <si>
    <t>GESTIÓN DEL TALENTO HUMANO
OBJETIVO: Gestionar el  ciclo de vida del personal mediante la definición y ejecución de programas, planes y políticas de ingreso, desarrollo y retiro que permitan contar con servidores públicos competentes, comprometidos y felices.</t>
  </si>
  <si>
    <t>Posibilidad de favorecimientos en el pago de las nóminas y manipulación de éstas por parte de los funcionarios y contratistas para beneficio propio o de otros.</t>
  </si>
  <si>
    <t>Detrimento patrimonial.
Perdida de credibilidad.
Inicio de procesos disciplinarios y penales</t>
  </si>
  <si>
    <t>Ningun tramite y/o procedimiento administrativo</t>
  </si>
  <si>
    <t>Reducir</t>
  </si>
  <si>
    <t>Cuadro resumen novedades aplicadas en la nómina mensual, correo mensual en el cual se informa a las áreas encargadas la apertura del cronograma para el ingreso de novedades, reporte de la ejecución presupuestal con el mismo corte del informe de seguimiento.</t>
  </si>
  <si>
    <t>Funcionarios Oficina de Nómina
Contratistas Oficina de Nómina</t>
  </si>
  <si>
    <t>EJEMPLOS DE FACTORES DE RIESGO</t>
  </si>
  <si>
    <t>C O N T E X T O
EXTERNO</t>
  </si>
  <si>
    <r>
      <rPr>
        <b/>
        <sz val="11"/>
        <color theme="1"/>
        <rFont val="Calibri"/>
        <family val="2"/>
        <scheme val="minor"/>
      </rPr>
      <t>POLÍTICOS</t>
    </r>
    <r>
      <rPr>
        <sz val="11"/>
        <color theme="1"/>
        <rFont val="Calibri"/>
        <family val="2"/>
        <scheme val="minor"/>
      </rPr>
      <t>: cambios de gobierno, legislación, políticas públicas, regulación.</t>
    </r>
  </si>
  <si>
    <r>
      <rPr>
        <b/>
        <sz val="11"/>
        <color theme="1"/>
        <rFont val="Calibri"/>
        <family val="2"/>
        <scheme val="minor"/>
      </rPr>
      <t>ECONÓMICOS Y FINANCIEROS</t>
    </r>
    <r>
      <rPr>
        <sz val="11"/>
        <color theme="1"/>
        <rFont val="Calibri"/>
        <family val="2"/>
        <scheme val="minor"/>
      </rPr>
      <t>: disponibilidad de capital, liquidez, mercados financieros, desempleo, competencia.</t>
    </r>
  </si>
  <si>
    <r>
      <rPr>
        <b/>
        <sz val="11"/>
        <color theme="1"/>
        <rFont val="Calibri"/>
        <family val="2"/>
        <scheme val="minor"/>
      </rPr>
      <t>SOCIALES Y CULTURALES</t>
    </r>
    <r>
      <rPr>
        <sz val="11"/>
        <color theme="1"/>
        <rFont val="Calibri"/>
        <family val="2"/>
        <scheme val="minor"/>
      </rPr>
      <t>: demografía, responsabilidad social, orden público.</t>
    </r>
  </si>
  <si>
    <r>
      <rPr>
        <b/>
        <sz val="11"/>
        <color theme="1"/>
        <rFont val="Calibri"/>
        <family val="2"/>
        <scheme val="minor"/>
      </rPr>
      <t>TECNOLÓGICOS</t>
    </r>
    <r>
      <rPr>
        <sz val="11"/>
        <color theme="1"/>
        <rFont val="Calibri"/>
        <family val="2"/>
        <scheme val="minor"/>
      </rPr>
      <t>: avances en tecnología, acceso a sistemas de información externos, gobierno en línea.</t>
    </r>
  </si>
  <si>
    <r>
      <rPr>
        <b/>
        <sz val="11"/>
        <color theme="1"/>
        <rFont val="Calibri"/>
        <family val="2"/>
        <scheme val="minor"/>
      </rPr>
      <t>AMBIENTALES</t>
    </r>
    <r>
      <rPr>
        <sz val="11"/>
        <color theme="1"/>
        <rFont val="Calibri"/>
        <family val="2"/>
        <scheme val="minor"/>
      </rPr>
      <t>: emisiones y residuos, energía, catástrofes naturales, desarrollo sostenible.</t>
    </r>
  </si>
  <si>
    <r>
      <rPr>
        <b/>
        <sz val="11"/>
        <color theme="1"/>
        <rFont val="Calibri"/>
        <family val="2"/>
        <scheme val="minor"/>
      </rPr>
      <t>LEGALES Y REGLAMENTARIOS</t>
    </r>
    <r>
      <rPr>
        <sz val="11"/>
        <color theme="1"/>
        <rFont val="Calibri"/>
        <family val="2"/>
        <scheme val="minor"/>
      </rPr>
      <t>: Normatividad externa (leyes, decretos, ordenanzas y acuerdos).</t>
    </r>
  </si>
  <si>
    <t>C O N T E X T O
INTERNO</t>
  </si>
  <si>
    <r>
      <rPr>
        <b/>
        <sz val="11"/>
        <color theme="1"/>
        <rFont val="Calibri"/>
        <family val="2"/>
        <scheme val="minor"/>
      </rPr>
      <t>FINANCIEROS</t>
    </r>
    <r>
      <rPr>
        <sz val="11"/>
        <color theme="1"/>
        <rFont val="Calibri"/>
        <family val="2"/>
        <scheme val="minor"/>
      </rPr>
      <t>: presupuesto de funcionamiento, recursos de inversión,
infraestructura, capacidad instalada.</t>
    </r>
  </si>
  <si>
    <r>
      <rPr>
        <b/>
        <sz val="11"/>
        <color theme="1"/>
        <rFont val="Calibri"/>
        <family val="2"/>
        <scheme val="minor"/>
      </rPr>
      <t>PERSONAL</t>
    </r>
    <r>
      <rPr>
        <sz val="11"/>
        <color theme="1"/>
        <rFont val="Calibri"/>
        <family val="2"/>
        <scheme val="minor"/>
      </rPr>
      <t>: competencia del personal, disponibilidad del personal, seguridad
y salud ocupacional.</t>
    </r>
  </si>
  <si>
    <r>
      <rPr>
        <b/>
        <sz val="11"/>
        <color theme="1"/>
        <rFont val="Calibri"/>
        <family val="2"/>
        <scheme val="minor"/>
      </rPr>
      <t>PROCESOS</t>
    </r>
    <r>
      <rPr>
        <sz val="11"/>
        <color theme="1"/>
        <rFont val="Calibri"/>
        <family val="2"/>
        <scheme val="minor"/>
      </rPr>
      <t>: capacidad, diseño, ejecución, proveedores, entradas, salidas,
gestión del conocimiento.</t>
    </r>
  </si>
  <si>
    <r>
      <rPr>
        <b/>
        <sz val="11"/>
        <color theme="1"/>
        <rFont val="Calibri"/>
        <family val="2"/>
        <scheme val="minor"/>
      </rPr>
      <t>TECNOLOGÍA</t>
    </r>
    <r>
      <rPr>
        <sz val="11"/>
        <color theme="1"/>
        <rFont val="Calibri"/>
        <family val="2"/>
        <scheme val="minor"/>
      </rPr>
      <t>: integridad de datos, disponibilidad de datos y sistemas,
desarrollo, producción, mantenimiento de sistemas de información</t>
    </r>
  </si>
  <si>
    <t>Causa 2 ( si existe):</t>
  </si>
  <si>
    <t>Control 2:</t>
  </si>
  <si>
    <r>
      <rPr>
        <b/>
        <sz val="11"/>
        <color theme="1"/>
        <rFont val="Calibri"/>
        <family val="2"/>
        <scheme val="minor"/>
      </rPr>
      <t>ESTRATÉGICOS</t>
    </r>
    <r>
      <rPr>
        <sz val="11"/>
        <color theme="1"/>
        <rFont val="Calibri"/>
        <family val="2"/>
        <scheme val="minor"/>
      </rPr>
      <t>: direccionamiento estratégico, planeación institucional,
liderazgo, trabajo en equipo</t>
    </r>
  </si>
  <si>
    <r>
      <rPr>
        <b/>
        <sz val="11"/>
        <color theme="1"/>
        <rFont val="Calibri"/>
        <family val="2"/>
        <scheme val="minor"/>
      </rPr>
      <t>COMUNICACIÓN INTERN</t>
    </r>
    <r>
      <rPr>
        <sz val="11"/>
        <color theme="1"/>
        <rFont val="Calibri"/>
        <family val="2"/>
        <scheme val="minor"/>
      </rPr>
      <t>A: canales utilizados y su efectividad, flujo de la
información necesaria para el desarrollo de las operaciones.</t>
    </r>
  </si>
  <si>
    <t>Posibilidad de recibir o solicitar cualquier dádiva o beneficio  con el fin de tramitar prestaciones sociales en pro de favorecer un tercero</t>
  </si>
  <si>
    <t xml:space="preserve">Control 1: El profesional de la Dirección de Talento Humano Responsable del Grupo de Fondo Prestacional y su equipo de trabajo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 </t>
  </si>
  <si>
    <t>Porcentaje</t>
  </si>
  <si>
    <t>Profesional Encargado</t>
  </si>
  <si>
    <t xml:space="preserve">Eficacia (control 1):
Prestaciones actuadas / prestaciones sociales radicadas
</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</si>
  <si>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</si>
  <si>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Posibilidad de favorecer el nombramiento de  docentes provisionales  en el ejercicio de las funciones del cargo,  que no cumplan con los requisitos, en beneficio propio y/o de un tercero.</t>
  </si>
  <si>
    <t>Certificación de cumplimiento de requisitos, acto administrativo de nombramiento y  listado de la revisión de títulos.</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</si>
  <si>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</si>
  <si>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Posibilidad de la expedición del acto administrativo de inscripción, ascenso o mejoramiento salarial, sin el lleno de los requisitos, para favorecer a un tercero (docente).</t>
  </si>
  <si>
    <t>Control 1:  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</si>
  <si>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Funcionario de la Oficina de Escalafón Docente y Abogados</t>
  </si>
  <si>
    <t>Actualización en la base de datos de posibles falsos, denuncias y actos administrativos</t>
  </si>
  <si>
    <t xml:space="preserve">SERVICIO INTEGRAL A LA CIUDADANÍA 
OBJETIVO: Gestionar los requerimientos de los grupos de valor mediante la orientación, atención y respuesta a las peticiones, quejas, reclamos, sugerencias y denuncias con el fin de mejorar la confianza institucional y la satisfacción de los usuarios. </t>
  </si>
  <si>
    <t xml:space="preserve">Posibilidad de recibir o solicitar cualquier dadiva o beneficio en nombre propio o de un tercero con el fin de atender las solicitudes de trámites y servicios fuera de los lineamientos establecidos.
</t>
  </si>
  <si>
    <t>Causa 1: Existencia de intermediarios que exigen dádivas para gestionar los trámites y servicios de la Entidad.</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</si>
  <si>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</si>
  <si>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Tramites registrados en la guia de tramites y servicios de la SED.</t>
  </si>
  <si>
    <r>
      <t xml:space="preserve">Control 1: El jefe (a) de la Oficina de Servicio al Ciudadano y su equipo de trabajo programan </t>
    </r>
    <r>
      <rPr>
        <sz val="11"/>
        <color theme="1"/>
        <rFont val="Calibri"/>
        <family val="2"/>
        <scheme val="minor"/>
      </rPr>
      <t xml:space="preserve">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</si>
  <si>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t xml:space="preserve">Jefe Oficina de Servicio al Ciudadano y equipo de trabajo responsable.
</t>
  </si>
  <si>
    <t>Listados de asistencia, material del desarrollo de las socializaciones y capacitaciones, así como actas de trabajo de ser necesario.</t>
  </si>
  <si>
    <t xml:space="preserve">Actividad de monitoreo a los controles: programan capacitaciones y socializaciones con los responsables de los trámites y servicios requeridos en el marco de la Ley de Transparencia y Código de Ética de la entidad.
</t>
  </si>
  <si>
    <t xml:space="preserve">Jefe Oficina de Servicio al Ciudadano y equipo responsable
</t>
  </si>
  <si>
    <t xml:space="preserve">Eficacia (control 1): Capacitaciones o socializaciones realizadas en el marco de la Ley de Transparencia y Código de Ética de la entidad/capacitaciones o socializaciones programadas.
</t>
  </si>
  <si>
    <t xml:space="preserve">Acción de contingencia en caso de materialización del riesgo: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</si>
  <si>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</si>
  <si>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SERVICIO INTEGRAL A LA CIUDADANÍA. 
OBJETIVO:Gestionar los requerimientos de los grupos de valor mediante la orientación, atención y respuesta a las peticiones, quejas, reclamos, sugerencias y denuncias con el fin de mejorar la confianza institucional y la satisfacción de los usuarios.</t>
  </si>
  <si>
    <t xml:space="preserve">
Posibilidad de generar el trámite de legalización de documentos con destino al Exterior sin el cumplimiento de los requisitos, en beneficio propio o de un tercero.
</t>
  </si>
  <si>
    <t xml:space="preserve">Causa 1: Ofrecimiento de dadivas para gestionar el trámite,
presentación de documentos presuntamente falsos para el trámite de legalización de documentos para estudios en el Exterior.
</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</si>
  <si>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</si>
  <si>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Legalización de documentos para estudiar en el exterior</t>
  </si>
  <si>
    <t>Probable</t>
  </si>
  <si>
    <r>
      <t xml:space="preserve">Control 1: El jefe (a) de la Oficina de Servicio al Ciudadano y su equipo de trabajo </t>
    </r>
    <r>
      <rPr>
        <sz val="11"/>
        <color theme="1"/>
        <rFont val="Calibri"/>
        <family val="2"/>
        <scheme val="minor"/>
      </rPr>
      <t xml:space="preserve">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</si>
  <si>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r>
      <t xml:space="preserve">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t>
    </r>
    <r>
      <rPr>
        <sz val="11"/>
        <color theme="1"/>
        <rFont val="Calibri"/>
        <family val="2"/>
        <scheme val="minor"/>
      </rPr>
      <t>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mantienem los registros de la ejecución del procedimiento.</t>
    </r>
  </si>
  <si>
    <t>El funcionario responsable de la OSC</t>
  </si>
  <si>
    <t xml:space="preserve"> Registros de la ejecución del procedimiento</t>
  </si>
  <si>
    <t xml:space="preserve">Acción de contingencia en caso de materialización del riesgo: El Jefe de la Oficina de Servicio al Ciudadano, informará la situación presentada a las autoridades competentes.
</t>
  </si>
  <si>
    <t>Funcionarios operativos de mesa de servicios TIC</t>
  </si>
  <si>
    <t>Detectar</t>
  </si>
  <si>
    <t>ACCESO Y PERMANENCIA ESCOLAR. OBJETIVO: Promover el acceso y la permanencia de la población en el Sistema educativo oficial del Distrito, a través del desarrollo de estrategias de cobertura y bienestar escolar para el logro de trayectorias educativas completas.</t>
  </si>
  <si>
    <t>AMENAZAS:
Mala calidad en los bienes o cambio de especificaicones técnicas requeridas para los bienes dotacionales</t>
  </si>
  <si>
    <t xml:space="preserve">DEBILIDADES
Falta de verificación de cumplimeinto de las especificaciones técnicas en cada uno de lso bienes adquiridos </t>
  </si>
  <si>
    <t>Causa 1: Ofrecimiento de Dádivas
Trafico de Influencias</t>
  </si>
  <si>
    <t>Catastrófico</t>
  </si>
  <si>
    <t>Extremo</t>
  </si>
  <si>
    <t xml:space="preserve">Control 1: 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</si>
  <si>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Director (A) de Dotaciones Escolares </t>
  </si>
  <si>
    <t>Actas de visitas</t>
  </si>
  <si>
    <t xml:space="preserve">Dirección de Dotaciones Escolares </t>
  </si>
  <si>
    <t xml:space="preserve">
EFICACIA: No. de visitas aleatorias realizadas /No. De visitas aleatorias programadas X 100%
EFECTIVIDAD: No. de elementos verificados</t>
  </si>
  <si>
    <t>FORTALEZAS:
Verificación a muestreo aleatorio a los diferentes tipos de  Bienes
Rechazo ó cumplimeinto de garantia en caso de requerirse.</t>
  </si>
  <si>
    <t> </t>
  </si>
  <si>
    <t xml:space="preserve">Eficacia: No. de verificaciones  aleatorias realizadas/No. De verificaciones  aleatorias programadas X 100%
EFECTIVIDAD: No. De siniestros verificados </t>
  </si>
  <si>
    <t xml:space="preserve">AMENAZAS
Cobros superiores en siniestros o no cobertura de los mismos </t>
  </si>
  <si>
    <t xml:space="preserve">DEBILIDADES
Reporte inadecuado de siniestros o documentación imcompeta.
Sobrecostos en indemnizaciónd e siniestros </t>
  </si>
  <si>
    <t>Posibilidad de recibir o solicitar dádivas o beneficio en nombre propio o de un tercero, con el fin de obtener provecho  en la  selección de proveedores para la atención de siniestros</t>
  </si>
  <si>
    <t xml:space="preserve"> Actas de verificación </t>
  </si>
  <si>
    <t xml:space="preserve">
Eficacia: No. de verificaciones  aleatorias realizadas/No. De verificaciones  aleatorias programadas X 100%
EFECTIVIDAD: No. De siniestros verificados </t>
  </si>
  <si>
    <t>FORTALEZA
Evitar perdidas de bienes o afectación en los inventarios de la SED</t>
  </si>
  <si>
    <t>Posible detrimento patrimonial</t>
  </si>
  <si>
    <t>Alto</t>
  </si>
  <si>
    <t>Listados de asistencia</t>
  </si>
  <si>
    <t>Eficacia (control 1):
EFICACIA: No. de sesiones de capacitación realizadas / Total de sesiones de capacitación programadas x 100
EFECTIVIDAD: No. de personas que asisten a la capacitación por Localidad / N° de personas convocadas por Localidad</t>
  </si>
  <si>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</si>
  <si>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</si>
  <si>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Lista de chequeo documentos entregados al área de estudios previos para adelantar el proceso de selección o revisión de proyectos</t>
  </si>
  <si>
    <t>Actividad de monitoreo a los controles:
Listas de chequeo aplicadas  en todos los procesos contractuales de la Dirección de Construcciones</t>
  </si>
  <si>
    <t>Informe de revisión a una muestra aleatoria de  los informes de supervisión de obras, presentados en el periodo</t>
  </si>
  <si>
    <t>Acción de contingencia en caso de materialización del riesgo:
Revisión a una muestra aleatoria de  los informes de supervisión de obras</t>
  </si>
  <si>
    <t>GESTIÓN JURÍDICA
 OBJETIVO:Fortalecer jurídicamente la gestión de la Secretaría de Educación garantizando la debida dilgencia de los deberes funcionales en garantía de los derechos de los administrados y la protección de los intereses jurídicos de la entidad.</t>
  </si>
  <si>
    <t>Posibilidad de recibir o solicitar cualquier dádiva o beneficio  a nombre propio o de terceros para ejercer  la representación y defensa de la entidad de forma indebida.</t>
  </si>
  <si>
    <t>Jefe Oficina Asesora Jurídica
Funcionariosdesignados 
Apoderado</t>
  </si>
  <si>
    <t xml:space="preserve"> Los informes presentados, las comunicaciones remitidas o correos electrónicos de revisión de informes
</t>
  </si>
  <si>
    <t>Eficacia (control 1):
Informes revisados y validados/Informes mensuales presentados por los apoderados de la SED  X 100</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</si>
  <si>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</si>
  <si>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 xml:space="preserve">Jefe Oficina Asesora Jurídica
Funcionariosdesignados  o Firma Externa Contratada </t>
  </si>
  <si>
    <t>Reportes en Excel de los estados procesales registrados por la rama judicial y los correos enviados al profesional de apoyo a la supervisión.</t>
  </si>
  <si>
    <t>Eficacia (Control 2 si existe):
Efectividad: ( Riesgo):
Eficacia:
( Riesgo):Número de casos de favorecimientos a terceros durante la vigencia
Efectividad: 
 Procesos judiciales  vigilados /Procesos con vencimiento de términos de ley reportados X 100</t>
  </si>
  <si>
    <t>CALIDAD EDUCATIVA INTEGRAL.  OBJETIVO: Promover en niños, niñas, adolescentes, jóvenes y adultos el desarrollo humano y formación integral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</si>
  <si>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Posibilidad de recibir o solicitar cualquier dádiva o beneficio a nombre propio o de terceros, con el fin de manipular la información o documentación para beneficio privado </t>
  </si>
  <si>
    <t>Causa 1: Dificultades en el manejo de los canales de comunicación y las herramientas de control del seguimiento contractual, debido a las situaciones de orden social, público o epidemiologico, entre otras.</t>
  </si>
  <si>
    <t>1. Detrimento patrimonial.
2. Investigaciones disciplinarias, fiscales y penales
3.Destinación indebida de los recursos públicos en beneficio de terceros.  
4. Pérdida de imagen positiva y credibilidad de la entidad.</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</si>
  <si>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</si>
  <si>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</si>
  <si>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</si>
  <si>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t xml:space="preserve"> </t>
  </si>
  <si>
    <t>Día 1 de materialización del riesgo</t>
  </si>
  <si>
    <t>Día 15 de materialización del riesgo</t>
  </si>
  <si>
    <t xml:space="preserve">
'-Las listas de asistencia y/o links de la actividad de asesoría y acompañamiento realizada por la Dirección de contratación o el memorando con orientaciones y soportes de la socialización del memorando. </t>
  </si>
  <si>
    <t>Eficacia (control 2): EFICACIA: La asesoría y acompañamiento realizado por la Dirección de contratación o el memorando con orientaciones que será socializado con los funcionarios de la Subsecretaría.
EFECTIVIDAD: Número de casos presentados de manipulación de la información o documentación.</t>
  </si>
  <si>
    <t xml:space="preserve">GESTIÓN DOCUMENTAL. OBJETIVO: Administrar los documentos físicos y electrónicos producidos y recibidos por la entidad, mediante la implementación de los instrumentos archivísticos y la normatividad vigente, con el propósito de facilitar la organización documental, acceso a la información y aportar a la conservación y preservación de la memoria institucional.  </t>
  </si>
  <si>
    <t>Posibilidad de recibir o solicitar cualquier dádiva o beneficio  a nombre propio o de terceros para manipulacion de los expedientes documentales de la entidad</t>
  </si>
  <si>
    <t xml:space="preserve">Causa 1:Desconocimiento en la implementación de las tablas de retención documental de la Entidad.
</t>
  </si>
  <si>
    <t xml:space="preserve">Incumplimiento de objetivos institucionales
Pérdida de confianza en la institución.
Investigaciones disciplinarias, penales y fiscales contra la entidad
Perdida de información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</si>
  <si>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</si>
  <si>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La Directora de Servicios Administrativos con el apoyo del equipo de gestión documental</t>
  </si>
  <si>
    <t xml:space="preserve">1. Plan Institucional de Capacitaciones en materia de gestión documental 
2. Material presentado 
3. Listas de asistencia </t>
  </si>
  <si>
    <t>Actividad de monitoreo a los controles:
Desarrollar  las  capacitación  establecidas en el PIC en materia de gestión documental a los funcionarios y contratistas de la SED
Realizar la implementación de  los procedimientos, instructivos y Tablas de Retención Documental  para la administración, organización y conservación de los expedientes que reposan en los Archivos de gestión 
Ejecutar el cronograma de transferencias primaria</t>
  </si>
  <si>
    <t xml:space="preserve">La Directora de Servicios Administrativos </t>
  </si>
  <si>
    <t>Eficacia (control 1):
Total de capacitaciones realizadas / Total de sesiones programadas * 100</t>
  </si>
  <si>
    <t xml:space="preserve">Causa 2 : Desconocimiento de la normativa aplicable en la administración , organización y coservación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</si>
  <si>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</si>
  <si>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</si>
  <si>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t>Acción de contingencia en caso de materialización del riesgo:</t>
  </si>
  <si>
    <t xml:space="preserve">Eficacia (Control 2 si existe):
Total de acompañamientos realizados / Total de acompañamientos programados *100
</t>
  </si>
  <si>
    <t>GESTIÓN ADMINISTRATIVA. OBJETIVO:
Prestar Servicios de Apoyo Administrativo y  logístico   en condiciones de eficiencia y calidad para el adecuado funcionamiento de las sedes de la entidad.</t>
  </si>
  <si>
    <t>Causa 1: Estructuracion de estudios previos   y/o pliegos de condiciones con  requisitos orientados a  favorecer a  proponentes.</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</si>
  <si>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</si>
  <si>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Directora de Servicios Administrativos </t>
  </si>
  <si>
    <t xml:space="preserve">Actividad de monitoreo a los controles: Desarrollar mesas de trabajo con la Oficina de Apoyo Precontractual con el fin de verificar los requisitos y condiciones tecnicas de los procesos precontractuales adelantados por la Dirección de Servicios Administrativos, para dar cumplimiento a los principios de la contratacion estatal.
</t>
  </si>
  <si>
    <t>Eficacia (control 1):
Número de mesas de trabajo realizadas con la Oficina de Apoyo Precontractual para verificar los requisitos y condicciones técnicas de los procesos contractuales adelantados por la Dirección de Servicios Administivos.
((Numero de mesas de trabajo programadas/Numero de  mesas ejecutadas)*100)</t>
  </si>
  <si>
    <t/>
  </si>
  <si>
    <t>Débil</t>
  </si>
  <si>
    <t>Acción de contingencia en caso de materialización del riesgo: En caso de que se detecte la materialización del riesgo la Dirrección de Servicios Administrativos, convoca una reunión con la Subsecretaria de Gestión Institucional y la Dirección de Contratación para evaluar la situación y todmar las acciones pertinentes.</t>
  </si>
  <si>
    <t>Eficacia (Control 2 si existe):
Efectividad: ( Riesgo):
Numero de casos identificados de solicitudes dádiva o beneficio a nombre propio o de terceros con el fin de modificar las condiciones de los pliegos y favorecer a un oferente en particular.</t>
  </si>
  <si>
    <t>INTEGRIDAD Y CONTROL DISCIPLINARIO OBJETIVO: Promover los valores del servicio público por medio de la implementación del plan de gestión de integridad y el ejercicio de la acción disciplinaria, con el fin de fomentar un comportamiento íntegro de los funcionarios y contratistas de la entidad.</t>
  </si>
  <si>
    <t xml:space="preserve">Posibilidad de manipular las decisiones de los procesos disciplinarios para beneficio particular o de un tercero </t>
  </si>
  <si>
    <t>Trafico de influencias 
Ofrecimiento de Dádivas
Amiguismo</t>
  </si>
  <si>
    <t>Mala imagen dela oficina y la SED</t>
  </si>
  <si>
    <t>Moderado</t>
  </si>
  <si>
    <t xml:space="preserve">Jefe Oficina Control Disciplinario y Profesional Asignado </t>
  </si>
  <si>
    <t xml:space="preserve">Remision de informes y actas de revisison </t>
  </si>
  <si>
    <t>Actividad de monitoreo a los controles: Revision de procesos disciplinarios</t>
  </si>
  <si>
    <t>1/01(2022</t>
  </si>
  <si>
    <t xml:space="preserve">Jefe Oficina de Control Disciplinario y profesional asignado </t>
  </si>
  <si>
    <t>Eficacia (control 1):
Numero de procesos disciplinario activos/numero de proceos disciplinarios revisados</t>
  </si>
  <si>
    <t>Acción de contingencia en caso de materialización del riesgo: Reasiganacion de algunos procesos a contratsitas como apoyo y en caso evidenciar alguna irregularidad se comunicará a las instancias correspondientes</t>
  </si>
  <si>
    <t>Eficacia (Control 2 si existe):
Efectividad: ( Riesgo):
Número de revisiones  aleatorias ejecutadas / Números de revisiones  realizadoas  X 100</t>
  </si>
  <si>
    <t>GESTIÓN CONTRACTUAL  OBJETIVO: Adquirir los bienes, obras y servicios mediante el desarrollo de los procesos contractuales para satisfacer las necesidades de la entidad.</t>
  </si>
  <si>
    <t>Pérdida de confianza en lo público
Investigaciones penales, disciplinarias y fiscales
Enriquecimiento ilícito de contratistas y/o servidores públicos
Comprometer la calidad de los bienes y/o servicios de la entidad
Detrimento patrimonial</t>
  </si>
  <si>
    <t>Director(a) de Contratación
Jefe de la Oficina de Contratos</t>
  </si>
  <si>
    <t>Listas de asistencia y las presentaciones</t>
  </si>
  <si>
    <t>La Directora  y Jefes de Oficina de la Dirección de  Contratación</t>
  </si>
  <si>
    <t>Eficacia (control 1):
Número de capacitaciones realizadas / capacitaciones propuestas</t>
  </si>
  <si>
    <t>Jefe de la Oficina de Apoyo Precontractual</t>
  </si>
  <si>
    <t>Suscripción del pacto de probidad y el compromiso anticorrupción en los formatos disponibles en ISOLUCION</t>
  </si>
  <si>
    <t>Jefe de la Oficina de Apoyo Precontractual
Jefe de Oficina de Contratos</t>
  </si>
  <si>
    <t>Actas de reunión de mesas de acompañamiento para la estructuración de estudios previos</t>
  </si>
  <si>
    <t>GESTIÓN CONTRACTUAL. OBJETIVO: Adquirir los bienes, obras y servicios mediante el desarrollo de los procesos contractuales para satisfacer las necesidades de la entidad.</t>
  </si>
  <si>
    <t>Jefe de la Oficina de Apoyo Precontractua</t>
  </si>
  <si>
    <t>Lista de asistencia y presentación de la capacitación</t>
  </si>
  <si>
    <t>Riesgo asociado a trámite de asignación de cupo escolar</t>
  </si>
  <si>
    <t>Instructivo del proceso, actas de verificación e informes con los resultados.</t>
  </si>
  <si>
    <t>COMUNICACIÓN INSTITUCIONAL.
OBJETIVO: Gestionar las comunicaciones internas y externas de la entidad mediante la definición, implementación y seguimiento de la estrategia de comunicacion institucional, con el fin de promover la transparencia y el acceso a la información pública</t>
  </si>
  <si>
    <t>Posibilidad de divulgar información incompleta, confusa e inoportuna a través de los medios y canales de competencia de la Oficina Asesora de Comunicación y Prensa-OACP- para beneficio de un tercero o para intereses particulares.</t>
  </si>
  <si>
    <t>Pérdida de credibilidad   y  de imagen de la entidad
Favorecimiento de intereses particulares.</t>
  </si>
  <si>
    <t>Jefe Oficina Asesora de Comunicación y Prensa con el profesional asignado</t>
  </si>
  <si>
    <t>Jefe Oficina Asesora de Comunicación y Prensa.</t>
  </si>
  <si>
    <t xml:space="preserve">Eficacia (control 1):
Acciones de verificación mensual de publicaciones realizadas en los canales que son competencia de la oficina /acciones de verificación mensual de publicaciones realizadas en los canales que son competencia de la oficina formuladas
Eficacia (control 2):Número de casos presentados de uso  indebido de la información divulgada a través de los medios y canales digitales  de competencia de la OACP para favorecer intereses particulares.
</t>
  </si>
  <si>
    <t>Jefe Oficina Asesora de Comunicación y Prensa y su equipo de trabajo</t>
  </si>
  <si>
    <t xml:space="preserve">GESTIÓN FINANCIERA. OBJETIVO: Administrar los recursos financieros mediante la gestión presupuestal, la gestión de tesorería y el registro contable que permita una gestión eficiente y austera. </t>
  </si>
  <si>
    <t>Pérdida de confianza en lo público
Investigaciones penales, disciplinarias y fiscales
No cumplimiento de objetivos</t>
  </si>
  <si>
    <t xml:space="preserve">Jefe Oficina de Presupuesto y su equipo de trabajo </t>
  </si>
  <si>
    <t xml:space="preserve">Cruces de información  </t>
  </si>
  <si>
    <t xml:space="preserve">Eficacia (control 1): Medir el número de cruces con la información registrada en los sistemas presupuestales.
Número de cruces realizados / Número de cruces programados
</t>
  </si>
  <si>
    <t>GESTIÓN FINANCIERA. OBJETIVO: Administrar los recursos financieros mediante la gestión presupuestal, la gestión de tesorería y el registro contable que permita una gestión eficiente y austera.</t>
  </si>
  <si>
    <t>Probabilidad de gestionar el pago de una Cuenta por Pagar a favor de un tercero incumpliendo los requisitos legales y /o los procedimientos vigentes, mediante el uso del poder por acción u omisión.</t>
  </si>
  <si>
    <t>Causa 1: Insuficiencia de mecanismos de control que validen la veracidad de los requisitos acreditados para los pagos por Orden dePrestación de Servicios.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</si>
  <si>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requisito de la norma certificada.</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</si>
  <si>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revision de cuentas mensual  de las fallas detectadas frente a las soluciones concretadas, definiéndose las acciones correspondientes.</t>
  </si>
  <si>
    <t>Reporte de inconsistencias identificadas en la revisión frente a las subsanadas</t>
  </si>
  <si>
    <t>Acción de contingencia en caso de materialización del riesgo: 
El Director Financiero o el jefe de área deberá comunicar mediante oficio y soportes adjuntos a la Oficina de Control Disciplinario para que se adelante la investigación respectiva y si es el caso remitir a los demás entes competentes.</t>
  </si>
  <si>
    <t xml:space="preserve">Eficacia (Control 2 si existe):
Efectividad: ( Riesgo):
</t>
  </si>
  <si>
    <t>ARTICULACIÓN INTERINSTITUCIONAL. OBJETIVO: Promover estrategias de articulación interinstitucional  a partir del trabajo en red con el fin de favorecer la gestión para la materialización de la política educativa y su seguimiento.</t>
  </si>
  <si>
    <t xml:space="preserve">AMENAZAS
Los colegios no cuenten con los recursos para implementar las experiencias en Justicia Escolar Restaurativa. </t>
  </si>
  <si>
    <t>DEBILIDADES
No hay un equipo o persona específica en los establecimientos educativos que se dedique exclusivamente al seguimiento de los planes de trabajo y planes de inversión.</t>
  </si>
  <si>
    <t>Posibilidad de destinar recursos de las experiencias en Justicia Escolar Restaurativa -JER- , en procesos diferentes a los seleccionados y publicados a través de acto administrativo.</t>
  </si>
  <si>
    <t>Causa 1: Destinación de los recursos asignados en Las IED  en procesos distintos a los específicados  en el acto administrativo de transferencia de los mismos, Tráfico de influencias y ofrecimiento / aceptación de dádivas o intercambio de favores.</t>
  </si>
  <si>
    <t xml:space="preserve">Pérdida del recurso transferido para la destinación específica. Experiencias escolares debilitadas.
Investigaciones legales, penales fiscales. </t>
  </si>
  <si>
    <t>Ningún trámite y/o procedimiento administrativo</t>
  </si>
  <si>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inciativas, los planes de inversión, seguimientos a la ejecución de recursos, actas de acompañamientos pedagógicos y/o correos.</t>
  </si>
  <si>
    <t>El Director de participación y relaciones interinstitucionales y las personas líderes de los procesos.</t>
  </si>
  <si>
    <t>Plan de acción de las experiencias, planes de inversión, seguimientos a la ejecución de recursos, actas de acompañamientos pedagógicos y/o  correos.</t>
  </si>
  <si>
    <r>
      <rPr>
        <b/>
        <sz val="11"/>
        <color theme="1"/>
        <rFont val="Calibri"/>
        <family val="2"/>
        <scheme val="minor"/>
      </rPr>
      <t>Actividad de monitoreo a los controles:</t>
    </r>
    <r>
      <rPr>
        <sz val="11"/>
        <color theme="1"/>
        <rFont val="Calibri"/>
        <family val="2"/>
        <scheme val="minor"/>
      </rPr>
      <t xml:space="preserve">
1. Acompañamientos pedagógicos a las  experiencias JER.
2. Acompañamiento a la consolidación del plan de inversión 
3. Acompañamiento a la ejecución de recursos y seguimiento a la adquisición de insumos y servicios.
4. Adecuada gestión documental de todos los proceos de ejecución de las experinecias e iniciativas. </t>
    </r>
  </si>
  <si>
    <t>Subsecretaría de Integración Interinstitucional, Director de Participación y Relaciones Interinstitucionales</t>
  </si>
  <si>
    <t xml:space="preserve">OPORTUNIDADES
 La experiencia e identificación de oportunidades de mejora en las anteriores convocatorias. </t>
  </si>
  <si>
    <t>FORTALEZAS El equipo técnico y pedagógico acompaña la formulación e implementación de los planes de inversión y planes de trabajo.</t>
  </si>
  <si>
    <r>
      <rPr>
        <b/>
        <sz val="11"/>
        <rFont val="Calibri"/>
        <family val="2"/>
        <scheme val="minor"/>
      </rPr>
      <t>Acción de contingencia en caso de materialización del riesgo:</t>
    </r>
    <r>
      <rPr>
        <sz val="11"/>
        <rFont val="Calibri"/>
        <family val="2"/>
        <scheme val="minor"/>
      </rPr>
      <t xml:space="preserve">
En caso de materialización del riesgo se reporta a las autoridades competentes y se definen las acciones correctivas.</t>
    </r>
  </si>
  <si>
    <t xml:space="preserve">INSPECCIÓN Y VIGILANCIA DEL SERVICIO EDUCATIVO OBJETIVO:Inspeccionar y vigilar la prestación del servicio de educación formal y para el trabajo y el desarrollo humano, a través de la asesoría, supervisión, seguimiento, evaluación y control, con el fin de asegurar condiciones de legalidad y calidad  para la garantia del derecho a la educación; y en relación con las entidades sin ánimo de lucro con fines educativos ejercer la inspección, vigilancia y control para que su objeto social se cumpla. </t>
  </si>
  <si>
    <t>AMENAZAS
Tráfico de influencias e intereses de particulares y/o políticos en loa procesos administrativos sancionatorios, para influir en las decisiones que se profieran</t>
  </si>
  <si>
    <t>DEBILIDADES
1. Personal en su mayoría contratista, lo cual  incide en la continuidad  y trazabilidad de los procesos administrativos
2. Sistemas  de información o herramientas de apoyo desactualizadas y que no ofrece seguridad de la información  para un oportuno seguimiento.</t>
  </si>
  <si>
    <t>Posibilidad de dilación y/o uso indebido de las decisiones en los procesos administrativos sancionatorios para beneficio de un particular y/o tercero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</si>
  <si>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</si>
  <si>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</si>
  <si>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Correos electrónicos y/o actas y listados de actos administrativos.</t>
  </si>
  <si>
    <r>
      <rPr>
        <b/>
        <sz val="11"/>
        <rFont val="Calibri"/>
        <family val="2"/>
        <scheme val="minor"/>
      </rPr>
      <t>Actividad de monitoreo a los controles</t>
    </r>
    <r>
      <rPr>
        <sz val="11"/>
        <rFont val="Calibri"/>
        <family val="2"/>
        <scheme val="minor"/>
      </rPr>
      <t>: 1) realizar reuniones mensuales de seguimiento con los abogados encargados de los procesos a fin priorizar e impulsar los mismos y evitar demoras injustificadas, 
2) revisar los actos administrativos que se sustancian con el objeto de evitar decisiones contrarias a derecho.</t>
    </r>
  </si>
  <si>
    <t>Eficacia (control 1):
EFICACIA:
Número de PAS con decisión definitiva y revisados por líder del grupo / Número total de PAS con decisión definitiva*100 en el periodo reportado.              
EFECTIVIDAD
 Número de PAS. con seguimiento / Total de PAS en curso*100</t>
  </si>
  <si>
    <t>OPORTUNIDADES
1. Gestionar la continuidad del personal contratista con el perfil y la experiencia adecuados para apoyar las actividades relacionadas con los procesos aministrativos sancionatorios.
2. Realizar mesas de trabajo para unificación de criterios y acciones de seguimiento sobre los procesos que adelanta la DIV.</t>
  </si>
  <si>
    <t>FORTALEZAS
1. Se realizan  acciones del control en las decisiones proferidos en cada una de las etapas de  los  procesos sancionatorios contra los establecimientos educativos y las ESAL.
2. Autonomía por parte del  Director(a) de la dependencia, en la expedieción de los actos administrativos de los procesos sancionatorios</t>
  </si>
  <si>
    <r>
      <rPr>
        <b/>
        <sz val="11"/>
        <rFont val="Calibri"/>
        <family val="2"/>
        <scheme val="minor"/>
      </rPr>
      <t>Acción de contingencia en caso de materialización del riesgo:</t>
    </r>
    <r>
      <rPr>
        <sz val="11"/>
        <rFont val="Calibri"/>
        <family val="2"/>
        <scheme val="minor"/>
      </rPr>
      <t xml:space="preserve">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r>
  </si>
  <si>
    <t>EVALUACIÓN INDEPENDIENTE. OBJETIVO: Evaluar la eficacia y eficiencia del Sistema de Control Interno,  a partir de auditorias y seguimientos independientes basado en riesgos, concebidos para agregar valor y mejorar las operaciones de la Entidad, a traves de procesos de aseguramiento y consulta con el fin de  proporcionar mejoras a la eficacia de los procesos de gestión de riesgos, control y gobierno.</t>
  </si>
  <si>
    <t>Perdida de confianza en la entidad afectando su reputación
Perdida de credibilidad en el grupo de funcionarios del proceso
Incumplimiento de metas y objetivos de la dependencia
Posibles investigaciones y/o sanciones</t>
  </si>
  <si>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</si>
  <si>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 xml:space="preserve">Pérdida de confianza en lo público.
Investigaciones penales, disciplinarias y fiscales.
Enriquecimiento ilícito de contratistas y/o servidores públicos.
Comprometer la calidad de los bienes y/o servicios prestados por la entidad.
Detrimento patrimonial. 
</t>
  </si>
  <si>
    <t xml:space="preserve">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
</t>
  </si>
  <si>
    <t>Director de Bienestar Estudiantil.
Equipos de Apoyo a la Supervisión.
Equipo de Control de Operaciones
Coordindoras de cada uno de los Programas,</t>
  </si>
  <si>
    <t>Informes mensuales  de interventoría del PME y PAE.
Actas de reunión de seguimiento con la interventoría.</t>
  </si>
  <si>
    <t>Eficacia (control 1):
(Número de informes de Interventoría PAE aprobados/ Números de informes de interventoría PAE Programados)  X 100
(Número de informes de Interventoría PME aprobados/ Números de informes de interventoría PME Programados)  X 100
(Actas de reuniones con la interventoría realizadas / Actas de reuniones con la interventoría programadas)  X 100</t>
  </si>
  <si>
    <t xml:space="preserve">Causa 2. </t>
  </si>
  <si>
    <r>
      <rPr>
        <b/>
        <sz val="11"/>
        <rFont val="Calibri"/>
        <family val="2"/>
        <scheme val="minor"/>
      </rPr>
      <t xml:space="preserve">Acción de contingencia en caso de materialización del riesgo:
</t>
    </r>
    <r>
      <rPr>
        <sz val="11"/>
        <rFont val="Calibri"/>
        <family val="2"/>
        <scheme val="minor"/>
      </rPr>
      <t xml:space="preserve">
 Comunicar a la instancia competente para iniciar  la investigación  disciplinaria, fiscal o penal según el caso </t>
    </r>
  </si>
  <si>
    <t>INDICADORES</t>
  </si>
  <si>
    <t>Oficina de Servicio al Ciudadano</t>
  </si>
  <si>
    <t>PLAN ANTICORRUPCIÓN Y DE ATENCIÓN LA CIUDADANO SED 2023</t>
  </si>
  <si>
    <t>COMPONENTE 3. RENDICIÓN DE CUENTAS 2023</t>
  </si>
  <si>
    <t>Actividades adelantadas</t>
  </si>
  <si>
    <t>Descripción de las evidencias</t>
  </si>
  <si>
    <t xml:space="preserve">SEGUIMIENTO OFICINA DE CONTROL INTERNO </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</si>
  <si>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</si>
  <si>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</si>
  <si>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</si>
  <si>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</si>
  <si>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</si>
  <si>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</si>
  <si>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1.2</t>
  </si>
  <si>
    <t>Dirección de Talento Humano</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</si>
  <si>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</si>
  <si>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</si>
  <si>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</si>
  <si>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</si>
  <si>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Comunicaciones y Prensa</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</si>
  <si>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</si>
  <si>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</si>
  <si>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</si>
  <si>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</si>
  <si>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2.3</t>
  </si>
  <si>
    <t>Productos periodísticos orientados a los resultados de la gestión institucional  publicados  / Productos periodísticos orientados a los resultados de la gestión institucional  solicitados por las diferentes áreas o realizados por la OACP</t>
  </si>
  <si>
    <t>Oficina Asesora de Comunicación y Prensa</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</si>
  <si>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</si>
  <si>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</si>
  <si>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</si>
  <si>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</si>
  <si>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</si>
  <si>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Realizar diálogos ciudadanos con diferentes grupos de interés y ciudadanía en general</t>
  </si>
  <si>
    <t xml:space="preserve">
Dos (2) Diálogos ciudadanos</t>
  </si>
  <si>
    <t>Diálogos ciudadanos realizados</t>
  </si>
  <si>
    <t>Realizar una audiencia pública de rendición de cuentas para mostrar a la ciudadanía la información pertinente sobre la gestión de la SED en 2021</t>
  </si>
  <si>
    <t>Una (1) audiencia pública de rendición de cuentas</t>
  </si>
  <si>
    <t>Audiencia pública de rendición de cuentas realizada</t>
  </si>
  <si>
    <t>4. Evaluación y Retroalimentación a la Gestión Institucional</t>
  </si>
  <si>
    <t>Realizar seguimiento a la rendición de cuentas de la entidad siguiendo los lineamientos establecidos por la Veeduría Distrital, dando cumplimiento al marco normativo y de política vigente.</t>
  </si>
  <si>
    <t>Informe de seguimiento de la rendición de cuentas de la SED  expedido y publicado</t>
  </si>
  <si>
    <t>4.2</t>
  </si>
  <si>
    <t>Oficina de Servicio al Ciudadano.</t>
  </si>
  <si>
    <t>2.4</t>
  </si>
  <si>
    <t>5.1</t>
  </si>
  <si>
    <t>COMPONENTE 5. TRANSPARENCIA Y ACCESO A LA INFORMACIÓN PÚBLICA 2023</t>
  </si>
  <si>
    <t>META Y PRODUCTO</t>
  </si>
  <si>
    <t>1. Lineamientos de transparencia activa</t>
  </si>
  <si>
    <t xml:space="preserve">Oficina Asesora de Planeación  </t>
  </si>
  <si>
    <t>1.3</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</si>
  <si>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</si>
  <si>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</si>
  <si>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</si>
  <si>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1.4</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</si>
  <si>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</si>
  <si>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</si>
  <si>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</si>
  <si>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</si>
  <si>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</si>
  <si>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</si>
  <si>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</si>
  <si>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 Medir mensualmente la calidad en las respuestas del Sistema Distrital de Quejas y Soluciones SDQS. (mes vencido)</t>
  </si>
  <si>
    <t>Número de informes de Calidad en la respuesta publicados</t>
  </si>
  <si>
    <t>3. Instrumentos de Gestión de Información</t>
  </si>
  <si>
    <t>Publicar en el Portal Institucional el Esquema de Publicación de Información.</t>
  </si>
  <si>
    <t>Realizar una actualización del Esquema de Publicación .</t>
  </si>
  <si>
    <t>Número de esquemas de Publicación publicados</t>
  </si>
  <si>
    <t>4. Criterio diferencial de accesibilidad</t>
  </si>
  <si>
    <t>5. Monitoreo del acceso a la información pública</t>
  </si>
  <si>
    <t>Publicar los reportes de conformidad con lo citado en el artículo 52 del decreto reglamentario 103/2015. (mes vencido)</t>
  </si>
  <si>
    <t>Número de informes de acceso a la información publicados</t>
  </si>
  <si>
    <t>5.2</t>
  </si>
  <si>
    <t>Tres (3) Informes de Transparencia y Acceso a la Información Pública</t>
  </si>
  <si>
    <t> Número de informes de seguimiento elaborados y publicados</t>
  </si>
  <si>
    <t> Oficina de Control Interno</t>
  </si>
  <si>
    <t>5.3</t>
  </si>
  <si>
    <t>Documentar el seguimiento periódico de solicitudes de acceso a la información y Presentación de resultados de seguimiento de solicitudes de acceso a la Alta Dirección</t>
  </si>
  <si>
    <t>Número de seguimientos  en el informe semestral de PQRS.</t>
  </si>
  <si>
    <t>OPCION DE TRATAMIENTO</t>
  </si>
  <si>
    <t>Compartir</t>
  </si>
  <si>
    <t>TIPO DE RIESGO</t>
  </si>
  <si>
    <t>MATERIALIZADO</t>
  </si>
  <si>
    <t>CRITERIO</t>
  </si>
  <si>
    <t>PUNTAJE</t>
  </si>
  <si>
    <t>Riesgo Estratégico</t>
  </si>
  <si>
    <t>Insignificante</t>
  </si>
  <si>
    <t>Riesgo de Imagen</t>
  </si>
  <si>
    <t>Menor</t>
  </si>
  <si>
    <t>No Asignado</t>
  </si>
  <si>
    <t>Riesgo Operativo (misionales)</t>
  </si>
  <si>
    <t>Riesgo Financiero</t>
  </si>
  <si>
    <t>Inadecuado</t>
  </si>
  <si>
    <t>Riesgo de Cumplimiento</t>
  </si>
  <si>
    <t>Casi Seguro</t>
  </si>
  <si>
    <t>Riesgo Tecnológico</t>
  </si>
  <si>
    <t>Inoportuna</t>
  </si>
  <si>
    <t>Riesgo de Conocimiento</t>
  </si>
  <si>
    <t>Riesgo Ambiental</t>
  </si>
  <si>
    <t>Riesgo en Seguridad y Salud en el Trabajo</t>
  </si>
  <si>
    <t>No es un control</t>
  </si>
  <si>
    <t>Riesgo de Gestión Documental</t>
  </si>
  <si>
    <t>No Confiable</t>
  </si>
  <si>
    <t>Riesgo Gerenciales (Alta Dirección)</t>
  </si>
  <si>
    <t>Riesgo de Seguridad Digital</t>
  </si>
  <si>
    <t>No se investigan y resuelven oportunamente</t>
  </si>
  <si>
    <t>Incompleta</t>
  </si>
  <si>
    <t>No existe</t>
  </si>
  <si>
    <t>Riesgos Corrupción</t>
  </si>
  <si>
    <t>Criterio</t>
  </si>
  <si>
    <t>EJECUCION DEL CONTROL</t>
  </si>
  <si>
    <t>Controles ayudan a disminuir la probabilidad</t>
  </si>
  <si>
    <t>controles ayudan a diminuir el impacto</t>
  </si>
  <si>
    <t>DIRECCION DE TALENTO HUMANO</t>
  </si>
  <si>
    <t>Número de comunicaciones realizados /Número de comunicaciones programadas</t>
  </si>
  <si>
    <t>Realizar seguimiento y recordar a los Directivos de la SED sobre la importancia de realizar los procesos de declaración de bienes y rentas y el registro de conflictos de interés en el marco de la normatividad vigente.</t>
  </si>
  <si>
    <t>Número de Socializaciones del módulo para la Gestión de Conflictos realizados/Número de Socializaciones del módulo para la Gestión de Conflictos programados</t>
  </si>
  <si>
    <t>Difundir los módulos de bienes y rentas y la Gestión de Conflictos de Interés dispuesto por el DASCD a través del SIDEAP para que los servidores realicen la declaración de bienes y rentas y el registro de los conflictos de interés como requisito para la posesión, actualización anual y retiro del servicio.</t>
  </si>
  <si>
    <t>Número Socializaciones realizadas /Número Socializaciones programadas</t>
  </si>
  <si>
    <t>Número socializaciones de circular realizadas /Número socialización de circular programadas</t>
  </si>
  <si>
    <t>Realizar 2 socializaciones de los lineamientos para que los servidores públicos realicen la declaración proactiva de bienes y rentas, el registro de conflictos de interés y publicación de declaración de renta en el marco de la Ley 2013 de 2019.</t>
  </si>
  <si>
    <t>Socializar los lineamientos para que servidores públicos realicen la declaración proactiva de bienes y rentas, el registro de conflictos de interés y publicación de declaración de renta en el marco de la Ley 2013 de 2019.</t>
  </si>
  <si>
    <t>4. Promover la realización de la declaración de bienes y rentas y conflicto de interés en la SED</t>
  </si>
  <si>
    <t>Nivel de apropiación de la Cultura Integra SED 2023 / Nivel alcanzado en el periodo 2022</t>
  </si>
  <si>
    <t>Formulación de estrategia para fomentar la Cultura Íntegra SED, producto del análisis de resultado medición de apropiación del Código de Integridad.</t>
  </si>
  <si>
    <t>3 Medición de la apropiación de la Cultura Íntegra SED</t>
  </si>
  <si>
    <t>96 KB</t>
  </si>
  <si>
    <t>3:29 p. m.</t>
  </si>
  <si>
    <t>ANA MARIA FONTANILLA DIAZ</t>
  </si>
  <si>
    <t>Realizar la Socialización del Código de Integridad SED en 35 grupos de interés, dentro de las Escuelas de Padres y Consejos Directivos y demás instancias en las que se cuente con la participación de Padres de Familia</t>
  </si>
  <si>
    <t>Promover la Socialización del Código de Integridad SED a Comunidad Educativa, específicamente en grupos de interés, dentro de las Escuelas de Padres y Consejos Directivos y demás instancias en las que se cuente con la participación de Padres de Familia</t>
  </si>
  <si>
    <t>Categorías</t>
  </si>
  <si>
    <t>Tamaño</t>
  </si>
  <si>
    <t>Recibido</t>
  </si>
  <si>
    <t>Asunto</t>
  </si>
  <si>
    <t>De</t>
  </si>
  <si>
    <t>Promover la Socialización del Código de Integridad SED, en las mesas de participación a Rectores (sujeto a concertación con la Dirección de Colegios Distritales), Directores locales y Directivos (previa concertación de espacios) realizadas durante la vigencia"</t>
  </si>
  <si>
    <t>Número de Socializaciones de Código de integridad SED dentro de Inducciones y Reinducciones / Número de jornadas colectivas proceso de inducción y reinducción de los servidores de la SED programadas</t>
  </si>
  <si>
    <t>Garantizar la inclusión del Código de integridad SED dentro de los procesos de Inducción y Reinducción programados para la vigencia</t>
  </si>
  <si>
    <t>2. Apropiación del Código de Integridad</t>
  </si>
  <si>
    <t>Número de Capacitaciones y/o reuniones ejecutadas /Número de Capacitaciones y/o reuniones programadas</t>
  </si>
  <si>
    <t>Realizar 9 Jornadas de trabajo y formación al interior del grupo de Gestores de Integridad</t>
  </si>
  <si>
    <t>Fortalecer Habilidades del Equipo de los gestores íntegros a través de Jornadas de trabajo y formación</t>
  </si>
  <si>
    <t>Número de divulgaciones a capacitaciones a las que se convoca/ Número de capacitaciones programadas</t>
  </si>
  <si>
    <t>Realizar la divulgación de invitaciones y de actividades de capacitación propuestas por la Secretaría de Transparencia de la presidencia de la República, Secretaría General de la Alcaldía Mayor, Veeduría Distrital... a los Gestores de Integridad y servidores de la SED a quien se dirigen.</t>
  </si>
  <si>
    <t>Garantizar la divulgación de invitaciones y de actividades de capacitación propuestas por las entidades competentes (Secretaría de Transparencia de la presidencia de la República, Secretaría General de la Alcaldía Mayor, Veeduría Distrital) a los Gestores de Integridad y servidores de la SED a quien se dirigen.</t>
  </si>
  <si>
    <t>Número convocatorias realizadas /Número convocatorias programadas</t>
  </si>
  <si>
    <t>Realizar 2 (Dos) convocatorias para la vinculación al semillero íntegro del grupo de gestores de integridad SED, buscando la participación de funcionarios Administrativos, Directivos Docentes y Docentes de los tres niveles de la Entidad</t>
  </si>
  <si>
    <t>Promover la vinculación y participación de funcionarios Administrativos, Directivos Docentes y Docentes de los tres niveles de la Entidad dentro del Grupo de Gestión integra de la SED.</t>
  </si>
  <si>
    <t>1. Fortalecimiento y robustecimiento del equipo transformador integro</t>
  </si>
  <si>
    <t>COMPONENTE 6. PLAN DE GESTION DE INTEGRIDAD 2023</t>
  </si>
  <si>
    <t>4.3</t>
  </si>
  <si>
    <t>4.4</t>
  </si>
  <si>
    <t>AMENAZAS: Presiones indebidas o amenazas por parte de terceros que puedan ocasionar su favorecimiento en las acciones realizadas por parte de los funcionarios y/o contratistas de la Oficina de Nómina.</t>
  </si>
  <si>
    <t>DEBILIDADES: Toma de decisiones por parte de los funcionarios y/o contratistas de la Oficina de Nómina, basadas en intereses particulares, dádivas.</t>
  </si>
  <si>
    <t>FORTALEZAS:  Capacitación en el manejo del Sistema Integrado Humano. Experiencia, dedicación y compromiso de los funcionarios y contratistas de la Oficina de Nómina.</t>
  </si>
  <si>
    <t>OPORTUNIDADES:Diligenciamiento del formato de bienes y rentas en el aplicativo SIDEAP por parte de los funcionarios y contratistas de la Oficina de Nómina.</t>
  </si>
  <si>
    <t>Causa 1: Posibilidad de favorecimientos en el pago de las nóminas y manipulación de éstas por parte de los funcionarios y contratistas para beneficio propio o de otros.</t>
  </si>
  <si>
    <t>Control 1:  
Los funcionarios de planta,  contratistas y el (la) Jefe de la Oficina de Nómina,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t>
  </si>
  <si>
    <r>
      <rPr>
        <b/>
        <sz val="11"/>
        <rFont val="Calibri"/>
        <family val="2"/>
        <scheme val="minor"/>
      </rPr>
      <t xml:space="preserve">Actividad de monitoreo a los controles:                                        </t>
    </r>
    <r>
      <rPr>
        <sz val="11"/>
        <rFont val="Calibri"/>
        <family val="2"/>
        <scheme val="minor"/>
      </rPr>
      <t>Comparar aleatoriamente una muestra de la información de novedades del mes registradas en SharePoint, archivo plano o ingreso directo por las áreas responsables vs lo existente en el sistema de liquidación de nómina.</t>
    </r>
  </si>
  <si>
    <r>
      <t xml:space="preserve">Acción de contingencia en caso de materialización del riesgo:                                             </t>
    </r>
    <r>
      <rPr>
        <sz val="11"/>
        <rFont val="Calibri"/>
        <family val="2"/>
        <scheme val="minor"/>
      </rPr>
      <t xml:space="preserve">Una vez se materialice el riesgo se realizaran las gestiones para informar la situación a las Oficinas de Contol Interno y Control Disciplinario. Convocar mesas de trabajo con las áreas involucradas con el fin de  analizar la situación presentada y definir las acciones de mejora y legales que amerite. </t>
    </r>
  </si>
  <si>
    <t>Efectividad: ( Riesgo):
Presupuesto ejecutado nóminas del cuatrimestre /Presupuesto Asignado para la nómina vigencia 2023 X 100</t>
  </si>
  <si>
    <t>Eficacia : # de Novedades efectivamente corregidas / # de Novedades reportadas con inconsistencias X 100</t>
  </si>
  <si>
    <t>AMENAZAS
Falta de unificacion en la informacion de liquidacion de Prestacion sociales del Magisterio.
Fallas en el sistema de radicacion y liquidacion de cesantias HUMANO FOMAG
Demora por parte de la Fiduprevisora en el estudio y remisión de los expedientes de reconocimiento de prestaciones</t>
  </si>
  <si>
    <t>DEBILIDADES
Demoras en la actualizacion de la informacion reportada en los sistemas de informacion de la SED.
Demoras en la entrega de soportes de historia laboral, tiempos de servicios, factores salariales.
Reprocesos por la inadecuada radicacion de las prestaciones sociales y asesoria al docente por parte de la Oficina de Servicio al Ciudadano.</t>
  </si>
  <si>
    <t>OPORTUNIDADES
Mejora de los sistemas de informacion y control del tramite en cada una de las areas de la SED para mantener la informacion de los docentes actualizada
Aumentar el personal de planta al grupo de prestaciones sociales que mitiguen los reprocesos al no tener continuidad del personal contratista"</t>
  </si>
  <si>
    <t>FORTALEZAS
Cconocimiento sobre el regimen prestacional por parte del equipo del Fondo de Prestaciones del Magisterio.
Capacitacion constante frente a los cambios en los procedimientos y la generacion de nuevos estados para complementar los conocimientos.
Seguimiento y gestión oportuna de trámites al mantener sistemas de informacion internos actualizados "</t>
  </si>
  <si>
    <t>Causa 1: Demoras en los procesos de radicacion, actualización de informacion y estudio de los trámites de prestaciones sociales de las entidades involucradas  (Fiduprevisora y SED).</t>
  </si>
  <si>
    <t xml:space="preserve">Perdida de confianza en la entidad afectando su reputación
Afecta al grupo de funcionarios del proceso
Incumplimiento de metas y objetivos de la dependencia
Posibles investigacioes y/o sanciones </t>
  </si>
  <si>
    <t>Procedimiento 14-PD-049 Trámite, Liquidación y Reconocimiento de Prestaciones Sociales de Pensiones, Auxilios, Seguros y ajustes de Cesantías
Procedimiento Trámite, liquidación y reconocimiento de prestaciones sociales de cesantías de docentes y directivos docentes adscritos al FNPM</t>
  </si>
  <si>
    <r>
      <rPr>
        <b/>
        <sz val="11"/>
        <rFont val="Calibri"/>
        <family val="2"/>
        <scheme val="minor"/>
      </rPr>
      <t>Actividad de monitoreo a los controles:</t>
    </r>
    <r>
      <rPr>
        <sz val="11"/>
        <rFont val="Calibri"/>
        <family val="2"/>
        <scheme val="minor"/>
      </rPr>
      <t xml:space="preserve"> Realizar seguimiento mensual al tramite de las solicitudes de prestaciones sociales mediante el cruce de bases de datos, con el fin de establecer acciones de contigencia o priorizacion dentro del area para evitar materializar el riesgo  </t>
    </r>
  </si>
  <si>
    <r>
      <rPr>
        <b/>
        <sz val="11"/>
        <rFont val="Calibri"/>
        <family val="2"/>
        <scheme val="minor"/>
      </rPr>
      <t xml:space="preserve">Acción de contingencia en caso de materialización del riesgo: </t>
    </r>
    <r>
      <rPr>
        <sz val="11"/>
        <rFont val="Calibri"/>
        <family val="2"/>
        <scheme val="minor"/>
      </rPr>
      <t>Una vez se materialice el riesgo se realizaran las gestiones para establecer la trazabilidad del tramite y definir las responsabilidad frente a la falta, esto a partir de las bases de datos</t>
    </r>
  </si>
  <si>
    <t xml:space="preserve">Efectividad: ( Riesgo):
EFECTIVIDAD:
Emision de actos administrativos definitivos  y Prestaciones enviadas  a Fiduprevisora en los terminos de ley/prestaciones radicadas*100
</t>
  </si>
  <si>
    <t>AMENAZAS: Ofrecimiento de beneficios  de un docente sin cumplimiento de requisitos para obtener un nombramiento</t>
  </si>
  <si>
    <t>DEBILIDADES: Controles deficientes en la revisión de requisitos de los docentes a nombrar</t>
  </si>
  <si>
    <t>OPORTUNIDADES: Vinculación de docentes de acuerdo con la normativodad establecida</t>
  </si>
  <si>
    <t xml:space="preserve">FORTALEZAS: Postulacion a las vacantes por parte de los docentes interesados y con cumplimiento de requisitos solicitados                                </t>
  </si>
  <si>
    <t xml:space="preserve">Control 1: Control 1: 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electronico la negación por inconsistencias , liberando nuevamente la vacante. </t>
  </si>
  <si>
    <t>Causa 1: Falta de controles en el proceso de vinculacion de los docentes provisionales, asi como  ofrecimiento de beneficios  de un docente sin cumplimiento de requisitos para obtener un nombramiento</t>
  </si>
  <si>
    <r>
      <rPr>
        <b/>
        <sz val="11"/>
        <rFont val="Calibri"/>
        <family val="2"/>
        <scheme val="minor"/>
      </rPr>
      <t>Actividad de monitoreo a los controles</t>
    </r>
    <r>
      <rPr>
        <sz val="11"/>
        <rFont val="Calibri"/>
        <family val="2"/>
        <scheme val="minor"/>
      </rPr>
      <t>:
Verificar el cumplimiento de los requisitos para vinculación.</t>
    </r>
  </si>
  <si>
    <r>
      <rPr>
        <b/>
        <sz val="11"/>
        <rFont val="Calibri"/>
        <family val="2"/>
        <scheme val="minor"/>
      </rPr>
      <t>Acción de contingencia en caso de materialización del riesgo</t>
    </r>
    <r>
      <rPr>
        <sz val="11"/>
        <rFont val="Calibri"/>
        <family val="2"/>
        <scheme val="minor"/>
      </rPr>
      <t>: El Jefe de la Oficina de Personal gestionará el trámite a que haya lugar por falsedad de documentos o incumplimiento de los requisitos</t>
    </r>
  </si>
  <si>
    <t>Eficacia (control 1):  Verificación de Requisitos de personal a vincularse/Total de personal selecionado</t>
  </si>
  <si>
    <t>Efectividad: ( Riesgo): Verificación de vinculaciones de acuerdo con los procedimientos establecidos por la Oficina de Personal.</t>
  </si>
  <si>
    <t>AMENAZAS: Ofrecimiento de dádivas por Presentación de titulos falsos para tramites de escalafón docente.</t>
  </si>
  <si>
    <t xml:space="preserve">DEBILIDADES: Expedición del acto administrativo de inscripción, ascenso o mejoramiento salarial, sin el lleno de los requisitos.             </t>
  </si>
  <si>
    <t>OPORTUNIDADES: Consulta en linea para la verificación de titulos.                        Alianza con universidades para consulta y verificación de títulos.</t>
  </si>
  <si>
    <t xml:space="preserve">FORTALEZAS: Listado de graduados compartido por algunas universidades el cual se integra en la base de datos de la Oficina de escalafón docente.                                             Experiencia, dedicación y compromiso del personal que conforma el equipo de trabajo                           
Planeación de las actividades y su ejecución.   </t>
  </si>
  <si>
    <t xml:space="preserve">Causa 1: Ofrecimiento de dádivas por Presentación de titulos falsos para tramites de escalafón docente con expedición del acto administrativo de inscripción, ascenso o mejoramiento salarial, sin el lleno de los requisitos.             </t>
  </si>
  <si>
    <r>
      <rPr>
        <b/>
        <sz val="11"/>
        <rFont val="Calibri"/>
        <family val="2"/>
        <scheme val="minor"/>
      </rPr>
      <t xml:space="preserve">Actividad de monitoreo a los controles: </t>
    </r>
    <r>
      <rPr>
        <sz val="11"/>
        <rFont val="Calibri"/>
        <family val="2"/>
        <scheme val="minor"/>
      </rPr>
      <t xml:space="preserve"> Verificación de titulos con universidades.</t>
    </r>
  </si>
  <si>
    <r>
      <rPr>
        <b/>
        <sz val="11"/>
        <rFont val="Calibri"/>
        <family val="2"/>
        <scheme val="minor"/>
      </rPr>
      <t xml:space="preserve">Acción de contingencia en caso de materialización del riesgo: </t>
    </r>
    <r>
      <rPr>
        <sz val="11"/>
        <rFont val="Calibri"/>
        <family val="2"/>
        <scheme val="minor"/>
      </rPr>
      <t xml:space="preserve"> El Jefe de la Oficina de Escalafón Docente gestionará el trámite a que haya lugar por falsedad de documentos o incumplimiento de los requisitos</t>
    </r>
  </si>
  <si>
    <t>Eficacia (control 1): Verificación de Titulos de formación académica realizada/Número de solicitudes de ascenso, inscripción y mejoramiento salarial recibidas</t>
  </si>
  <si>
    <t>Eficacia (Control 2 si existe): Número de actos  administrativos de negación por presentación de titulos falsos/Número de requerimientos recibidos</t>
  </si>
  <si>
    <t>AMENAZAS
 Intrusión no autorizada a los sistemas de información, aplicativos y bases de datos.</t>
  </si>
  <si>
    <t>DEBILIDADES 
 Desconocimiento de los lineamientos para el desarrollo y manejo de los sistemas de información, aplicativos y bases de datos</t>
  </si>
  <si>
    <t>OPORTUNIDADES
Adopción de estandares, lineamientos , normas del MinTic para el desarrollo y manejo de sistemas de información , aplicativos y bases de datos</t>
  </si>
  <si>
    <t>FORTALEZAS
Adopción de estandares, lineamientos , normas del MinTic para el desarrollo y manejo de sistemas de información , aplicativos y bases de datos
Expedición de la Resolución 1944 de 2016 Política de Seguridad de la Información de la SED</t>
  </si>
  <si>
    <t>Posibilidad de manipular indebidamente los sistemas de información por parte de los funcionarios y contratistas, que inciden en la debida ejecución para beneficio propio o de un tercero en acciones como alterar resultados de ejecución o anticipar pagos a un tercero.</t>
  </si>
  <si>
    <t>Profesionales de seguridad digital de la OAREDP</t>
  </si>
  <si>
    <t>Registros en la herramienta Dexon, consoilidados en el Tablero de control de Seguridad Digital</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</si>
  <si>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</si>
  <si>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Informe de análisis de seguridad de la información</t>
  </si>
  <si>
    <t>Control 2: Los profesionales encargados de la seguridad de la información, realizan al menos una vez al año, un análisis de seguridad a los sistemas de información con el fin de detectar manipulaciones indebidas de los datos o accesos no autorizados a los sistemas de información. En caso de detectar alguna situación que comprometa el acceso seguro, se debe reportar al líder funcional del sistema, al jefe inmediato del funcionario o al supervisor del contratista. Con cada revisión, se genera el informe respectivo  de análisis  de seguridad de la información.</t>
  </si>
  <si>
    <r>
      <t xml:space="preserve">Actividad de monitoreo a los controles: 
</t>
    </r>
    <r>
      <rPr>
        <sz val="11"/>
        <rFont val="Calibri"/>
        <family val="2"/>
        <scheme val="minor"/>
      </rPr>
      <t>Verificar que el Formato otorgar acceso a los sistemas de información cumpla con los requisitos establecidos de acuerdo al perfil de usuario , rol y competencia</t>
    </r>
  </si>
  <si>
    <r>
      <t xml:space="preserve">Acción de contingencia en caso de materialización del riesgo: </t>
    </r>
    <r>
      <rPr>
        <sz val="11"/>
        <rFont val="Calibri"/>
        <family val="2"/>
        <scheme val="minor"/>
      </rPr>
      <t>En caso de presentarse una intrusión a los sistemas de información, el administrador del sistema procede a anular el acceso no autorizado , bloqueando el acceso y reportando el incidente de seguridad, al personal de seguridad digital, a fin de evitar nuevas intrusiones</t>
    </r>
  </si>
  <si>
    <r>
      <rPr>
        <b/>
        <sz val="11"/>
        <rFont val="Calibri"/>
        <family val="2"/>
        <scheme val="minor"/>
      </rPr>
      <t>Eficacia</t>
    </r>
    <r>
      <rPr>
        <sz val="11"/>
        <rFont val="Calibri"/>
        <family val="2"/>
        <scheme val="minor"/>
      </rPr>
      <t>: Seguimiento al registro de solicitudes de Otorgar acceso a los sistemas de Información</t>
    </r>
  </si>
  <si>
    <r>
      <t xml:space="preserve">Efectividad: </t>
    </r>
    <r>
      <rPr>
        <sz val="11"/>
        <rFont val="Calibri"/>
        <family val="2"/>
        <scheme val="minor"/>
      </rPr>
      <t>Cantidad de detección de intrusiones  no autorizadas de acceso a los sistemas de información</t>
    </r>
  </si>
  <si>
    <t xml:space="preserve">Posibilidad de recibir o solicitar dádivas o beneficio en nombre propio o de un tercero, con el fin de obtener provecho  en la  recepción de adquisiones en mal estado, o que no cumpla con los especificaciones técnicas establecidas    </t>
  </si>
  <si>
    <t>Causa 1 : Intrusión no autorizada a los sistemas de información, aplicativos y bases de datos</t>
  </si>
  <si>
    <t xml:space="preserve">Perdida de confianza en la entidad afectando su reputación
Afecta al grupo de funcionarios del proceso
Incumplimiento de metas y objetivos de la dependencia
Omisión intencional de posibles actos de corrupción
Posibles investigaciones y/o sanciones </t>
  </si>
  <si>
    <t>OPORTUNIDADES:
Validar que los bienes adquiridos por la SED cumplan con las especificaciones técnicas requeridas</t>
  </si>
  <si>
    <t xml:space="preserve">Director (a) de Dotaciones Escolares </t>
  </si>
  <si>
    <r>
      <rPr>
        <b/>
        <sz val="11"/>
        <rFont val="Calibri"/>
        <family val="2"/>
        <scheme val="minor"/>
      </rPr>
      <t>Actividad de monitoreo a los controles:</t>
    </r>
    <r>
      <rPr>
        <sz val="11"/>
        <rFont val="Calibri"/>
        <family val="2"/>
        <scheme val="minor"/>
      </rPr>
      <t xml:space="preserve"> Visitas aleatorias, para verificar la calidad de los bienes muebles a adquirir y entregar
</t>
    </r>
  </si>
  <si>
    <r>
      <t xml:space="preserve">Acción de contingencia en caso de materialización del riesgo: </t>
    </r>
    <r>
      <rPr>
        <sz val="11"/>
        <rFont val="Calibri"/>
        <family val="2"/>
        <scheme val="minor"/>
      </rPr>
      <t>Verificación aleatoria, para validar el cumplimiento del procedimiento en seguros</t>
    </r>
    <r>
      <rPr>
        <b/>
        <sz val="11"/>
        <rFont val="Calibri"/>
        <family val="2"/>
        <scheme val="minor"/>
      </rPr>
      <t xml:space="preserve">
Acción de contingencia: </t>
    </r>
    <r>
      <rPr>
        <sz val="11"/>
        <rFont val="Calibri"/>
        <family val="2"/>
        <scheme val="minor"/>
      </rPr>
      <t xml:space="preserve">Coordinar mesas de trabajo con el área de seguros y realizar las acciones correctivas pertinentes para el cierre de siniestros  </t>
    </r>
  </si>
  <si>
    <t xml:space="preserve">OPORTUNIDADES
Validar que todos los siniestros reportados tengan la atención requerida y satisfactoria </t>
  </si>
  <si>
    <t>Causa 2: Abuso de Autoridad
Amiguismo</t>
  </si>
  <si>
    <t>Pérdida de confianza en la entidad afectando su reputación
Afecta al grupo de funcionarios del proceso
Incumplimiento de metas y objetivos de la dependencia
Omisión intencional de posibles actos de corrupción
Posibles investigaciones y/o sanciones</t>
  </si>
  <si>
    <t>Control 1:  La Directora de Dotaciones Escolares, realizará la verificación  aleatoria de los siniestros que se encuentren registrados en   la  base de seguros, bimestralmente  validando que se cumpla con el procedimiento establecido para seguros de garantizar el cumplimiento de cada siniestro desde el inicio hasta el cierre del mismo, como evidencia se tendrá un acta con la verificación.</t>
  </si>
  <si>
    <r>
      <rPr>
        <b/>
        <sz val="11"/>
        <rFont val="Calibri"/>
        <family val="2"/>
        <scheme val="minor"/>
      </rPr>
      <t>Acción de contingencia en caso de materialización del riesgo:</t>
    </r>
    <r>
      <rPr>
        <sz val="11"/>
        <rFont val="Calibri"/>
        <family val="2"/>
        <scheme val="minor"/>
      </rPr>
      <t xml:space="preserve"> Verificación aleatoria, para validar el cumplimiento del procedimiento en seguros
</t>
    </r>
    <r>
      <rPr>
        <b/>
        <sz val="11"/>
        <rFont val="Calibri"/>
        <family val="2"/>
        <scheme val="minor"/>
      </rPr>
      <t xml:space="preserve">Acción de contingencia: </t>
    </r>
    <r>
      <rPr>
        <sz val="11"/>
        <rFont val="Calibri"/>
        <family val="2"/>
        <scheme val="minor"/>
      </rPr>
      <t xml:space="preserve">coordinar mesas de trabajo con el área de seguros y realizar las acciones correctivas pertinentes para el cierre de siniestros  </t>
    </r>
  </si>
  <si>
    <t xml:space="preserve">AMENAZAS
Perdidas o mal manejo de los bienes de la entidad 
Cambio en a normatividad vigente </t>
  </si>
  <si>
    <t>DEBILIDADES
Falta de conocimiento por parte de los rectores o almacenistas de los colegios en el manejo de bienes y normatividad vigente.</t>
  </si>
  <si>
    <t>OPORTUNIDADES
Mantener actualizados los bienes de la entidad a fin de evitar perdidas de patromonio 
Capacitar a los almacenistas y rectores de acuerdo a la normatividad vigente.</t>
  </si>
  <si>
    <t xml:space="preserve">FORTALEZAS
Mantener los inventarios de la entidad actualizados
llevar el control de los bienes existentes, asi como los ingresos y egresos </t>
  </si>
  <si>
    <t xml:space="preserve">Causa 1: Desconocimiento de la normativa y procedimiento para administración de bienes a cargo de la SED (inventario) </t>
  </si>
  <si>
    <t xml:space="preserve">Causa 2: Solicitar bienes dotacionales innecesariamente  para uso personal de los servidores </t>
  </si>
  <si>
    <t>Control 1: La  Directora de Dotaciones Escolares y su equipo de trabajo realizarán un total de 12 sesiones de capacitación durante el año  sobre la administración de bienes muebles en los niveles central, local e institucional, con el fin de dar a conocer la normatividad vigente y el cuidado de los bienes al personal a cargo del inventario de nivel institucional. En caso de evidenciar la inasistencia de los invitados, se informará al jefe inmediato, a la Dirección Local de Educación y a la Dirección General de Colegios. Como evidencia se tendrán en cuenta los listados de asistencia</t>
  </si>
  <si>
    <t>Listado de asistencia</t>
  </si>
  <si>
    <t> 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tendra las actas de visitas a las diferentes Instituciones Educativas Distritales.</t>
  </si>
  <si>
    <r>
      <rPr>
        <b/>
        <sz val="11"/>
        <rFont val="Calibri"/>
        <family val="2"/>
        <scheme val="minor"/>
      </rPr>
      <t>Actividad de monitoreo a los controles:</t>
    </r>
    <r>
      <rPr>
        <sz val="11"/>
        <rFont val="Calibri"/>
        <family val="2"/>
        <scheme val="minor"/>
      </rPr>
      <t xml:space="preserve"> Capacitaciones realizadas a personal de nivel central, local e institucional para mejorar su competencia en lo relacionado con la administración de bienes muebles de la SED </t>
    </r>
  </si>
  <si>
    <r>
      <rPr>
        <b/>
        <sz val="11"/>
        <rFont val="Calibri"/>
        <family val="2"/>
        <scheme val="minor"/>
      </rPr>
      <t>Acción de contingencia en caso de materialización del riesgo:</t>
    </r>
    <r>
      <rPr>
        <sz val="11"/>
        <rFont val="Calibri"/>
        <family val="2"/>
        <scheme val="minor"/>
      </rPr>
      <t xml:space="preserve"> Visitas realizdas a las IED, para verificar la necesidad dotacional 
</t>
    </r>
    <r>
      <rPr>
        <b/>
        <sz val="11"/>
        <rFont val="Calibri"/>
        <family val="2"/>
        <scheme val="minor"/>
      </rPr>
      <t xml:space="preserve">Acción de Contingencia: </t>
    </r>
    <r>
      <rPr>
        <sz val="11"/>
        <rFont val="Calibri"/>
        <family val="2"/>
        <scheme val="minor"/>
      </rPr>
      <t>verificar los inventarios de cada IED, para verificar la necesidad por obsolecencia</t>
    </r>
  </si>
  <si>
    <t>Eficacia (Control 2 si existe):
Efectividad: ( Riesgo):
Eficacia. Número de visitas realizadas 
Efectividad: Número de visitas Realizdas / Numero de solicitudes allegadas a la DDE x 100</t>
  </si>
  <si>
    <t xml:space="preserve">AMENAZAS: 
Preferencias entre los proponentes 			
Pérdida de confianza en la gestión pública			
destinación indebida de recursos			
Comprometer la calidad de los bienes y/o servicios contratados por la entidad			
Detrimento patrimonial	</t>
  </si>
  <si>
    <t>DEBILIDADES: 		
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Debilidad y/o desconocimiento de las responsabilidades en el ejercicio de la supervisión de contratos</t>
  </si>
  <si>
    <t>OPORTUNIDADES: Actualización permanente de los requisitos técnicos establecidos por la normatividad vigente que implican la mejora continua en los procesos de contratación				
Actualización de los procedimientos y/o documentos asociados al proceso que propendan por la mejora continua</t>
  </si>
  <si>
    <t>FORTALEZAS: Veeduría Ciudadana	
Órganos de control	
Seguimiento y supervisión permanente a la ejecución de proyectos de obra pública
Implementación de documentos controlados que estandarizan la presentación de información para el proceso de contratación de obras públicas</t>
  </si>
  <si>
    <t xml:space="preserve">Causa 2: Productos y/o servicios recibidos que no cumplen con lo requerido contractualmente </t>
  </si>
  <si>
    <t xml:space="preserve">Posible detrimento Posible detrimento patrimonial
Incumplimiento de metas y objetivos de la dependencia
Posibles investigaciones y/o sanciones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</si>
  <si>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Direccion de Construccion y Conservación de Establecimientos Educativos y documentos entregados al área de estudios previos para adelantar el proceso de selección o revisión de proyectos.</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</si>
  <si>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qué proyecto hace parte de la muestra y qué aspectos fueron evaluados.</t>
  </si>
  <si>
    <t>Director (a) de Construcción y Conservación de Establecimientos Educativos</t>
  </si>
  <si>
    <t>Dirección de Construcción y Conservación de Establecimientos Educativos</t>
  </si>
  <si>
    <t>Eficacia (control 1):
(No. de procesos con lista de chequeo del cumplimiento del instructivo en los estudios previos /No. Total de procesos contractuales de obra estructurados en el periodo) X100%</t>
  </si>
  <si>
    <t>Eficacia (Control 2):
(Porcentaje de cumplimiento de conceptos de revisión contractuales, técnicos, seguimiento, pagos, comités de obra/ No total de informes revisados) X 100%</t>
  </si>
  <si>
    <t xml:space="preserve">AMENAZAS: Indebida notificación de autos judiciales.
Emisión tardia de informes  técnicos para la debida defensa de la Secretaría de Eduación del Distrito. </t>
  </si>
  <si>
    <t>DEBILIDADES: Vencimiento de terminos legales en el ejercicio de defensa de la SED 
Debilidades en la vigilancia de actuaciones procesales y estado de los procesos en los despachos judiciales</t>
  </si>
  <si>
    <t>OPORTUNIDADES: Reporte Infome de gestión judicial, enviado a la Alcaldia Mayor de Bogota.</t>
  </si>
  <si>
    <t>FORTALEZAS: Idoneidad de los profesionales que ejercen la defensa y representación del a entidad
Documentación y caracterización de los procesos. 
Establecimiento de lineas jurídicas para la defensa de la entidad.
Adecuados controles y seguimiento a los procesos en lo que es parte la SED</t>
  </si>
  <si>
    <t>Causa 1: Debilidades en la revisión de las actuaciones procesales  repordas  en los informes mensuales presentados por las firmas  de abogados externos.</t>
  </si>
  <si>
    <t>Causa 2 : Vencimiento de términos legales en el ejercicio de defensa de la Secretaría de Educación del Distrito.</t>
  </si>
  <si>
    <t>Pérdida de confianza en lo público
Investigaciones penales, disciplinarias y fiscales
Enriquecimiento ilícito de contratistas y/o servidores públicos.</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</si>
  <si>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</si>
  <si>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r>
      <rPr>
        <b/>
        <sz val="11"/>
        <rFont val="Calibri"/>
        <family val="2"/>
        <scheme val="minor"/>
      </rPr>
      <t>Actividad de monitoreo a los controles</t>
    </r>
    <r>
      <rPr>
        <sz val="11"/>
        <rFont val="Calibri"/>
        <family val="2"/>
        <scheme val="minor"/>
      </rPr>
      <t xml:space="preserve">:Revisión y validación de los  informes  mensuales presentados por los apoderados de la SED,   por parte del profesional de apoyo a la supervisión y el jefe de la Oficina Asesora Jurídica.                              
</t>
    </r>
    <r>
      <rPr>
        <b/>
        <sz val="11"/>
        <rFont val="Calibri"/>
        <family val="2"/>
        <scheme val="minor"/>
      </rPr>
      <t xml:space="preserve">Acción de contingencia:  </t>
    </r>
    <r>
      <rPr>
        <sz val="11"/>
        <rFont val="Calibri"/>
        <family val="2"/>
        <scheme val="minor"/>
      </rPr>
      <t>Comunicar a la  instancia competente para iniciar  si es el caso un proceso de incumplimiento contractual.</t>
    </r>
  </si>
  <si>
    <t>Oficina Asesora Jurídica</t>
  </si>
  <si>
    <t xml:space="preserve">AMENAZAS: Omisión de protocolos de control interno para evadir requisitos y procedimientos.
Práctica habitual de dar y recibir  un beneficio a un particular y para el  funcionario.
El uso consetudinario de tráfico de influencias para conseguir posiciones y decisiones administrativas. </t>
  </si>
  <si>
    <t>DEBILIDADES: Falta de rigor de las IED en la aplicación del procedimiento establecido en la Resolución de Gestión de la Cobertura Educativa.</t>
  </si>
  <si>
    <t xml:space="preserve">OPORTUNIDADES: Respaldo de la Administración Distrital para la implementación de acciones complementarias de control y gestión.
Articulación entre el nivel Central, Local e Institucional para la gestión de la cobertura. 
Plataformas como :  Colombia compra eficiente, la cual facilita y promueve la verificación de cada proceso, distribución y/o asignación del gasto públio;  contratos que se adquieren y demás para el conocimiento público y la gestión de control y fiscalización. </t>
  </si>
  <si>
    <t xml:space="preserve">FORTALEZAS: Contar con herramientas tecnológicas que minimizan la probabilidad de ocurrencia de actos de corrupción.
Publicidad y socialización del proceso de matrícula para su implementación y trámites, para cada período académico.
Socialización e implementación de la ruta de acceso y los canales de comunicación acerca de novedades y fechas concernientes a los procesos de matrícula, traslados y asignación cupos. </t>
  </si>
  <si>
    <t>Posibilidad de recibir o solicitar cualquier dádiva o beneficio en nombre propio o de un tercero con el fin de obtener un cupo escolar,  incumpliendo la norma.</t>
  </si>
  <si>
    <t>Causa 1: Falta de rigor de las IED en la aplicación del procedimiento establecido en la Resolución de Gestión de la Cobertura Educativa.</t>
  </si>
  <si>
    <t>Desvío de los beneficios hacia grupos poblacionales sin el lleno de los requisitos establecidos
Vulneración y afectación de los derechos de las niñas, niños, adolescentes y jóvenes
Incumplimiento de la misión institucional de la SED
Afectación de la imagen y la credibilidad de la SED.
Generar desconfianza en los procesos.
Fomentar malas prácticas laborales.
Crear redes de corrupción y tráfico de influencias.
Sanciones e investigaciones disciplinarias, administrativas o penales.</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</si>
  <si>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de Gestión de la Cobertura No. 2797 de 2022 , con el fin de garantizar la veracidad, oportunidad y calidad de la información registrada por las Instituciones Educativas Distritales en el Sistema Integrado de Matrícula - SIMAT.  En caso de que se encuentren novedades de matrícula de estudiantes por fuera de los conductos y procedimientos regulares, se toman las medidas pertinentes de notificación e información a las Direcciones Locales de Educación e Instituciones Educativas Distritales para que realicen los ajustes y en caso de  gravedad calificada, se notifica a las instancias de control a que haya lugar para las respectivas investigaciones. Las evidencias de la actividad de control son los diferentes insumos del proceso de verificación y seguimiento,  tales como: Instructivo del proceso, actas de verificación e informe con los resultados.</t>
  </si>
  <si>
    <t xml:space="preserve">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de Educación y se corrigen de inmediato y en caso de hallarse irregularidades se notifica a las instancias de control competentes. Como evidencia del control se tienen: Documentos de compromiso ético y de confidencialidad, base de solicitud de usuarios nuevos y base de registro en SIMAT de usuarios nuevos. </t>
  </si>
  <si>
    <t>Documentos de compromiso ético y de confidencialidad, base de solicitud de usuarios nuevos y base de registro en SIMAT de usuarios nuevos</t>
  </si>
  <si>
    <t>Director (a) de Cobertura</t>
  </si>
  <si>
    <r>
      <rPr>
        <b/>
        <sz val="11"/>
        <rFont val="Calibri"/>
        <family val="2"/>
        <scheme val="minor"/>
      </rPr>
      <t>Actividad de monitoreo a los controles:</t>
    </r>
    <r>
      <rPr>
        <sz val="11"/>
        <rFont val="Calibri"/>
        <family val="2"/>
        <scheme val="minor"/>
      </rPr>
      <t xml:space="preserve">
Verificación de la información reportada por cada Institución Educativa Distrital.  </t>
    </r>
  </si>
  <si>
    <r>
      <rPr>
        <b/>
        <sz val="11"/>
        <rFont val="Calibri"/>
        <family val="2"/>
        <scheme val="minor"/>
      </rPr>
      <t>Acción de contingencia en caso de materialización del riesgo:</t>
    </r>
    <r>
      <rPr>
        <sz val="11"/>
        <rFont val="Calibri"/>
        <family val="2"/>
        <scheme val="minor"/>
      </rPr>
      <t xml:space="preserve">
En caso de  materializacion del riesgo, se notificá a las instancias de control a que haya lugar para las respectivas investigaciones.</t>
    </r>
  </si>
  <si>
    <t>Directora de la Dirección de Cobertura</t>
  </si>
  <si>
    <t>Eficacia (control 1):
Número de verificaciones y seguimiento realizadas a las Instituciones Educativas Distritales /Número total de verificaciones y seguimiento programadas X 100%</t>
  </si>
  <si>
    <t xml:space="preserve">Eficacia (Control 2):
Efectividad: ( Riesgo):
EFICACIA: Número de usuarios nuevos del SIMAT con compromiso ético y de confidencialidad suscrito /Número total de usuarios nuevos registrados X 100%                                                                                                                                                                                                                                                                                                                                                                 
EFECTIVIDAD: El total de los perfiles de usuarios registrados cumplen los compromisos éticos y de confidencialidad
</t>
  </si>
  <si>
    <t xml:space="preserve">AMENAZAS
- Cambios desfavorables en las políticas públicas a nivel nacional y distrital para el sector educación.
- Cambios en los modelos de contratación y/o criterio de selección por parte de Colombia compra eficiente
- Factores externos que generan incumplimiento del proveedor del servicio, derivados de afectaciones del orden público como paros, contingencias externas y no previsibles, eventos de fuerza mayor (salud pública) y cambios del mercado.
- Ausencia de presentación de ofertas en los procesos de contratación.
</t>
  </si>
  <si>
    <t>DEBILIDADES
- Despliegue ineficiente de información de manera asertiva a todos los niveles de la organización.
- Inoportunidad en la generación de reportes de información.
- Errores en la información de demanda vs necesidades  que alteran  la operación de los programas
- Ausencia de un procedimiento efectivo para ejercer controles en la asignación del beneficio.
- Deficiencias en el flujo de información que permita obtener datos en tiempo real, para la toma efectiva de decisiones.
- Ausencia de una herramienta tecnológica propia que permita el registro, seguimiento y control oportuno de cada uno de los Programas.</t>
  </si>
  <si>
    <t xml:space="preserve">Causa 1. Intervención de funcionarios y/o contratistas de la SED con funciones de supervisión o apoyo a la supervisión, que avalen pagos o aprueben informes sin el cumplimiento de los requisitos mínimos de los bienes y/o servicios utilizados para el funcionamiento de los programas de alimentación y movilidad escolar, favoreciendo intereses particulares por descuido o corrupción.
 </t>
  </si>
  <si>
    <t>OPORTUNIDADES
•	Desarrollar centros de excelencia interno, para fomentar y garantizar la calidad, oportunidad, seguridad y optimización de recursos, para la ejecución de los programas.				
•	Sugerencias de los entes de control para incidir a la materialización  de un Sistema de Información.				
•	El modelo de contratación propuesto para el suministro de refrigerios permite que el programa tenga más control sobre los procesos de compra, ensamble y distribución de refrigerios en instituciones educativas.				
•	El modelo de contratación propuesto para el suministro de refrigerios permite que el programa tenga más control sobre los procesos de compra, ensamble y distribución de refrigerios en instituciones educativas.				
•	El ingreso del Programa de Movilidad Escolar al sistema de Colombia Compra Eficiente</t>
  </si>
  <si>
    <t>FORTALEZAS
•	Equipo idóneo y comprometido con las metas planteadas por la DBE. Y Recurso humano con el conocimiento técnico y las competencias requeridas para el cumplimiento de las actividades asignadas				
•	Pluralidad de oferentes, eficiencia y economía con el apoyo de Colombia Compra Eficiente.				
•	Infraestructura en general adecuada, para una buena prestación de servicios.				
•	Se cuenta con manuales operativos para los programas de movilidad escolar y alimentación escolar.				
•	Sistema integrado de matrícula SIMAT que permite el registro y seguimiento en tiempo real de la matricula oficial del Distrito.
•	Experiencia de los prestadores de servicios de alimentación, movilidad escolar y el equipo de bienestar, de igual forma de las interventorías y los equipos internos de apoyo a la supervisión.</t>
  </si>
  <si>
    <t xml:space="preserve">AMENAZAS:
Cambios normativos o lineamientos a nivel distrital o nacional.	
Presencia de tramitadores externos para los servicios ofrecidos por la entidad.
Desconocimiento de la ciudadanía respecto a los servicios prestados por la Entidades.
</t>
  </si>
  <si>
    <t>DEBILIDADES:
Insuficiente divulgación de los canales de comunicación ofrecidos para la prestación del servicio a la comunidad educativa. 
Desconocimiento de la Ley de Transparencia por parte del personal asignado para atender los canales de atención.</t>
  </si>
  <si>
    <t>OPORTUNIDADES:
Acompañamiento por parte de entes externos para la mejora en la prestación del servicio ofrecido a la comunidad educativa.
Convenio interadministrativo con la Alcaldía Mayor de Bogotá en la red CADE, con el fin de suplir las necesidades del ciudadano a nivel presencial al ciudadano .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</si>
  <si>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y generación de alertas para la mitigación del riesgo a otros procesos.
Contar con diversos canales de atención al ciudadano.
Cumplir y socializar los lineamientos establecidos por la normatividad nacional y distrital. 
Personal conprometido con la política de calidad del proceso.</t>
  </si>
  <si>
    <t xml:space="preserve">AMENAZAS
Posible fraude por la presentación de documentos presuntamente falsos.
Cambios normativos o lineamientos a nivel distrital o nacional.
Ofrecimiento o dadivas para el recibo de documentación presuntamente falsa por parte del ciudadano.	</t>
  </si>
  <si>
    <t xml:space="preserve">DEBILIDADES
Desconocimiento del procedimiento por parte del personal. 
No contar con la oportuna respuesta de verificación por parte de las Instituciones Educativas o de las Direcciones Locales de Educación.
</t>
  </si>
  <si>
    <t>OPORTUNIDADES:
Acompañamiento por parte de entes externos para la mejora en la prestación del servicio ofrecido a la comunidad educativa.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</si>
  <si>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Contar con diversos canales de atención al ciudadano.
Cumplir y socializar los lineamientos establecidos por la normatividad nacional y distrital. 
Personal conprometido con la política de calidad del proceso.</t>
  </si>
  <si>
    <t xml:space="preserve">GOBIERNO Y SEGURIDAD DIGITAL.
 OBJETIVO: Diseñar e implementar soluciones y servicios de tecnología, por medio del empleo de estándares y buenas prácticas, monitoreando que cumplan en forma oportuna, eficiente y transparente </t>
  </si>
  <si>
    <t>AMENAZAS: Situaciones de orden social, público o epidemiologico, entre otras, podrían afectar el control en las diferentes etapas del proceso de contratación y la ejecución de los contratos y convenios suscritos por la Subsecretaría de Calidad y Pertinencia.</t>
  </si>
  <si>
    <t>DEBILIDADES: Debilidad en el manejo de la plataforma transaccional SECOP II y desarticulación en los lineamientos que existen a la hora de cargar los documentos de la gestión contractual en dicha plataforma.</t>
  </si>
  <si>
    <t xml:space="preserve">OPORTUNIDADES: Concientizar a todo el equipo de la importancia y responsabilidad que implica realizar un seguimiento muy cercano a todos los procesos y acciones desarrolladas; de tal manera que permita garantizar total transparencia y el cumplimiento de la normatividad que nos rige en el marco de la contratación estatal.
Resiliencia ante la adversidad ocasionada por la emergencia sanitaria debido a la pandemia mundial por el COVID-19, se fortalecieron los procesos técnicos, tecnológicos, administrativos y financieros en búsqueda de soluciones.
Adoptar acciones de prevención y mitigación que permitan anticiparse  a situaciones que pongan en riesgos el seguimiento y control de los convenios y contratos suscritos por las Direcciones de la Subsecretaría. </t>
  </si>
  <si>
    <t>FORTALEZAS: Articulación y armonización de acciones entre las Direcciones de la Subsecretaría de Calidad y Pertinencia con las diferentes instancias de la SED.
Receptividad y apoyo por parte de los Directores
Compromiso y sentido de pertenencia del personal de la Subsecretaría de Calidad y Pertinencia para socializar, implementar y hacer seguimiento a las acciones del proceso de calidad educativa integral y los controles requeridos para la atención del riesgo
Es una forma de fortalecer los mecanismos de control que existen.
Se cuenta con un recurso humano interdisciplinario encargado de la planeación, seguimiento y control técnico, financiero, jurídico y administrativos de los convenios y contratos suscritos o que van a suscribir las Direcciones de la Subsecretaría de Calidad y Pertinencia</t>
  </si>
  <si>
    <t>Causa 2:  Posibilidad de alteración, manipulación o pérdida de documentos de la gestión contractual para beneficio propio o de un tercero</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</si>
  <si>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</si>
  <si>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r>
      <rPr>
        <b/>
        <sz val="11"/>
        <rFont val="Calibri"/>
        <family val="2"/>
        <scheme val="minor"/>
      </rPr>
      <t>Actividad de monitoreo a los controles</t>
    </r>
    <r>
      <rPr>
        <sz val="11"/>
        <rFont val="Calibri"/>
        <family val="2"/>
        <scheme val="minor"/>
      </rPr>
      <t xml:space="preserve">:  La Subsecretaría de Calidad y Pertinencia realizara el seguimiento al cumplimiento de la actividad de control mediante la recepción y verificación de las evidencias enunciadas
</t>
    </r>
  </si>
  <si>
    <r>
      <rPr>
        <b/>
        <sz val="11"/>
        <rFont val="Calibri"/>
        <family val="2"/>
        <scheme val="minor"/>
      </rPr>
      <t>Acción de contingencia en caso de materialización del riesgo</t>
    </r>
    <r>
      <rPr>
        <sz val="11"/>
        <rFont val="Calibri"/>
        <family val="2"/>
        <scheme val="minor"/>
      </rPr>
      <t>:Reporte de  las actuaciones, tramites o decisiones que se generen en los procesos judiciales y comunicación  via correo electronico al profesional de apoyo  encargado de la supervisón de los contratos                                                                                                                                                             Acción de contingencia: Comunicar a la instancia competente para iniciar  la investigación  disciplinaria, fiscal o penal según el cas</t>
    </r>
  </si>
  <si>
    <r>
      <rPr>
        <b/>
        <sz val="11"/>
        <rFont val="Calibri"/>
        <family val="2"/>
        <scheme val="minor"/>
      </rPr>
      <t>Acción de contingencia en caso de materialización del riesgo:</t>
    </r>
    <r>
      <rPr>
        <sz val="11"/>
        <rFont val="Calibri"/>
        <family val="2"/>
        <scheme val="minor"/>
      </rPr>
      <t xml:space="preserve"> El director de cada Dirección tomara las medidas necesarias para controlar y contener el daño y además, seguira el conducto regular ante las instancias competentes.
</t>
    </r>
  </si>
  <si>
    <t>Eficacia (control 1): Número de mesas de trabajo realizadas
EFECTIVIDAD: Número de casos presentados de manipulación de la información o documentación.</t>
  </si>
  <si>
    <t xml:space="preserve">AMENAZAS: Ingerencia de terceros en los procesos disciplinarios </t>
  </si>
  <si>
    <t xml:space="preserve">OPORTUNIDADES: Revision y evaluacion por parte de las personas comisionadas y posterior revision por el jefe de la Oficina </t>
  </si>
  <si>
    <t xml:space="preserve">FORTALEZAS : Controles programados por la jefatura de la revision de procesos </t>
  </si>
  <si>
    <t>AMENAZAS:
Cambios tecnológicos
Cambio de normatividad</t>
  </si>
  <si>
    <t>DEBILIDADES: 
Desconocimiento de la normatividad y lineamientos emitidos para la administración, organización, conservación y preservación de los documentos generados por la entidad.
Desconocimiento en la implementación de las Tablas de Retención Documental de la Entidad</t>
  </si>
  <si>
    <t>OPORTUNIDADES: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</si>
  <si>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FORTALEZAS: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</si>
  <si>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 xml:space="preserve">OPORTUNIDADES: . Articulación con otras entidades público y privadas que permitan la mejora en la gestión de los servicios que presta la Dirección de Servicios Administrativos
2. Contar con oferta amplia de proveedores lo que permite una selección objetiva para la prestación de los servicios	</t>
  </si>
  <si>
    <t>FORTALEZAS: Personal idóneo para la ejecución de los procesos 	
Presupuesto autónomo	
Seguimiento y control de procesos</t>
  </si>
  <si>
    <t xml:space="preserve">DEBILIDADES: Radicacion elevada de quejas e informes teniendo en cuenta la planta de personal existente </t>
  </si>
  <si>
    <r>
      <t xml:space="preserve">Actividad de monitoreo a los controles: </t>
    </r>
    <r>
      <rPr>
        <sz val="11"/>
        <rFont val="Calibri"/>
        <family val="2"/>
        <scheme val="minor"/>
      </rPr>
      <t>Verificación de la  ejecución de la revisión y aprobación de informes</t>
    </r>
  </si>
  <si>
    <t xml:space="preserve">AMENAZAS: Cambio de políticas y regulaciones			
Variación de precios en insumos y servicios			
Incumplimiento por parte de proveedores	
Fortalecer los canales y medios  de comunicón con el objetivo de evitar la fuga de información 
 		</t>
  </si>
  <si>
    <t>DEBILIDADES: 
Falta de comunicación oportuna entre las áreas internas	
Inoportunidad en la entrega de documentación por parte de las dependencias para la gestión de los servicios que presta la Dirección de Servicios Administrativos</t>
  </si>
  <si>
    <t xml:space="preserve">DEBILIDADES: 
Falta de claridad para la implementación de las normas nuevas en el ejercicio de la supervisión.
Posibilidad de existencia de conflictos de intereses en el equipo estructurador y evaluador de los procesos.
Falta de rigor en la evaluación de los documentos presentados por los proponentes. </t>
  </si>
  <si>
    <t>AMENAZAS: Ofrecimiento de dádivas o beneficios al equipo estructurador, equipo técnico, evaluador o de supervisión del proceso.
Comunicación directa entre proponentes y estructuradores y/o evaluadores del proceso de selección de contratistas.
Presentación de documentación con presuntas inconsistencias por parte de los oferentes.
Presentación de documentación incompleta por parte de los proponentes participantes en los procesos de selección de contratistas.</t>
  </si>
  <si>
    <t>OPORTUNIDADES: Aprovechamiento de herramientas tecnológicas
Oferta de los eventos de capacitación de temáticas especificias de la Gestión Contractual
Existencia de buenas prácticas y lineamientos en materia de gestión contractual 
Invitación y participación activa de los órganos de control y control social (Veedurías Ciudadanas) en los procesos de selección de contratistas adelantados por la SED. (Artículos 62 a 67 de la Ley 80 de 1993)
Consulta en línea de la autenticidad de documentos requeridos en los procesos de selección de contratistas (pólizas y certificados de antecedentes)</t>
  </si>
  <si>
    <t>FORTALEZAS:
Equipo Multidisciplinario
Conocimiento en gestión contractual de los equipos de trabajo
Alto comrpomiso y disponibilidad para atender los requerimientos y obligaciones de la gestión contractual
Seguimiento a través de reuniones, comites internos de la dirección y oficinas
En la etapa de estructuración, se realiza una mesa de trabajo con todo el equipo estructurador para apoyar y revisar de los documentos previos y en general realizar el control de legalidad de los documentos radicados.
Revisión y aprobación de los informes de evaluación por parte del Jefe de la Oficina de Apoyo Precontractual y de la Dirección de Contratación</t>
  </si>
  <si>
    <t xml:space="preserve"> Posibilidad de recibir o solicitar cualquier dádiva o beneficio  a nombre propio o de terceros durante cualquier etapa del proceso de la gestión contractual con el fin de celebrar un contrato o durante su ejecución.</t>
  </si>
  <si>
    <t>Causa 2 :
Debilidades en la etapa de planeación, estructuración de los estudios previos y/o pliegos de condiciones de requisitos orientados a  favorecer a un proponente.</t>
  </si>
  <si>
    <t xml:space="preserve">Causa 1:
Debilidad y/o desconocimiento de las responsabilidades en el ejercicio de la supervisión de contratos. </t>
  </si>
  <si>
    <t>Memorandos con lineamientos emitidos</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</si>
  <si>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</si>
  <si>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Control 1: El Jefe de la Oficina de Control Disciplinario y las profesionales asignadas programan revisión cuatrimestral aleatoria de procesos disciplinarios registrados en el sistema de información disciplinaria (SID) a cargo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</si>
  <si>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Control 1: La Jefe de la Oficina de Contratos y su equipo de trbajo realizan un taller trimestral a los supervisores y a quienes ejercen apoyo a la supervisión, con el fin de afianzar sus conocimientos respecto de su rol y responsabilidades. Como evidencia se tomarán listas de asistencia (con algunas preguntas relacionadas con el contenido del taller) y las presentaciones utilizadas para difundir los contenidos desarrollados. En caso de presentarse baja asistencia, se reprogramará una nueva sesión.</t>
  </si>
  <si>
    <t>Control 2: La jefe de la Oficina de Contrato emitirá dos memorandos (uno al primer y uno al segundo cuatrimestre) con  lineamientos orientadores al buen ejercicio ético y profesional dirigido a las áreas técnicas que ejercen la supervisión.  En caso de evidenciar la no proyección del memorando la Directora requerirá a la respectiva Jefe para subsanar dicha omisión. Como evidencia se presentarán memorandos con lineamientos emitidos.</t>
  </si>
  <si>
    <t>Control 3: El/la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</si>
  <si>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Control 4: Las/Los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</si>
  <si>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Control 5: El/La Jefe de la Oficina de Apoyo Precontractual proyectará en el primer y segundo cuatrimestre un  memorando sobre buenas prácticas para la validación de documentos presentados por los oferentes y posibles contratistas, dirigido a su equipo de trabajo con el propósito de brindar herramientas que coadyuven a la identificación de documentos con presuntas inconsistencias.  Como evidencia se presentará los memorandos emitidos.   En caso de evidenciar la no proyeccióno del memorando la Directora requerirá al respectivo Jefe para subsanar dicha omisión.</t>
  </si>
  <si>
    <r>
      <rPr>
        <b/>
        <sz val="11"/>
        <rFont val="Calibri"/>
        <family val="2"/>
        <scheme val="minor"/>
      </rPr>
      <t>Actividad de monitoreo a los controles:</t>
    </r>
    <r>
      <rPr>
        <sz val="11"/>
        <rFont val="Calibri"/>
        <family val="2"/>
        <scheme val="minor"/>
      </rPr>
      <t xml:space="preserve">
Verificar la realización de las Jornadas de capacitación y sensibilización dirigidas a los supervisores de contratos
Verificar la realización de los Pactos de probidad y compromiso anticorrupción  suscritos en los procesos de selección
Verificar  la suscrición de los Anexos Compromisos de Anticorrupción por parte de los Oferentes</t>
    </r>
  </si>
  <si>
    <r>
      <rPr>
        <b/>
        <sz val="11"/>
        <rFont val="Calibri"/>
        <family val="2"/>
        <scheme val="minor"/>
      </rPr>
      <t>Acción de contingencia en caso de materialización del riesgo:</t>
    </r>
    <r>
      <rPr>
        <sz val="11"/>
        <rFont val="Calibri"/>
        <family val="2"/>
        <scheme val="minor"/>
      </rPr>
      <t xml:space="preserve">
Solicitud inicio de proceso sancionatorio, cuando corresponda.
Remisión a las autoridades competentes</t>
    </r>
  </si>
  <si>
    <t>Eficacia (control 5 si existe):
Número de memorandos programados/Número de memorandos expedidos</t>
  </si>
  <si>
    <t>Efectividad: ( Riesgo):
No. de denuncias presentadas ante la autoridad competente por recibir o solicitar cualquier dádiva o beneficio presuntamente / No. de procesos contractuales adelantados</t>
  </si>
  <si>
    <t>Eficacia Control 2.
Número de memorandos programados/Número de memorandos expedidos</t>
  </si>
  <si>
    <t>Eficacia (control 3 si existe):
Procesos de selección con pacto de probidad y compromiso anticorrupción/ Total de procesos en etapa precontractual</t>
  </si>
  <si>
    <t>Eficacia (Control 4 si existe):
Mesas de trabajo realizadas/mesas de trabajo solicitadas</t>
  </si>
  <si>
    <t>AMENAZAS:
Distorsión de precios del mercado en la etapa de planeación.
Concurrencia de los mismos oferentes y proponentes plurales en los diferentes procesos de contratación en la SED</t>
  </si>
  <si>
    <t>DEBILIDADES:
Designación de Comité Asesor y Evaluador numeroso, debido a la cantidad de ofertas que recibe la SED para participar en los procesos de selección de contratistas, lo cual dificulta la identificación de acuerdos colusivos.
Falta de rigor en la evaluación de las ofertas presentadas.</t>
  </si>
  <si>
    <t>OPORTUNIDADES:
Posibilidad de consulta de fuentes oficiales de información de precios (Cámara de Comercio, DANE, Colombia Compra Eficiente) e histórico de otras entidades</t>
  </si>
  <si>
    <t>FORTALEZAS:
Jornadas de capacitación en materia de gestión contractual.
Comunicación permante entre los grupos jurídico, financiero y técnico que integran el comité asesor y evaluador.</t>
  </si>
  <si>
    <t>Causa 1:
Acuerdos fraudulentos entre dos o más proponentes con el fin de lograr que un proponente sea seleccionado</t>
  </si>
  <si>
    <t>Causa 2:
Presentación de documentación Falsa  por parte de los proponentes y posibles contratistas</t>
  </si>
  <si>
    <t>Detrimento patrimonial
Insatisfacción de la necesidad pública respectiva
Restricción a la libre competencia</t>
  </si>
  <si>
    <t>Control 1:
El/La Jefe de la Oficina de Apoyo precontractual con su equipo de trabajo  desarrollará una capacitación en el primer y tercer cuatrimestres en  temas de colusión, dirigida a quienes participan en los comités técnicos evaluadores y  áreas técnicas de las Subsecretarías de la SED con la finalidad de dar a conocer los posibles hechos de colusión y evitar que se presenten en la Entidad. En caso de presentarse baja asistencia, se reprogramará una nueva sesión.
Como evidencia se tomarán listas de asistencia (con algunas preguntas relacionadas con el contenido de la capacitación) y las presentaciones utilizadas para difundir los contenidos desarrollados.</t>
  </si>
  <si>
    <r>
      <rPr>
        <b/>
        <sz val="11"/>
        <rFont val="Calibri"/>
        <family val="2"/>
        <scheme val="minor"/>
      </rPr>
      <t>Actividad de monitoreo a los controles:</t>
    </r>
    <r>
      <rPr>
        <sz val="11"/>
        <rFont val="Calibri"/>
        <family val="2"/>
        <scheme val="minor"/>
      </rPr>
      <t xml:space="preserve">
 Verificar la realización de la Capacitación semestral en  temas de colusión, dirigida a quienes participan en los comités técnicos evaluadores.
Verificar la expedición del memorando de buenas practicas frente a la validación de los documentos presentados por los oferentes y posibles contratistas</t>
    </r>
  </si>
  <si>
    <r>
      <rPr>
        <b/>
        <sz val="11"/>
        <rFont val="Calibri"/>
        <family val="2"/>
        <scheme val="minor"/>
      </rPr>
      <t>Acción de contingencia en caso de materialización del riesgo:</t>
    </r>
    <r>
      <rPr>
        <sz val="11"/>
        <rFont val="Calibri"/>
        <family val="2"/>
        <scheme val="minor"/>
      </rPr>
      <t xml:space="preserve">
Remisión a las autoridades competentes</t>
    </r>
  </si>
  <si>
    <t>Indicador Eficacia control 1:
Número de capacitaciones realizadas/Número de capacitaciones programadas</t>
  </si>
  <si>
    <t>Efectividad: 
No. de denuncias presentadas ante la autoridad competente por presunta existencia de colusión o fraude por parte de los interesados en los procesos de selección / No. de procesos de selección adelantados</t>
  </si>
  <si>
    <t xml:space="preserve">AMENAZAS
 Uso de tecnologías de información e internet por agentes externos para alterar la información emitida por la entidad.
 Grupos dedicados a dar noticias falsas sobre la gestión y programas que se desarrollan en la Secretaría de Educación.
</t>
  </si>
  <si>
    <t xml:space="preserve">DEBILIDADES
 La no aplicación de los protocolos establecidos por la OACP y/o información incompleta, o fuera de términos, genera reprocesos y retrasos en la gestión de la comunicación que pude generar riesgos de corrupción.
</t>
  </si>
  <si>
    <t xml:space="preserve">OPORTUNIDADES
Reaccionar en prensa desde las Direcciones Locales de Educación para casos específicos, y generales a nivel de Secretaría.
Incentivar la denuncia como mecanismo que permita protegernos y proteger a la entidad de los hechos de corrupción 
Posibilidad de divulgar información o dar a conocer eventos, actividades, planes o proyectos, aprovechando el crecimiento de uso de internet y de las diferentes herramientas tecnológicas.
Una oportunidad son los medios de comunicación externa que dan a conocer a la ciudadanía los canales y procedimientos establecidos para sus convocatorias, vinculación laboral, procesos como matrículas, entre otros.
La colaboración con las distintas Secretarías y dependencias distritales.
Capacitación sobre cómo funciona el proceso y ejemplos prácticos en donde se muestren casos de riesgo de corrupción
 Alianzas con otras oficinas de prensa y/o que desarrollan trabajo relacionado con educación, la calidad de la relación con los profesores y la comunicación transparente con otras entidades y equipos de trabajo.
 Campañas exitosas de otras entidades - influenciadores - expertos en temas de diferentes áreas.
 Nuevas tecnologías para la difusión de información y garantizar que esta llegue al público objetivo.
</t>
  </si>
  <si>
    <t xml:space="preserve">FORTALEZAS
Administración adecuada del flujo de trabajo.
Cumplimiento de la ley 1712 sobre el acceso a la información pública en su sitio web.
 Trabajo en equipo  - Conocimiento de la entidad y aplicación de los protocolos y manuales de comunicación de la entidad.
Confianza en las capacidades individuales y en el desarrollo ético de cada uno en el equipo.
Se cuenta con procedimientos claros sobre ética  y conflictos de intereses  y conocimiento amplio sobre las consecuencias que se pueden tener en caso de verse involucrado en un acto de corrupción.
Sistemas de información que facilitan la divulgación de contenidos.
La OACP cuenta con un equipo de trabajo comprometido, interdisciplinario y ético con la misión y los objetivos, que además son conocedores de la importancia y responsabilidad que se tiene frente a la misión de nuestra entidad,  que respeta y valora la confidencialidad, la importancia y la sensibilidad de la información que maneja.
Diferentes canales para divulgar información, administrados por la entidad.
Planeación y profesionales con los perfiles adecuados a las necesidades de la OACP.
La OACP cuenta con manuales de procesos y procedimientos que dan lineamientos claros en el actuar y en el cumplimiento de las funciones que evitan que sucedan eventos de riesgo y corrupción.
Supervisión constante de los procesos.
Nuestra gestión se enfoca en contar la verdad y hacer visible al público todos los resultados que se tienen en la entidad.
Equipo Capacitado, Buen Liderazgo y una línea Estructurada Para Trabajar.  </t>
  </si>
  <si>
    <t>Causa 1: Inadecuado seguimiento al cumplimiento del protocolo de publicación de contenido en los diferentes canales de comunicación de acuerdo con la competencia de la OACP, que puede ocasionar beneficio de un tercero o intereses particulares.</t>
  </si>
  <si>
    <t>Causa 2 :Posibilidad de no divulgación a través de los canales de comunicación interno de información relacionada a acciones, u orientaciones o procesos que deben realizar los funcionarios de la entidad.</t>
  </si>
  <si>
    <t xml:space="preserve">Control 1:La jefe de la Oficina de Comunicación y Prensa junto con el profesional asignado, realiza la  verificación del cumplimiento del   protocolo de publicación de información enviada por las diferentes áreas de la entidad con un  seguimiento mensual a las publicaciones realizadas con el propósito de que la información sea publicada de acuerdo al protocolo de publicación. En caso de que se identifique que  los responsables no lo apliquen, se realizará la solicitud de la justificación correspondiente y su inmediata aplicación. Como evidencias quedan los  registros de divulgación en los canales  competencia de la OACP y las comunicaciones  al responsable de la gestión de la información   </t>
  </si>
  <si>
    <t xml:space="preserve">Control 2: Control 1: La jefe de la Oficina de Comunicación a través de su equipo de trabajo, revisa la información enviada por otras entidades o áreas de la SED, elabora la nota interna y su divulgación de acciones u orientaciones  o procesos que deben realizar los funcionarios de la entidad con un seguimiento mensual a las notas internas, con el propósito de que se atiendan los requerimientos de divulgación de información interna. En caso de que se identifique que los responsables no lo apliquen, se realizará la solicitud de la justificación correspondiente y su inmediata aplicación. Como evidencias quedan los registros de notas internas divulgadas y las comunicaciones al responsable de la gestión de la información.   </t>
  </si>
  <si>
    <t>Consolidado mensual de registros de divulgación de información publicada  y/o las comunicaciones  al responsable de la gestión de la información  en caso de  que no se aplique el control.</t>
  </si>
  <si>
    <t>Consolidado mensual de notas internas publicadas  y/o las comunicaciones  al responsable de la gestión de la información  en caso de  que no se aplique el control.</t>
  </si>
  <si>
    <r>
      <rPr>
        <b/>
        <sz val="11"/>
        <rFont val="Calibri"/>
        <family val="2"/>
        <scheme val="minor"/>
      </rPr>
      <t xml:space="preserve">Actividad de monitoreo a los controles: </t>
    </r>
    <r>
      <rPr>
        <sz val="11"/>
        <rFont val="Calibri"/>
        <family val="2"/>
        <scheme val="minor"/>
      </rPr>
      <t xml:space="preserve">Verificar el cumplimiento del protocolo de publicación de información competencia de la OACP
Verificar la publicación de notas internas realizadas mensualmente </t>
    </r>
  </si>
  <si>
    <r>
      <rPr>
        <b/>
        <sz val="11"/>
        <rFont val="Calibri"/>
        <family val="2"/>
        <scheme val="minor"/>
      </rPr>
      <t>Acción de contingencia en caso de materialización del riesgo:</t>
    </r>
    <r>
      <rPr>
        <sz val="11"/>
        <rFont val="Calibri"/>
        <family val="2"/>
        <scheme val="minor"/>
      </rPr>
      <t xml:space="preserve"> Comunicar a la instancia competente para iniciar  la investigación  disciplinaria, fiscal o penal según el caso </t>
    </r>
  </si>
  <si>
    <t xml:space="preserve">Eficacia (Control 2 si existe): Notas internas realizadas/Notas internas solicitadas
Efectividad: ( Riesgo): Número de casos presentados de uso  indebido de la información divulgada a través de los medios y canales digitales  de competencia de la OACP para favorecer intereses particulares. 
</t>
  </si>
  <si>
    <t xml:space="preserve">AMENAZAS: 
Incumplimiento en los tiempos de entrega de informacion por parte de las areas gestoras. 
Fallas en las herramientas externas y limitación a mejoras del  Proceso (BOG DATA)
Cambio normativo que afecta la operatividad del Proceso Financiero.Que terceros o personal ajeno al área, intente ingresar a los sistemas
Presiones indebidas de terceros para cometer actos de corrupcion </t>
  </si>
  <si>
    <t xml:space="preserve">DEBILIDADES: . Renuencia y resistencia al cambio en los procesos o procedimientos de la Dirección Financiera, por parte de otras dependencias.
Desconocimiento o incumplimiento de las normas orientadas a fortalecer los mecanismos de prevención, investigación y sanción de actos de corrupción
Falla en la retroalimentacion de los cargos cuando se reciben por parte de funcionarios nuevos
Que personal no capacitado registre información inadecuadamente.. </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</si>
  <si>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
Se realizan capacitaciones, las cuales permiten registrar adecuadamente la información en los sistemas.</t>
  </si>
  <si>
    <t>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Se cuenta con un equipo solido, capacitado y confiable.
Se hacen controles de revisión de la información registrada en los sistemas. 
El sistema es eficiente, transparente e integral, garantizando la integridad y veracidad de los datos cargados</t>
  </si>
  <si>
    <t xml:space="preserve">Probabilidad de que el encargado del área registre inadecuadamente la información que se genera y procesa desde la oficina de Presupuesto para el beneficio de un tercero. . </t>
  </si>
  <si>
    <t xml:space="preserve">Causa 1:Debido a presiones de terceros se genera tráfico de influencias y ofrecimiento / aceptación de dádivas o intercambio de favores, para cometer actos de corrupción. </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</si>
  <si>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 reporte en archivo excel con cruce de información  presupuesto vs contratación.</t>
  </si>
  <si>
    <r>
      <rPr>
        <b/>
        <sz val="11"/>
        <rFont val="Calibri"/>
        <family val="2"/>
        <scheme val="minor"/>
      </rPr>
      <t>Actividad de monitoreo a los controles:</t>
    </r>
    <r>
      <rPr>
        <sz val="11"/>
        <rFont val="Calibri"/>
        <family val="2"/>
        <scheme val="minor"/>
      </rPr>
      <t xml:space="preserve"> Se realizan mensualmente los cruces  entre las solicitudes de Registros Presupuestales - RP´s remitidas por las áreas contra los sistemas de información presupuestales existentes.  se verifican mensualmente la coherencia entre los rp remitidos por las áreas y los registros presupuestales existentes</t>
    </r>
  </si>
  <si>
    <r>
      <rPr>
        <b/>
        <sz val="11"/>
        <rFont val="Calibri"/>
        <family val="2"/>
        <scheme val="minor"/>
      </rPr>
      <t>Acción de contingencia en caso de materialización del riesgo:</t>
    </r>
    <r>
      <rPr>
        <sz val="11"/>
        <rFont val="Calibri"/>
        <family val="2"/>
        <scheme val="minor"/>
      </rPr>
      <t xml:space="preserve">
En caso en que se incurra una acción que materialice el riesgo al interior de la dependencia, se procederá a informar a las instancias pertinentes para el respectivo proceso disciplinario de(l) (los) colaborador(es) a cargo.  se verifican los RP's</t>
    </r>
  </si>
  <si>
    <t xml:space="preserve">Efectividad: ( Riesgo):: Porcentaje de RP´s solicitados en relación a los existentes en los sistemas presupuestales 
Número de RP´s solicitados / Número de RP´s registrados en los sistemas presupuestales  </t>
  </si>
  <si>
    <t>AMENAZAS
Programación inadecuada del PAC de cada área .
Fallas en las herramientas externas y limitación a mejoras del  Proceso (BOG DATA)
Incumplimiento en los tiempos de entrega de informacion por parte de las areas gestoras. 
Cambio normativo que afecta la operatividad del Proceso Financiero.
Presiones indebidas de terceros para cometer actos de corrupcion.</t>
  </si>
  <si>
    <t>DEBILIDADES
Fallas en las diferentes herramientas de sistemas  de información De la SED
Falla en la retroalimentacion de los cargos cuando se reciben por parte de funcionarios nuevos
Desconocimiento o incumplimiento de las normas orientadas a fortalecer los mecanismos de prevención, investigación y sanción de actos de corrupción
Falta de aplicación de los procedimientos para gestionar el pago de una cuenta por pagar.</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</si>
  <si>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t>
  </si>
  <si>
    <t xml:space="preserve">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Personal de alta competencia, comprometido con el area financiera </t>
  </si>
  <si>
    <t xml:space="preserve">Causa 2 </t>
  </si>
  <si>
    <t>Causa 2 : Falta de controles en la custodia de la información de los procesos.</t>
  </si>
  <si>
    <t>Causa 2</t>
  </si>
  <si>
    <t>Causa 2 : Abuso de Autoridad
Amiguismo</t>
  </si>
  <si>
    <t>Causa 2:</t>
  </si>
  <si>
    <t>Causa 2 : Presentación de documentos falsos para trámite de legalización de documentos para estudios en el Exterior por parte del solicitante.</t>
  </si>
  <si>
    <t>Causa 2 :</t>
  </si>
  <si>
    <t xml:space="preserve">Causa 2: </t>
  </si>
  <si>
    <t>Jefe de Tesorería y Contabilidad con el apoyo de su equipo de trabajo</t>
  </si>
  <si>
    <t>Actividad de monitoreo a los controles:
Se valida  la información   tributaria mensualmente registrada en el formato y sus soportes, con el fin de garantizar la consistencia de la solicitud recibida según normatividad y sistemas de información vigentes para la gestión del pago</t>
  </si>
  <si>
    <t>Jefe Oficina de Contabilidad</t>
  </si>
  <si>
    <t>Eficacia (control 1): Inconsistencias identificadas en la revisión  de las liquidaciones realizadas.</t>
  </si>
  <si>
    <t>Eficacia (Control 2 si existe): Rechazos Ordenes de Pago OP
Efectividad: ( Riesgo):</t>
  </si>
  <si>
    <r>
      <rPr>
        <sz val="11"/>
        <color rgb="FF000000"/>
        <rFont val="Calibri"/>
        <family val="2"/>
      </rPr>
      <t xml:space="preserve">
</t>
    </r>
    <r>
      <rPr>
        <b/>
        <sz val="11"/>
        <color rgb="FF000000"/>
        <rFont val="Calibri"/>
        <family val="2"/>
      </rPr>
      <t xml:space="preserve">CONTROL 1
</t>
    </r>
    <r>
      <rPr>
        <sz val="11"/>
        <color rgb="FF000000"/>
        <rFont val="Calibri"/>
        <family val="2"/>
      </rPr>
      <t xml:space="preserve">
</t>
    </r>
    <r>
      <rPr>
        <b/>
        <sz val="11"/>
        <color rgb="FF000000"/>
        <rFont val="Calibri"/>
        <family val="2"/>
      </rPr>
      <t xml:space="preserve">EFICACIA:
</t>
    </r>
    <r>
      <rPr>
        <sz val="11"/>
        <color rgb="FF000000"/>
        <rFont val="Calibri"/>
        <family val="2"/>
      </rPr>
      <t xml:space="preserve">Realizar una revisión aleatoria de los insumos solicitados, aprobados, comprados y entregados a las iniciativas.
Seguimientos periódicos de las acciones operativas, administrativas y pedagógicas con los aliados de la estrategia.
</t>
    </r>
    <r>
      <rPr>
        <b/>
        <sz val="11"/>
        <color rgb="FF000000"/>
        <rFont val="Calibri"/>
        <family val="2"/>
      </rPr>
      <t xml:space="preserve">EFECTIVIDAD:
</t>
    </r>
    <r>
      <rPr>
        <sz val="11"/>
        <color rgb="FF000000"/>
        <rFont val="Calibri"/>
        <family val="2"/>
      </rPr>
      <t xml:space="preserve">No. de hallazgos corregidos /No. hallazgos identificados
</t>
    </r>
  </si>
  <si>
    <t xml:space="preserve">Eficacia (Control 2):
Efectividad: ( Riesgo):
</t>
  </si>
  <si>
    <t>AMENAZAS: Baja apropiación de la cultura del control en la SED
Presiones externas para influir en los resultados de evaluacion independiente</t>
  </si>
  <si>
    <t>DEBILIDADES: Desactualización de herramientas tecnologicas para apoyar las actividades de monitoreo y evaluacion del proceso. 
Baja capacitacion institucional en la responsabilidad disciplinaria  en casos de corrupcion</t>
  </si>
  <si>
    <t xml:space="preserve">OPORTUNIDADES: Capacitaciones de entidades externas presenciales y virtuales para el fortalecimiento del control a eventos asociados a corrupcion.
Normas que expiden organismos nacionales y distritales, que asignan nuevos roles a la Oficina de Control Interno y fortalecen el papel del Proceso en la estrategia anticorrupcion.
Reposicionamiento del control interno en MIPG como Dimensión de Control Interno
</t>
  </si>
  <si>
    <t>FORTALEZAS: Suscripcion obligatoria para el equipo de auditoria interna, del codigo de etica del auditor como formato documentado del proceso. 
Implementacion de la Mesa de observaciones para la revision por pares auditories de informes de resultados de evaluacion y seguimiento
Seguimiento y socializacion mensual de actividades asociadas al Plan Anual de Auditoria
documentacion, actualizacion anual  y aplicación permanente de procedimientos internos para evaluacion y seguimiento
Mayor visibilidad de la gestión de la OCI
Enfoque de riesgos en las actividades de auditoria
Fortalecimiento de la estrategia anticorrupcion en la SED</t>
  </si>
  <si>
    <t>Posibilidad de que se presenten reportes o quejas por direccionamiento , omisiones intencionadas o acciones sesgadas con relación a los resultados de las auditorías producto de las actividades propias del rol de evaluación independiente</t>
  </si>
  <si>
    <t>Causa 1:
Ofrecimiento de Dádivas
Trafico de Influencias
Abuso de Autoridad
Amiguismo</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</si>
  <si>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</si>
  <si>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t>Correo de revisión de informes preliminares de auditoria</t>
  </si>
  <si>
    <r>
      <t xml:space="preserve">Actividad de monitoreo a los controles:
</t>
    </r>
    <r>
      <rPr>
        <sz val="11"/>
        <rFont val="Calibri"/>
        <family val="2"/>
        <scheme val="minor"/>
      </rPr>
      <t>Revisión por parte del jefe de oficina a las observaciones realizadas al informe preliminar por parte del profesional asignado</t>
    </r>
  </si>
  <si>
    <r>
      <rPr>
        <b/>
        <sz val="11"/>
        <rFont val="Calibri"/>
        <family val="2"/>
        <scheme val="minor"/>
      </rPr>
      <t xml:space="preserve">Acción de contingencia en caso de materialización del riesgo:
</t>
    </r>
    <r>
      <rPr>
        <sz val="11"/>
        <rFont val="Calibri"/>
        <family val="2"/>
        <scheme val="minor"/>
      </rPr>
      <t>Reporte a los entes de control fiscal, disciplinario y penal</t>
    </r>
  </si>
  <si>
    <t>Profesional designado por el jefe de Oficina</t>
  </si>
  <si>
    <t>Eficacia (control 1):
Informes preliminares  validados por auditores pares</t>
  </si>
  <si>
    <t>Eficacia (Control 2 si existe):
Efectividad: ( Riesgo):</t>
  </si>
  <si>
    <t xml:space="preserve">SEGUIMIENTO  </t>
  </si>
  <si>
    <t>PLAN ANTICORRUPCIÓN Y DE ATENCIÓN LA CIUDADANO SED 2023 - COMPONENTE 1. MAPA DE RIESGOS DE CORRUPCIÓN</t>
  </si>
  <si>
    <t>Un (1) documento correspondiente al Informe de seguimiento vigencia 2023</t>
  </si>
  <si>
    <t>100% de productos comunicativos elaborados y publicados por demanda, sobre cumplimiento de metas y/o gestión institucional relacionada con ejecución financiera o servicios para la comunidad</t>
  </si>
  <si>
    <t>Generación y  publicación de productos comunicativos relacionados a los resultados de la gestión institucional de la entidad.</t>
  </si>
  <si>
    <t>Dos (2) Informes de seguimiento a PQRS</t>
  </si>
  <si>
    <t>Realizar seguimiento a la implementación de la normatividad vigente en transparencia y acceso a la información pública.</t>
  </si>
  <si>
    <t>RETIRAR</t>
  </si>
  <si>
    <t xml:space="preserve">Número de informes de acciones de accesibilidad web publicados </t>
  </si>
  <si>
    <t>Oficina de las Tecnologías de la Información y las Comunicaciones</t>
  </si>
  <si>
    <t>Compromisos cumplidos en la plataforma colibrí/ compromisos publicados en la plataforma colibrí</t>
  </si>
  <si>
    <t>Cumplimiento del 100% de los compromisos registrados en Colibrí adquiridos por la Entidad con la ciudadanía a través de los espacios o instancias de participación, o los que solicitan directamente a la Secretaría a través de sus canales de comunicación.</t>
  </si>
  <si>
    <t xml:space="preserve">Registro y cumplimiento en la plataforma de la Veeduría Distrital: Colibrí de los compromisos adquiridos por la Entidad con la ciudadanía </t>
  </si>
  <si>
    <t>Realizar la divulgación del Código de integridad SED, dentro de los procesos de Inducción y Reinducción programados para la vigencia</t>
  </si>
  <si>
    <t>Realizar la Socialización del Código de Integridad SED , en las mesas de participación a Rectores de las 20 localidades, 1 sesión con los Directores Locales y 1 sesión con los Directivos Administrativos durante la vigencia</t>
  </si>
  <si>
    <t>Promover la Socialización del Código de Integridad SED, en los Comités de Convivencia Laboral. SED</t>
  </si>
  <si>
    <t xml:space="preserve">Realizar la Socialización del Código de Integridad SED en una sesión  a  los integrantes de los  Comités de Convivencia Laboral de la SED   </t>
  </si>
  <si>
    <t>Realizar una medición mediante la aplicación de un instrumento a los servidores de manera que se evidencie el avance de la apropiación del Código de Integridad reflejado en la Cultura de Valores SED</t>
  </si>
  <si>
    <t>Garantizar la divulgación de la obligatoriedad de la realización de la declaración proactiva de bienes y rentas, el registro de conflictos de interés y publicación de declaración de renta en el marco de la Ley 2013 de 2019.dentro de los procesos de Inducción y Reinducción programados para la vigencia</t>
  </si>
  <si>
    <t>En los procesos de Inducción y reinducción realizar la divulgación de la obligatoriedad de la realización de la declaración proactiva de bienes y rentas, el registro de conflictos de interés y publicación de declaración de renta</t>
  </si>
  <si>
    <t>realizar 2 socializaciones para la divulgación de la realización de la declaración de bienes y rentas y el registro de los conflictos de interés como requisito para la posesión, actualización anual y retiro del servicio.</t>
  </si>
  <si>
    <t>Realizar 2 seguimiento y divulgación a los Directivos de la SED sobre la importancia de realizar los procesos de declaración de bienes y rentas y el registro de conflictos de interés en el marco de la normatividad vigente.</t>
  </si>
  <si>
    <t>Dirección de Dotaciones Escolares</t>
  </si>
  <si>
    <t>Trámite racionalizado/Total de Trámites a racionalizar</t>
  </si>
  <si>
    <t xml:space="preserve">Trámite y formularios en linea </t>
  </si>
  <si>
    <t xml:space="preserve"> Tecnológica</t>
  </si>
  <si>
    <t xml:space="preserve">Información precisa, reducción de devoluciones y mejora en tiempo </t>
  </si>
  <si>
    <t xml:space="preserve"> Realización de trámite de radicación de documentos en línea, donde los usuarios encuentren toda la información respecto al reembolso de gastos médicos, así como los formularios a diligenciar, para que la Dirección de Dotaciones Escolares, realice la respectiva reclamación ante la aseguradora. </t>
  </si>
  <si>
    <t>Si el estudiante fue atendido por la EPS a la que se encuentra afiliado y por ello se generaron pagos de cuotas moderadoras o copagos, el valor cancelado por estos conceptos podrá ser reembolsado por Positiva Compañía de Seguros, previa radicación de los soportes que se relacionan en el memorando I-2022-77350 del 28 de julio de 2.022, emitido por la Subsecretaria de Acceso y Permanencia cuyo asunto es: “ACTUALIZACIÓN DE LA INFORMACIÓN DEL PROGRAMA DE SEGUROS DE LA SECRETARIA DE EDUCACIÓN DEL DISTRITO”. 
Los cuales los cuales son radicados en la SED, para dar el respectivo aviso de siniestro ante la aseguradora, mediante correo electrónico contactenos@educacionbogota.edu.co o mediante SIGA.</t>
  </si>
  <si>
    <t>No requiere inscribirse en SUIT</t>
  </si>
  <si>
    <t>Solicitud de reembolso de gastos médicos, qirúrgicos y hospitalarios ante accidentes escolares</t>
  </si>
  <si>
    <t>-</t>
  </si>
  <si>
    <t>Servicio</t>
  </si>
  <si>
    <t xml:space="preserve"> Realización de trámite de radicación de documentos en línea, donde los rectores, directores locales y funcionarios  encuentren toda la información respecto a la reposición de bienes, así como los formularios a diligenciar, para que la Dirección de Dotaciones Escolares, realice la respectiva reclamación ante la aseguradora. </t>
  </si>
  <si>
    <t>Si un colegio, nivel local o central presenta un sisniestro en un bien de la entidad, debe realizar el procedimiento correspondiente, previa radicación de los soportes que se relacionan en el memorando I-2022-77350 del 28 de julio de 2.022, emitido por la Subsecretaria de Acceso y Permanencia cuyo asunto es: “ACTUALIZACIÓN DE LA INFORMACIÓN DEL PROGRAMA DE SEGUROS DE LA SECRETARIA DE EDUCACIÓN DEL DISTRITO”. 
Los cuales los cuales son radicados en la SED, para dar el respectivo aviso de siniestro ante la aseguradora, mediante correo electrónico contactenos@educacionbogota.edu.co o mediante SIGA.</t>
  </si>
  <si>
    <t>Reposición de bienes de propiedad de la Secretaría de Educación del Distrito</t>
  </si>
  <si>
    <t>Dirección de Cobertura</t>
  </si>
  <si>
    <t>Proceso 1
Diciembre 2022
Proceso 2
Julio 2023</t>
  </si>
  <si>
    <t xml:space="preserve"> Proceso 1 Noviembre 2022
Proceso 2
Febrero 2023
</t>
  </si>
  <si>
    <t xml:space="preserve">1.Normativa: Resolución de la gestión de la cobertura para cada vigencia, de acuerdo con los lineamientos y la norma establecida por el MEN para la optimización del proceso de matrículas de tal forma que aumente la cobertura educativa, reducción de los tiempos y de pasos en el trámite.
2.Administrativo: Reducción de pasos y simplificación de los formularios para la optimización del proceso de atención a las familias y/o acudientes. Así como ampliación de oferta educativa oficial para dar mayor acceso a los NNAJ.
3.Tecnológico: Mejora de la infraestructura tecnológica que permite optimizar los proceso realizados por las IED y la atención a las familias y/o acudientes. </t>
  </si>
  <si>
    <t>Normativa
Administrativo
Tecnológico</t>
  </si>
  <si>
    <t>*Garantizar el derecho fundamental a la educación de  niñas, niños, aolescentes y jóvenes.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</si>
  <si>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 xml:space="preserve">Para  el proceso de gestión de la cobertura 2022 - 2023 (el cual se encuentra en ejecución) se realizará evaluación en el segundo trimestre de la vigencia 2023, de acuerdo con los resultados se establecerán las mejoras del siguiente proceso desde lo normativo y lo técnico.
</t>
  </si>
  <si>
    <t xml:space="preserve">Las familias y/o acudientes realizan la solicitud de traslado de IED a través del aplicativo web de traslados (diligenciando el formulario de traslado) establecido por la SED, de acuerdo con el artículo 41 (Crónograma del proceso de gestiónde la cobertura) de la Resolución No. 2797 de 2022 “Por la cual se establece el proceso de gestión de la cobertura 2022-2023 en el Sistema Educativo de Bogotá, D.C.", con el soporte de las Direcciones Locales de Educación e IED.
Después de la publicación de resultados las familias y/o acudientes tienen 5 días hábiles para la formalización de la matrícula  de forma presencial en la IED asignada, presentado la documentación requerida. En caso de no cumplir con los tiempo establecidos, se entenderá que no están interesados en el cupo  solicitado y el o la estudiante continuará  en la IED de origen. </t>
  </si>
  <si>
    <t>Inscrito</t>
  </si>
  <si>
    <t>Traslado de estudiantes antiguos</t>
  </si>
  <si>
    <t>Trámite</t>
  </si>
  <si>
    <t>Agosto 2023</t>
  </si>
  <si>
    <t>Septiembre 2022</t>
  </si>
  <si>
    <t>*Garantizar el derecho fundamental a la educación de  niñas, niños, aolescentes y jóvenes (NNAJ).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</si>
  <si>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Las familias y/o acudientes realizan la solicitud de cupo escolar nuevo a través del aplicativo web de inscripciones (diligenciando el formulario de inscripciones) establecido por la SED, de acuerdo con el artículo 41 (Crónograma del proceso de gestiónde la cobertura) de la Resolución No. 2797 de 2022 “Por la cual se establece el proceso de gestión de la cobertura 2022-2023 en el Sistema Educativo de Bogotá, D.C.", con el soporte de las Direcciones Locales de Educación e IED.
Adicionalmente a través del mismo aplicativo las familias y/o acudientes pueden modificar el formulario de inscripción de acuerdo con la necesidad  reduciendo la duplicidad en los formularios  y la atención personalizada.
Después de la publicación de resultados las familias y/o acudientes tienen 5 días hábiles para la aceptación del cupo por el mismo aplicativo. Y, una vez aceptado el cupo, cuentan con 5 días hábiles adicionales para la formalización de la matrícula  de forma presencial en la IED asignada, presentado la documentación requerida. En caso de no cumplir con los tiempo establecidos, se entenderá que no están interesados en el cupo  asignado y éste será liberado.</t>
  </si>
  <si>
    <t>Asignación de cupo escolar</t>
  </si>
  <si>
    <t>Dirección de Inspección y Vigilancia</t>
  </si>
  <si>
    <t>30/11/2023</t>
  </si>
  <si>
    <t>Cambio de nombre o fusión con otro trámite</t>
  </si>
  <si>
    <t>Normativa y Administrativa</t>
  </si>
  <si>
    <t>Rediseño y actualizacioón para cumpliiento de la normativa del sector y agilidad en los pasos requeridos para el ciudadano</t>
  </si>
  <si>
    <t>El nombre del trámite genera confución para los ELIV y la ciudadanía</t>
  </si>
  <si>
    <t>Se realizaba la solicitud y trámite de forma presencial en la DLE correspondiente</t>
  </si>
  <si>
    <t>Clausura de un establecimiento educativo</t>
  </si>
  <si>
    <t>Se realiza por solicitud en el SIGA</t>
  </si>
  <si>
    <t>Concesión de reconocimiento de un establecimiento educativo oficial</t>
  </si>
  <si>
    <t>Cierre temporal o definitivo de programas de educación para el trabajo y el desarrollo humano</t>
  </si>
  <si>
    <t>1. Optimizacón procesos internos
2. Revisión de requisitos</t>
  </si>
  <si>
    <t>Tramites que en su mayoría se realizan de forma presencial</t>
  </si>
  <si>
    <t>Cambio de propietario de un establecimiento educativo</t>
  </si>
  <si>
    <t>Fusión o conversión de establecimientos educativos oficiales</t>
  </si>
  <si>
    <t>Cambio de sede de un establecimiento educativo</t>
  </si>
  <si>
    <t>Ampliación del servicio educativo</t>
  </si>
  <si>
    <t>Cambio de nombre o razón social de un establecimiento educativo estatal o privado</t>
  </si>
  <si>
    <t>Registro de libros de fundaciones, corporaciones y/o asociaciones de utilidad común y/o sin ánimo de lucro</t>
  </si>
  <si>
    <t>Se realizaba la solicitud presencial  o radicada por el SIGA</t>
  </si>
  <si>
    <t>Registro o renovación de programas de las instituciones promovidas por particulares que ofrezcan el servicio educativo para el trabajo y el desarrollo humano</t>
  </si>
  <si>
    <t>Certificado de existencia y representación legal de las instituciones de educación para el trabajo y el desarrollo humano</t>
  </si>
  <si>
    <t>Se realizaba la solicitud y trámite de forma presencial en la DIV</t>
  </si>
  <si>
    <t>Reforma de estatutos de fundaciones, corporaciones y/o asociaciones de utilidad común y/o sin ánimo de lucro</t>
  </si>
  <si>
    <t>Inscripción de dignatarios de las fundaciones, corporaciones y/o asociaciones de utilidad común y/o sin ánimo de lucro</t>
  </si>
  <si>
    <t>Reconocimiento de personería jurídica de fundaciones, corporaciones y/o asociaciones de utilidad común y/o sin ánimo de lucro</t>
  </si>
  <si>
    <t>No requiere inscripción en SUIT</t>
  </si>
  <si>
    <t>Cancelación de personería jurídica de entidades sin ánimo de lucro con fines educativos</t>
  </si>
  <si>
    <t>Licencia de funcionamiento para las instituciones promovidas por particulares que ofrezcan el servicio educativo para el trabajo y el desarrollo humano</t>
  </si>
  <si>
    <t>Licencia de funcionamiento para establecimientos educativos promovidos por particulares para prestar el servicio público educativo en los niveles de preescolar, básica y media</t>
  </si>
  <si>
    <t>Optimizacón procesos internos</t>
  </si>
  <si>
    <t>Licencia de funcionamiento de instituciones educativas que ofrezcan programas de educación formal de adultos</t>
  </si>
  <si>
    <t>1. Optimizacón procesos internos
2. Firma electrónica
3. Trámite totalmente en línea</t>
  </si>
  <si>
    <t>Tecnológica y Administratriva</t>
  </si>
  <si>
    <t>Agilidad en el trámite, reducción de costos, tiempo y pasos para el ciudadano</t>
  </si>
  <si>
    <t>Generar la interoperabilidad del trámite entre la Secretaría de Educación y el Ministerio de Relaciones Exteriores</t>
  </si>
  <si>
    <t>El ciudadano realiza la solicitud por medio del Formulario Único de Trámites y en caso de ser aprobado, debe descargar la información remitida del correo electrónico y posteriormente realizar la solicitud ante el Ministerio de Relaciones Exteriores para el proceso de Apostilla o Legalización</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</si>
  <si>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</si>
  <si>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</si>
  <si>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</si>
  <si>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</si>
  <si>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</si>
  <si>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</si>
  <si>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</si>
  <si>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</si>
  <si>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</si>
  <si>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</si>
  <si>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</si>
  <si>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PLAN DE EJECUCIÓN</t>
  </si>
  <si>
    <t>ACCIONES DE RACIONALIZACIÓN A DESARROLLAR</t>
  </si>
  <si>
    <t>DATOS TRÁMITES A RACIONALIZAR</t>
  </si>
  <si>
    <t>PLAN ANTICORRUPCIÓN Y DE ATENCIÓN LA CIUDADANO SED 2023
COMPONENTE 2. RACIONALIZACIÓN DE TRÁMITES</t>
  </si>
  <si>
    <t>Oficina de Servicio al Ciudadano/Oficina Asesora de Comunicación y Prensa</t>
  </si>
  <si>
    <t>Número de sensibilizaciones y socializaciones realizadas/sensibilizaciones y socializaciones programadas</t>
  </si>
  <si>
    <t xml:space="preserve">Realizar 2 actividades comunicativas interna y externa en el año para sensibilizar y socializar al público objetivo la carta de Trato Digno y defensor de la ciudadania. </t>
  </si>
  <si>
    <t xml:space="preserve">Socializar la estrategia de comunicación para el público interno y externo, en los temas de carta de Trato Digno y Defensor de la Ciudadania. </t>
  </si>
  <si>
    <t>5. Relacionamiento con el Ciudadano</t>
  </si>
  <si>
    <t xml:space="preserve">(Número de Informes realizados / Número de Informes Programados)*100
</t>
  </si>
  <si>
    <t>Realizar  12 informes  durante la vigencia que fortalezcan el Servicio  al Ciudadano. Los cuales se reportarán desde diciembre de la vigencia anterior a noviembre del año en curso.</t>
  </si>
  <si>
    <t>Realizar y socializar un Informe mensual  de PQRSDF, para la generacion de acciones de mejora por parte de las dependencias de la SED y el cumplimiento de la normatividad vigente.</t>
  </si>
  <si>
    <t>4. Normativo y procedimental</t>
  </si>
  <si>
    <t>Oficina de Servicio al Ciudadano / Talento Humano</t>
  </si>
  <si>
    <t>Número de actividades de  realizadas/Nro de actividades de sensibilización programadas en el periodo tiempo establecido.</t>
  </si>
  <si>
    <t>Realizar actividades de acompañamiento en cualificación relacionadas con la prestación del servicio al personal de Nivel Central,  local e institucional de la SED</t>
  </si>
  <si>
    <t>Desarrollar actividades de fortalecimiento de habilidades y aptitudes para la prestación del servicio dirigida al personal de la Oficina de Servicio al Ciudadano evidenciables en el Informe de Cualificación y Promoción</t>
  </si>
  <si>
    <t>Oficina de Servicio al Ciudadano/ Dirección de Talento Humano</t>
  </si>
  <si>
    <t>Número de actividades de sensibilización realizadas/Nro de actividades de sensibilización programadas</t>
  </si>
  <si>
    <t>Realizar las actividades necesarias de sensibilización que promuevan el uso del lenguaje claro e incluyente en los canales de atención.</t>
  </si>
  <si>
    <t>Desarrollar actividades de sensibilización para el fortalecimiento y uso del lenguaje claro e incluyente en la entidad.</t>
  </si>
  <si>
    <t>3. Talento Humano</t>
  </si>
  <si>
    <t>"Número de ciudadanos satisfechos con el servicio prestado desde la OSC de la SED /Total de ciudadanos encuestados*100
Nota: Se tomara como satisfacho las calificaciones superiores o iguales a 7 según la metodología establecida.</t>
  </si>
  <si>
    <t>Mantener en el 89% el Nivel de satisfacción del servicio prestado en los canales de atención de la Oficina de Servicio al Ciudadano acumulado anual.</t>
  </si>
  <si>
    <t xml:space="preserve">Realizar la evaluación de calidad y de servicio en los tres canales de atención de la SED, generando las acciones de mejora requeridas. </t>
  </si>
  <si>
    <t>Oficina de Servicio al Ciudadano
Dirección de Construcción y Conservación de Establecimientos Educativos
Dirección de Servicios Administrativos
Oficina Asesora de Comuncación y Prensa
Dirección de Inclusión e Integración de poblaciones
Oficina de las Tecnologías de la información y las comunicaciones</t>
  </si>
  <si>
    <t>(Actividades cumplidas /actividades planteadas en el plan de infraestructura incluyente)*100.</t>
  </si>
  <si>
    <t>Cumplir al 100% las actividades programadas en el Plan de Infraestructura Incluyente</t>
  </si>
  <si>
    <t>Fortalecer la accesibilidad incluyente en los canales de atención presencial, telefónico y virtual.</t>
  </si>
  <si>
    <t xml:space="preserve">
Número de atenciones efectivas en los canales gestionados por el centro de contacto) / Número total de atenciones del centro de contacto</t>
  </si>
  <si>
    <r>
      <t xml:space="preserve">
Cumplir el indicador del nivel de servicio acumulado anual mínimo en el </t>
    </r>
    <r>
      <rPr>
        <sz val="10"/>
        <color rgb="FFFF0000"/>
        <rFont val="Arial"/>
        <family val="2"/>
      </rPr>
      <t>92%.</t>
    </r>
  </si>
  <si>
    <t>Realizar las actividades necesarias en los tres canales de atención de la SED (Presencial, Telefónico y Virtual) para cumplir con el indicador de nivel de servicio propuesto, evidenciado en los informes de Gestión de Operaciones.</t>
  </si>
  <si>
    <t>2. Fortalecimiento de los Canales de Atención</t>
  </si>
  <si>
    <t>Actividades cumplidas para la implementación de las políticas/Actividades programadas.</t>
  </si>
  <si>
    <t>Informe de implementación de las actividades programadas en el marco de la relación Estado - Ciudadano.</t>
  </si>
  <si>
    <t>Articular la operación y funcionamiento de la OSC acorde con los lineamientos dados para la implementación de las políticas que incidan en la relación Estado - Ciudadano, definidas por el Departamento Administrativo de la Función Pública.</t>
  </si>
  <si>
    <t>Sesiones realizadas por el equipo técnico/sesiones programadas por el equipo técnico</t>
  </si>
  <si>
    <t>Resultados socializados en las sesiones programadas del equipo Técnico de la Política de servicio al ciudadano y publicadas en la página web de la Entidad.</t>
  </si>
  <si>
    <t>Socializar los resultados de la gestión del proceso Servicio Integral a la Ciudadanía al equipo Técnico de Gestión y Desempeño Institucional de la Política de Servicio a la Ciudadanía  en el marco de la Revisión por la Dirección y publicar en la web institucional, evidenciable en actas.</t>
  </si>
  <si>
    <t>1. Estructura Administrativa y Direccionamiento estratégico</t>
  </si>
  <si>
    <t>COMPONENTE 4. MECANISMOS PARA MEJORAR LA ATENCIÓN AL CIUDADANO 2023</t>
  </si>
  <si>
    <t xml:space="preserve">
4</t>
  </si>
  <si>
    <t xml:space="preserve">
Sumatoria</t>
  </si>
  <si>
    <t>Riesgo asociado al trámite de legalización de documentos para estudiar en el exterior</t>
  </si>
  <si>
    <t>Riesgo asociado al Trámite Ascenso en el Escalafón Nacional Docente y al 
Trámite Inscripción en el Escalafón Nacional Docente</t>
  </si>
  <si>
    <t>Nombre: acciones de divulgación realizadas 
Formula: Número de acciones de divulgacion  realizadas por cada versión del PAAC</t>
  </si>
  <si>
    <t>Informe publicado de los Espacios para la implementación de la estrategia de Rendición de Cuentas de la entidad con el seguimiento a las acciones de mejora</t>
  </si>
  <si>
    <t>Un (1) Informe de los espacios realizados para la estrategia de Rendición de Cuentas de la entidad con el seguimiento a las acciones de mejora</t>
  </si>
  <si>
    <t>Elaborar y publicar el informe de los Espacios realizados para la implementación de la estrategia de la Rendición de Cuentas de la entidad junto con el seguimiento a las acciones de mejora adoptadas por la entidad a partir de las solicitudes de la ciudadanía.</t>
  </si>
  <si>
    <t>Número de sesiones de capacitación realizadas a funcionarios y servidores públicos</t>
  </si>
  <si>
    <t>Cuatro (4) sesiones de capacitación a funcionarios y servidores públicos</t>
  </si>
  <si>
    <t>Capacitación a  los funcionarios y servidores públicos de cada Subsecretaría y oficinas de Despacho en el Plan Institucional de Participación Ciudadana</t>
  </si>
  <si>
    <t>Una (1) sesión de capacitación a funcionarios y servidores públicos</t>
  </si>
  <si>
    <t>Capacitación a funcionarios y servidores públicos en la estrategia de transparencia y acceso a la información</t>
  </si>
  <si>
    <t>Realizar un informe con la muestra de contenidos publicados en los canales digitales de la entidad frente a temas con principios de contenido accesible para población con discapacidad.</t>
  </si>
  <si>
    <t>Generar contenidos con características de accesibilidad para la población con discapacidad auditiva y visual.</t>
  </si>
  <si>
    <t>1.5</t>
  </si>
  <si>
    <t>Total de ítems del Menú Participa con información publicada y actualizada/ total de ítems del Menú Participa</t>
  </si>
  <si>
    <t>Menú Participa de la entidad actualizado al 100%</t>
  </si>
  <si>
    <t>Cada área, en lo que le corresponda, debe revisar y actualizar permanentemente la información en el Menú Participa de la Entidad, de acuerdo con lo estipulado en la Ley 1712 de 2014, la resolución reglamentaria 1519 de 2020, los "Lineamientos para publicar información en el Menú Participa sobre participación ciudadana en la gestión pública" de la Función Pública y las recomendaciones de la Oficina de Control Interno.</t>
  </si>
  <si>
    <t>Total de ítems del portal web con información publicada y actualizada/ total de ítems del portal Web</t>
  </si>
  <si>
    <t>Portal Web de la entidad actualizado al 100%</t>
  </si>
  <si>
    <t>Cada área, en lo que le corresponda, debe revisar y actualizar permanentemente la información en el portal web de la Entidad, de acuerdo con lo estipulado en la Ley 1712 de 2014, la resolución reglamentaria 1519 de 2020 y las recomendaciones de la Oficina de Control Interno.</t>
  </si>
  <si>
    <t>TIPO DE META (Sumatoria/ Porcentaje de ejecución por cuatrimestre (Demanda ))</t>
  </si>
  <si>
    <t>TIPO DE META (Sumatoria/ Porcentaje de ejecución por cuatrimestre (Demanda))</t>
  </si>
  <si>
    <t>TIPO DE META          (Sumatoria/ Porcentaje de ejecución por cuatrimestre (Demanda))</t>
  </si>
  <si>
    <t>TIPO DE META (Sumatoria/Porcentaje de ejecución por cuatrimestre (Demanda))</t>
  </si>
  <si>
    <r>
      <t xml:space="preserve">TIPO DE META          </t>
    </r>
    <r>
      <rPr>
        <b/>
        <sz val="8"/>
        <color rgb="FF000000"/>
        <rFont val="Arial"/>
        <family val="2"/>
      </rPr>
      <t>(Sumatoria/Porcentaje de ejecución por cuatrimestre (Demanda))</t>
    </r>
  </si>
  <si>
    <t>TIPO DE META          (Sumatoria/Porcentaje de ejecución por cuatrimestre (Demanda))</t>
  </si>
  <si>
    <t>TIPO DE META 
(Sumatoria/Porcentaje de ejecución por cuatrimestre (Demanda))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</si>
</sst>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Red]0"/>
  </numFmts>
  <fonts count="66">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sz val="8"/>
      <name val="Calibri"/>
      <family val="2"/>
      <scheme val="minor"/>
    </font>
    <font>
      <sz val="8"/>
      <name val="Arial"/>
      <family val="2"/>
    </font>
    <font>
      <sz val="11"/>
      <name val="Calibri"/>
      <family val="2"/>
    </font>
    <font>
      <sz val="8"/>
      <color rgb="FF000000"/>
      <name val="Arial"/>
      <family val="2"/>
    </font>
    <font>
      <b/>
      <sz val="8"/>
      <color rgb="FF00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10"/>
      <color indexed="8"/>
      <name val="Arial"/>
      <family val="2"/>
    </font>
    <font>
      <b/>
      <sz val="14"/>
      <color theme="1"/>
      <name val="Arial"/>
      <family val="2"/>
    </font>
    <font>
      <b/>
      <sz val="9"/>
      <color theme="1"/>
      <name val="Arial"/>
      <family val="2"/>
    </font>
    <font>
      <b/>
      <sz val="8"/>
      <color theme="1"/>
      <name val="Arial"/>
      <family val="2"/>
    </font>
    <font>
      <b/>
      <sz val="7"/>
      <color theme="1"/>
      <name val="Arial"/>
      <family val="2"/>
    </font>
    <font>
      <sz val="9"/>
      <color rgb="FF000000"/>
      <name val="Arial"/>
      <family val="2"/>
    </font>
    <font>
      <sz val="11"/>
      <color rgb="FFFF0000"/>
      <name val="Calibri"/>
      <family val="2"/>
    </font>
    <font>
      <sz val="11"/>
      <color rgb="FF000000"/>
      <name val="Calibri"/>
      <family val="2"/>
    </font>
    <font>
      <b/>
      <sz val="10"/>
      <name val="Arial"/>
      <family val="2"/>
    </font>
    <font>
      <b/>
      <sz val="11"/>
      <name val="Arial"/>
      <family val="2"/>
    </font>
    <font>
      <sz val="10"/>
      <color rgb="FF000000"/>
      <name val="Arial"/>
      <family val="2"/>
    </font>
    <font>
      <sz val="11"/>
      <color rgb="FF000000"/>
      <name val="Calibri"/>
      <family val="2"/>
      <scheme val="minor"/>
    </font>
    <font>
      <sz val="12"/>
      <name val="Arial"/>
      <family val="2"/>
    </font>
    <font>
      <b/>
      <sz val="12"/>
      <color rgb="FF000000"/>
      <name val="Arial"/>
      <family val="2"/>
    </font>
    <font>
      <sz val="9"/>
      <name val="Calibri"/>
      <family val="2"/>
      <scheme val="minor"/>
    </font>
    <font>
      <sz val="11"/>
      <name val="Arial"/>
      <family val="2"/>
    </font>
    <font>
      <sz val="11"/>
      <color theme="0"/>
      <name val="Calibri"/>
      <family val="2"/>
    </font>
    <font>
      <b/>
      <sz val="11"/>
      <color rgb="FF000000"/>
      <name val="Calibri"/>
      <family val="2"/>
    </font>
    <font>
      <b/>
      <sz val="11"/>
      <color indexed="8"/>
      <name val="Arial"/>
      <family val="2"/>
    </font>
    <font>
      <sz val="10"/>
      <name val="SansSerif"/>
    </font>
    <font>
      <sz val="10"/>
      <color indexed="8"/>
      <name val="Arial"/>
      <family val="2"/>
    </font>
    <font>
      <sz val="9"/>
      <color indexed="8"/>
      <name val="Arial"/>
      <family val="2"/>
    </font>
    <font>
      <b/>
      <sz val="9"/>
      <color indexed="8"/>
      <name val="Arial"/>
      <family val="2"/>
    </font>
    <font>
      <b/>
      <sz val="9"/>
      <color indexed="59"/>
      <name val="Arial"/>
      <family val="2"/>
    </font>
    <font>
      <b/>
      <sz val="9"/>
      <color indexed="81"/>
      <name val="Tahoma"/>
      <family val="2"/>
    </font>
    <font>
      <sz val="9"/>
      <color indexed="81"/>
      <name val="Tahoma"/>
      <family val="2"/>
    </font>
    <font>
      <sz val="10"/>
      <color rgb="FF000000"/>
      <name val="Arial"/>
    </font>
    <font>
      <sz val="10"/>
      <color rgb="FFFF0000"/>
      <name val="Arial"/>
      <family val="2"/>
    </font>
    <font>
      <b/>
      <sz val="10"/>
      <color rgb="FF000000"/>
      <name val="Arial"/>
    </font>
  </fonts>
  <fills count="2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rgb="FF000000"/>
      </patternFill>
    </fill>
    <fill>
      <patternFill patternType="solid">
        <fgColor theme="7" tint="0.79998168889431442"/>
        <bgColor indexed="64"/>
      </patternFill>
    </fill>
    <fill>
      <patternFill patternType="solid">
        <fgColor rgb="FFFFFFFF"/>
        <bgColor rgb="FF000000"/>
      </patternFill>
    </fill>
    <fill>
      <patternFill patternType="solid">
        <fgColor rgb="FFDCE6F1"/>
        <bgColor rgb="FF000000"/>
      </patternFill>
    </fill>
    <fill>
      <patternFill patternType="solid">
        <fgColor rgb="FFFF0000"/>
        <bgColor rgb="FF000000"/>
      </patternFill>
    </fill>
    <fill>
      <patternFill patternType="solid">
        <fgColor rgb="FFFABF8F"/>
        <bgColor rgb="FF000000"/>
      </patternFill>
    </fill>
    <fill>
      <patternFill patternType="solid">
        <fgColor rgb="FFFCFEBA"/>
        <bgColor rgb="FF000000"/>
      </patternFill>
    </fill>
    <fill>
      <patternFill patternType="solid">
        <fgColor rgb="FFFFFFCC"/>
        <bgColor rgb="FF000000"/>
      </patternFill>
    </fill>
    <fill>
      <patternFill patternType="solid">
        <fgColor theme="0"/>
        <bgColor rgb="FF000000"/>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rgb="FF000000"/>
      </top>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top style="thin">
        <color rgb="FF000000"/>
      </top>
      <bottom/>
      <diagonal/>
    </border>
    <border>
      <left style="thin">
        <color indexed="64"/>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s>
  <cellStyleXfs count="9">
    <xf numFmtId="0" fontId="0" fillId="0" borderId="0"/>
    <xf numFmtId="0" fontId="11" fillId="0" borderId="0"/>
    <xf numFmtId="0" fontId="15" fillId="0" borderId="0"/>
    <xf numFmtId="9" fontId="11" fillId="0" borderId="0" applyFont="0" applyFill="0" applyBorder="0" applyAlignment="0" applyProtection="0"/>
    <xf numFmtId="0" fontId="17" fillId="0" borderId="0" applyNumberFormat="0" applyFill="0" applyBorder="0" applyAlignment="0" applyProtection="0"/>
    <xf numFmtId="0" fontId="23" fillId="0" borderId="0"/>
    <xf numFmtId="0" fontId="11" fillId="0" borderId="0"/>
    <xf numFmtId="9" fontId="35" fillId="0" borderId="0" applyFont="0" applyFill="0" applyBorder="0" applyAlignment="0" applyProtection="0"/>
    <xf numFmtId="9" fontId="11" fillId="0" borderId="0" applyFont="0" applyFill="0" applyBorder="0" applyAlignment="0" applyProtection="0"/>
  </cellStyleXfs>
  <cellXfs count="1215">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xf numFmtId="0" fontId="11" fillId="0" borderId="0" xfId="1"/>
    <xf numFmtId="0" fontId="18" fillId="0" borderId="0" xfId="1" applyFont="1"/>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41" xfId="0" applyBorder="1" applyAlignment="1">
      <alignment vertical="center"/>
    </xf>
    <xf numFmtId="0" fontId="0" fillId="0" borderId="24" xfId="0" applyBorder="1" applyAlignment="1">
      <alignment vertical="center"/>
    </xf>
    <xf numFmtId="0" fontId="4" fillId="10" borderId="40"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58" xfId="0" applyFont="1" applyFill="1" applyBorder="1" applyAlignment="1">
      <alignment horizontal="center" vertical="center"/>
    </xf>
    <xf numFmtId="0" fontId="0" fillId="10" borderId="59" xfId="0" applyFill="1" applyBorder="1" applyAlignment="1">
      <alignment horizontal="center" vertical="center"/>
    </xf>
    <xf numFmtId="0" fontId="0" fillId="10" borderId="25" xfId="0" applyFill="1" applyBorder="1" applyAlignment="1">
      <alignment horizontal="center" vertical="center"/>
    </xf>
    <xf numFmtId="0" fontId="0" fillId="10" borderId="43" xfId="0" applyFill="1" applyBorder="1" applyAlignment="1">
      <alignment horizontal="center" vertical="center"/>
    </xf>
    <xf numFmtId="0" fontId="0" fillId="0" borderId="1" xfId="0" applyBorder="1" applyAlignment="1">
      <alignment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0" fillId="0" borderId="27" xfId="0" applyBorder="1" applyAlignment="1">
      <alignment horizontal="left" vertical="center" wrapText="1"/>
    </xf>
    <xf numFmtId="0" fontId="0" fillId="2" borderId="1" xfId="0" applyFill="1" applyBorder="1" applyAlignment="1">
      <alignment horizontal="lef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58" xfId="0" applyBorder="1" applyAlignment="1">
      <alignment vertical="center" wrapText="1"/>
    </xf>
    <xf numFmtId="0" fontId="0" fillId="0" borderId="35" xfId="0"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1" fontId="0" fillId="2" borderId="0" xfId="0" applyNumberFormat="1" applyFill="1" applyAlignment="1" applyProtection="1">
      <alignment horizontal="left" vertical="center" wrapText="1"/>
      <protection locked="0"/>
    </xf>
    <xf numFmtId="0" fontId="38" fillId="3" borderId="1" xfId="0" applyFont="1" applyFill="1" applyBorder="1" applyAlignment="1" applyProtection="1">
      <alignment vertical="center" wrapText="1"/>
      <protection locked="0"/>
    </xf>
    <xf numFmtId="0" fontId="31" fillId="2" borderId="0" xfId="0" applyFont="1" applyFill="1" applyProtection="1">
      <protection locked="0"/>
    </xf>
    <xf numFmtId="0" fontId="32" fillId="2" borderId="0" xfId="0" applyFont="1" applyFill="1" applyAlignment="1" applyProtection="1">
      <alignment horizontal="center" vertical="center" wrapText="1"/>
      <protection locked="0"/>
    </xf>
    <xf numFmtId="0" fontId="11" fillId="0" borderId="21" xfId="1" applyBorder="1"/>
    <xf numFmtId="0" fontId="11" fillId="0" borderId="22"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32" xfId="0" applyBorder="1" applyAlignment="1">
      <alignment horizontal="center" vertical="center" wrapText="1"/>
    </xf>
    <xf numFmtId="4" fontId="3"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Border="1" applyAlignment="1">
      <alignment horizontal="center" vertical="center" wrapText="1"/>
    </xf>
    <xf numFmtId="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28" fillId="14" borderId="1" xfId="0" applyFont="1" applyFill="1" applyBorder="1" applyAlignment="1">
      <alignment horizontal="left" vertical="center" wrapText="1"/>
    </xf>
    <xf numFmtId="0" fontId="28" fillId="14" borderId="1" xfId="0" applyFont="1" applyFill="1" applyBorder="1" applyAlignment="1">
      <alignment vertical="center" wrapText="1"/>
    </xf>
    <xf numFmtId="0" fontId="28" fillId="0" borderId="1" xfId="0" applyFont="1" applyBorder="1" applyAlignment="1" applyProtection="1">
      <alignment vertical="center" wrapText="1"/>
      <protection locked="0"/>
    </xf>
    <xf numFmtId="0" fontId="13" fillId="0" borderId="1" xfId="1" applyFont="1" applyBorder="1" applyAlignment="1">
      <alignment horizontal="justify" vertical="center" wrapText="1"/>
    </xf>
    <xf numFmtId="0" fontId="13" fillId="0" borderId="20" xfId="1" applyFont="1" applyBorder="1" applyAlignment="1">
      <alignment horizontal="justify" vertical="center" wrapText="1"/>
    </xf>
    <xf numFmtId="0" fontId="16" fillId="0" borderId="1" xfId="6" applyFont="1" applyBorder="1" applyAlignment="1">
      <alignment horizontal="center" vertical="center" wrapText="1"/>
    </xf>
    <xf numFmtId="0" fontId="13" fillId="0" borderId="24" xfId="1" applyFont="1" applyBorder="1" applyAlignment="1">
      <alignment horizontal="center" vertical="center" wrapText="1"/>
    </xf>
    <xf numFmtId="9" fontId="16" fillId="0" borderId="24" xfId="6" applyNumberFormat="1" applyFont="1" applyBorder="1" applyAlignment="1">
      <alignment horizontal="center" vertical="center" wrapText="1"/>
    </xf>
    <xf numFmtId="9" fontId="13" fillId="0" borderId="24" xfId="1" applyNumberFormat="1" applyFont="1" applyBorder="1" applyAlignment="1">
      <alignment horizontal="center" vertical="center" wrapText="1"/>
    </xf>
    <xf numFmtId="9" fontId="16" fillId="0" borderId="24" xfId="3" applyFont="1" applyFill="1" applyBorder="1" applyAlignment="1">
      <alignment horizontal="center" vertical="center" wrapText="1"/>
    </xf>
    <xf numFmtId="0" fontId="11" fillId="0" borderId="46" xfId="1" applyBorder="1"/>
    <xf numFmtId="0" fontId="40" fillId="7" borderId="33" xfId="1" applyFont="1" applyFill="1" applyBorder="1" applyAlignment="1">
      <alignment horizontal="center" vertical="center" wrapText="1"/>
    </xf>
    <xf numFmtId="0" fontId="5" fillId="0" borderId="20" xfId="0" applyFont="1" applyBorder="1"/>
    <xf numFmtId="0" fontId="5" fillId="0" borderId="21" xfId="0" applyFont="1" applyBorder="1"/>
    <xf numFmtId="0" fontId="5" fillId="0" borderId="22" xfId="0" applyFont="1" applyBorder="1"/>
    <xf numFmtId="0" fontId="28"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14" borderId="1" xfId="0" applyFill="1" applyBorder="1" applyAlignment="1">
      <alignment vertical="center" wrapText="1"/>
    </xf>
    <xf numFmtId="0" fontId="0" fillId="0" borderId="1" xfId="0" applyBorder="1" applyAlignment="1" applyProtection="1">
      <alignment vertical="center" wrapText="1"/>
      <protection locked="0"/>
    </xf>
    <xf numFmtId="0" fontId="0" fillId="14" borderId="1" xfId="0" applyFill="1" applyBorder="1" applyAlignment="1">
      <alignment horizontal="left" vertical="center" wrapText="1"/>
    </xf>
    <xf numFmtId="0" fontId="40" fillId="7" borderId="45" xfId="1" applyFont="1" applyFill="1" applyBorder="1" applyAlignment="1">
      <alignment horizontal="center" vertical="center" wrapText="1"/>
    </xf>
    <xf numFmtId="0" fontId="18" fillId="0" borderId="1" xfId="1" applyFont="1" applyBorder="1"/>
    <xf numFmtId="0" fontId="18" fillId="0" borderId="24" xfId="1" applyFont="1" applyBorder="1"/>
    <xf numFmtId="0" fontId="18" fillId="2" borderId="0" xfId="1" applyFont="1" applyFill="1"/>
    <xf numFmtId="0" fontId="5" fillId="2" borderId="0" xfId="0" applyFont="1" applyFill="1" applyAlignment="1">
      <alignment vertical="center" wrapText="1"/>
    </xf>
    <xf numFmtId="0" fontId="25" fillId="8" borderId="30" xfId="5" applyFont="1" applyFill="1" applyBorder="1" applyAlignment="1">
      <alignment horizontal="center" vertical="center" wrapText="1"/>
    </xf>
    <xf numFmtId="0" fontId="25" fillId="8" borderId="30" xfId="5" applyFont="1" applyFill="1" applyBorder="1" applyAlignment="1">
      <alignment horizontal="left" vertical="center" wrapText="1" indent="2"/>
    </xf>
    <xf numFmtId="0" fontId="25" fillId="8" borderId="30" xfId="5" applyFont="1" applyFill="1" applyBorder="1" applyAlignment="1">
      <alignment horizontal="left" vertical="center" wrapText="1"/>
    </xf>
    <xf numFmtId="0" fontId="11" fillId="0" borderId="0" xfId="1" applyAlignment="1">
      <alignment vertical="center"/>
    </xf>
    <xf numFmtId="0" fontId="11" fillId="15" borderId="0" xfId="1" applyFill="1"/>
    <xf numFmtId="0" fontId="46" fillId="7" borderId="21"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5" fillId="0" borderId="24" xfId="0" applyFont="1" applyBorder="1" applyAlignment="1">
      <alignment wrapText="1"/>
    </xf>
    <xf numFmtId="0" fontId="5" fillId="0" borderId="46" xfId="0" applyFont="1" applyBorder="1" applyAlignment="1">
      <alignment wrapText="1"/>
    </xf>
    <xf numFmtId="0" fontId="5" fillId="0" borderId="27" xfId="0" applyFont="1" applyBorder="1" applyAlignment="1">
      <alignment wrapText="1"/>
    </xf>
    <xf numFmtId="0" fontId="5" fillId="0" borderId="32" xfId="0" applyFont="1" applyBorder="1"/>
    <xf numFmtId="0" fontId="5" fillId="0" borderId="35" xfId="0" applyFont="1" applyBorder="1"/>
    <xf numFmtId="0" fontId="0" fillId="0" borderId="4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28" fillId="0" borderId="32" xfId="0" applyFont="1" applyBorder="1" applyAlignment="1" applyProtection="1">
      <alignment horizontal="center" vertical="center" wrapText="1"/>
      <protection locked="0"/>
    </xf>
    <xf numFmtId="0" fontId="32" fillId="7" borderId="32" xfId="0" applyFont="1" applyFill="1" applyBorder="1" applyAlignment="1" applyProtection="1">
      <alignment horizontal="center" vertical="center"/>
      <protection locked="0"/>
    </xf>
    <xf numFmtId="0" fontId="46" fillId="7" borderId="38"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1" fillId="7" borderId="49" xfId="1" applyFont="1" applyFill="1" applyBorder="1" applyAlignment="1">
      <alignment horizontal="center" vertical="center" wrapText="1"/>
    </xf>
    <xf numFmtId="0" fontId="37" fillId="7" borderId="47" xfId="6" applyFont="1" applyFill="1" applyBorder="1" applyAlignment="1">
      <alignment horizontal="center" vertical="center" wrapText="1"/>
    </xf>
    <xf numFmtId="0" fontId="41" fillId="7" borderId="50" xfId="1" applyFont="1" applyFill="1" applyBorder="1" applyAlignment="1">
      <alignment horizontal="center" vertical="center" wrapText="1"/>
    </xf>
    <xf numFmtId="0" fontId="41" fillId="7" borderId="75" xfId="1" applyFont="1" applyFill="1" applyBorder="1" applyAlignment="1">
      <alignment horizontal="center" vertical="center" wrapText="1"/>
    </xf>
    <xf numFmtId="0" fontId="40" fillId="7" borderId="46" xfId="1" applyFont="1" applyFill="1" applyBorder="1" applyAlignment="1">
      <alignment horizontal="center" vertical="center" wrapText="1"/>
    </xf>
    <xf numFmtId="0" fontId="40" fillId="7" borderId="21" xfId="1" applyFont="1" applyFill="1" applyBorder="1" applyAlignment="1">
      <alignment horizontal="center" vertical="center" wrapText="1"/>
    </xf>
    <xf numFmtId="0" fontId="46" fillId="7" borderId="64" xfId="0" applyFont="1" applyFill="1" applyBorder="1" applyAlignment="1" applyProtection="1">
      <alignment horizontal="center" vertical="center" wrapText="1"/>
      <protection locked="0"/>
    </xf>
    <xf numFmtId="0" fontId="46" fillId="7" borderId="77" xfId="0" applyFont="1" applyFill="1" applyBorder="1" applyAlignment="1" applyProtection="1">
      <alignment horizontal="center" vertical="center" wrapText="1"/>
      <protection locked="0"/>
    </xf>
    <xf numFmtId="0" fontId="38" fillId="3" borderId="24" xfId="0" applyFont="1" applyFill="1" applyBorder="1" applyAlignment="1" applyProtection="1">
      <alignment vertical="center" wrapText="1"/>
      <protection locked="0"/>
    </xf>
    <xf numFmtId="0" fontId="28" fillId="14" borderId="32" xfId="0" applyFont="1" applyFill="1" applyBorder="1" applyAlignment="1">
      <alignment horizontal="left" vertical="center" wrapText="1"/>
    </xf>
    <xf numFmtId="0" fontId="46" fillId="7" borderId="21" xfId="0" applyFont="1" applyFill="1" applyBorder="1" applyAlignment="1" applyProtection="1">
      <alignment vertical="center" wrapText="1"/>
      <protection locked="0"/>
    </xf>
    <xf numFmtId="1" fontId="46" fillId="7" borderId="21" xfId="0" applyNumberFormat="1" applyFont="1" applyFill="1" applyBorder="1" applyAlignment="1" applyProtection="1">
      <alignment horizontal="center" vertical="center" wrapText="1"/>
      <protection locked="0"/>
    </xf>
    <xf numFmtId="0" fontId="28" fillId="6" borderId="1" xfId="0" applyFont="1" applyFill="1" applyBorder="1" applyAlignment="1">
      <alignment vertical="center"/>
    </xf>
    <xf numFmtId="0" fontId="28" fillId="6" borderId="1" xfId="0" applyFont="1" applyFill="1" applyBorder="1" applyAlignment="1" applyProtection="1">
      <alignment vertical="center"/>
      <protection locked="0"/>
    </xf>
    <xf numFmtId="0" fontId="28" fillId="6" borderId="1" xfId="0" applyFont="1" applyFill="1" applyBorder="1" applyAlignment="1">
      <alignment horizontal="center" vertical="center"/>
    </xf>
    <xf numFmtId="0" fontId="28" fillId="6" borderId="1" xfId="0" applyFont="1" applyFill="1" applyBorder="1" applyAlignment="1" applyProtection="1">
      <alignment horizontal="center" vertical="center"/>
      <protection locked="0"/>
    </xf>
    <xf numFmtId="0" fontId="28" fillId="6" borderId="32" xfId="0" applyFont="1" applyFill="1" applyBorder="1" applyAlignment="1">
      <alignment vertical="center"/>
    </xf>
    <xf numFmtId="0" fontId="28" fillId="6" borderId="32" xfId="0" applyFont="1" applyFill="1" applyBorder="1" applyAlignment="1" applyProtection="1">
      <alignment vertical="center"/>
      <protection locked="0"/>
    </xf>
    <xf numFmtId="0" fontId="42" fillId="0" borderId="0" xfId="0" applyFont="1"/>
    <xf numFmtId="0" fontId="0" fillId="0" borderId="1" xfId="0" applyBorder="1" applyAlignment="1">
      <alignment vertical="top" wrapText="1"/>
    </xf>
    <xf numFmtId="0" fontId="0" fillId="0" borderId="1" xfId="0" applyBorder="1" applyAlignment="1">
      <alignment wrapText="1"/>
    </xf>
    <xf numFmtId="0" fontId="20" fillId="19" borderId="24" xfId="0" applyFont="1" applyFill="1" applyBorder="1" applyAlignment="1">
      <alignment wrapText="1"/>
    </xf>
    <xf numFmtId="0" fontId="20" fillId="0" borderId="24" xfId="0" applyFont="1" applyBorder="1" applyAlignment="1">
      <alignment wrapText="1"/>
    </xf>
    <xf numFmtId="0" fontId="20" fillId="19" borderId="27" xfId="0" applyFont="1" applyFill="1" applyBorder="1" applyAlignment="1">
      <alignment wrapText="1"/>
    </xf>
    <xf numFmtId="0" fontId="20" fillId="0" borderId="27" xfId="0" applyFont="1" applyBorder="1" applyAlignment="1">
      <alignment wrapText="1"/>
    </xf>
    <xf numFmtId="0" fontId="43" fillId="16" borderId="43" xfId="0" applyFont="1" applyFill="1" applyBorder="1"/>
    <xf numFmtId="0" fontId="43" fillId="16" borderId="27" xfId="0" applyFont="1" applyFill="1" applyBorder="1"/>
    <xf numFmtId="0" fontId="20" fillId="18" borderId="27" xfId="0" applyFont="1" applyFill="1" applyBorder="1" applyAlignment="1">
      <alignment wrapText="1"/>
    </xf>
    <xf numFmtId="0" fontId="20" fillId="16" borderId="43" xfId="0" applyFont="1" applyFill="1" applyBorder="1"/>
    <xf numFmtId="0" fontId="20" fillId="16" borderId="27" xfId="0" applyFont="1" applyFill="1" applyBorder="1"/>
    <xf numFmtId="0" fontId="0" fillId="2" borderId="0" xfId="0" applyFill="1" applyAlignment="1" applyProtection="1">
      <alignment vertical="center"/>
      <protection locked="0"/>
    </xf>
    <xf numFmtId="0" fontId="3" fillId="8" borderId="18" xfId="0" applyFont="1" applyFill="1" applyBorder="1" applyAlignment="1">
      <alignment horizontal="center" vertical="center" wrapText="1"/>
    </xf>
    <xf numFmtId="0" fontId="4" fillId="0" borderId="16" xfId="0" applyFont="1" applyBorder="1" applyAlignment="1">
      <alignment horizontal="center" vertical="center" wrapText="1"/>
    </xf>
    <xf numFmtId="0" fontId="3" fillId="8" borderId="15"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28" fillId="0" borderId="1" xfId="0" applyFont="1" applyBorder="1" applyAlignment="1">
      <alignment vertical="center"/>
    </xf>
    <xf numFmtId="0" fontId="28" fillId="0" borderId="1" xfId="0" applyFont="1" applyBorder="1" applyAlignment="1" applyProtection="1">
      <alignment vertical="center"/>
      <protection locked="0"/>
    </xf>
    <xf numFmtId="0" fontId="28" fillId="2" borderId="33" xfId="0" applyFont="1" applyFill="1" applyBorder="1" applyAlignment="1">
      <alignment horizontal="center" vertical="center"/>
    </xf>
    <xf numFmtId="0" fontId="28" fillId="2" borderId="25" xfId="0" applyFont="1" applyFill="1" applyBorder="1" applyAlignment="1">
      <alignment horizontal="center" vertical="center"/>
    </xf>
    <xf numFmtId="9" fontId="28" fillId="2" borderId="25" xfId="0" applyNumberFormat="1" applyFont="1" applyFill="1" applyBorder="1" applyAlignment="1">
      <alignment horizontal="center" vertical="center"/>
    </xf>
    <xf numFmtId="0" fontId="28" fillId="2" borderId="32" xfId="0" applyFont="1" applyFill="1" applyBorder="1" applyAlignment="1">
      <alignment horizontal="center" vertical="center"/>
    </xf>
    <xf numFmtId="0" fontId="28" fillId="2" borderId="1" xfId="0" applyFont="1" applyFill="1" applyBorder="1" applyAlignment="1">
      <alignment vertical="center"/>
    </xf>
    <xf numFmtId="0" fontId="28" fillId="2" borderId="1" xfId="0" applyFont="1" applyFill="1" applyBorder="1" applyAlignment="1" applyProtection="1">
      <alignment vertical="center"/>
      <protection locked="0"/>
    </xf>
    <xf numFmtId="0" fontId="28" fillId="6" borderId="1"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left" vertical="top" wrapText="1"/>
      <protection locked="0"/>
    </xf>
    <xf numFmtId="0" fontId="28" fillId="2" borderId="1" xfId="0" applyFont="1" applyFill="1" applyBorder="1" applyAlignment="1" applyProtection="1">
      <alignment horizontal="left" vertical="top" wrapText="1"/>
      <protection locked="0"/>
    </xf>
    <xf numFmtId="0" fontId="28" fillId="2" borderId="1" xfId="0" applyFont="1" applyFill="1" applyBorder="1" applyAlignment="1" applyProtection="1">
      <alignment vertical="center" wrapText="1"/>
      <protection locked="0"/>
    </xf>
    <xf numFmtId="2" fontId="28" fillId="2" borderId="1" xfId="0" applyNumberFormat="1" applyFont="1" applyFill="1" applyBorder="1" applyAlignment="1" applyProtection="1">
      <alignment vertical="center" wrapText="1"/>
      <protection locked="0"/>
    </xf>
    <xf numFmtId="0" fontId="0" fillId="2" borderId="1" xfId="0" applyFill="1" applyBorder="1" applyAlignment="1">
      <alignment vertical="center"/>
    </xf>
    <xf numFmtId="0" fontId="0" fillId="2" borderId="1" xfId="0" applyFill="1" applyBorder="1" applyAlignment="1" applyProtection="1">
      <alignment vertical="center"/>
      <protection locked="0"/>
    </xf>
    <xf numFmtId="0" fontId="19" fillId="0" borderId="1" xfId="5" applyFont="1" applyBorder="1" applyAlignment="1">
      <alignment horizontal="justify" vertical="center" wrapText="1"/>
    </xf>
    <xf numFmtId="0" fontId="28" fillId="15" borderId="1" xfId="0" applyFont="1" applyFill="1" applyBorder="1" applyAlignment="1">
      <alignment horizontal="center" vertical="center"/>
    </xf>
    <xf numFmtId="0" fontId="19" fillId="15" borderId="1" xfId="5" applyFont="1" applyFill="1" applyBorder="1" applyAlignment="1">
      <alignment horizontal="center" vertical="center" wrapText="1"/>
    </xf>
    <xf numFmtId="0" fontId="19" fillId="0" borderId="1" xfId="5" applyFont="1" applyBorder="1" applyAlignment="1">
      <alignment horizontal="justify" vertical="center"/>
    </xf>
    <xf numFmtId="0" fontId="19" fillId="15" borderId="1" xfId="5" applyFont="1" applyFill="1" applyBorder="1" applyAlignment="1">
      <alignment horizontal="center" vertical="center"/>
    </xf>
    <xf numFmtId="164" fontId="22" fillId="2" borderId="1" xfId="5" applyNumberFormat="1" applyFont="1" applyFill="1" applyBorder="1" applyAlignment="1">
      <alignment horizontal="center" vertical="center" wrapText="1" shrinkToFit="1"/>
    </xf>
    <xf numFmtId="164" fontId="22" fillId="2" borderId="1" xfId="5" applyNumberFormat="1" applyFont="1" applyFill="1" applyBorder="1" applyAlignment="1">
      <alignment horizontal="center" vertical="center" shrinkToFit="1"/>
    </xf>
    <xf numFmtId="0" fontId="25" fillId="2" borderId="1" xfId="5"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65" xfId="0" applyFont="1" applyBorder="1" applyAlignment="1">
      <alignment horizontal="center" vertical="center" wrapText="1"/>
    </xf>
    <xf numFmtId="0" fontId="42" fillId="0" borderId="69" xfId="0" applyFont="1" applyBorder="1" applyAlignment="1">
      <alignment horizontal="center" vertical="center" wrapText="1"/>
    </xf>
    <xf numFmtId="0" fontId="5" fillId="0" borderId="65" xfId="0" applyFont="1" applyBorder="1" applyAlignment="1">
      <alignment vertical="center" wrapText="1"/>
    </xf>
    <xf numFmtId="0" fontId="28" fillId="0" borderId="65" xfId="0" applyFont="1" applyBorder="1" applyAlignment="1">
      <alignment horizontal="center" vertical="center"/>
    </xf>
    <xf numFmtId="0" fontId="5" fillId="0" borderId="65" xfId="0" applyFont="1" applyBorder="1" applyAlignment="1">
      <alignment vertical="center"/>
    </xf>
    <xf numFmtId="0" fontId="5" fillId="0" borderId="65" xfId="0" applyFont="1" applyBorder="1" applyAlignment="1">
      <alignment horizontal="left" vertical="center" wrapText="1"/>
    </xf>
    <xf numFmtId="9" fontId="5" fillId="0" borderId="65" xfId="0" applyNumberFormat="1" applyFont="1" applyBorder="1" applyAlignment="1">
      <alignment horizontal="center" vertical="center" wrapText="1"/>
    </xf>
    <xf numFmtId="0" fontId="5" fillId="0" borderId="74" xfId="0" applyFont="1" applyBorder="1" applyAlignment="1">
      <alignment horizontal="center" vertical="center" wrapText="1"/>
    </xf>
    <xf numFmtId="0" fontId="5" fillId="0" borderId="73" xfId="0" applyFont="1" applyBorder="1" applyAlignment="1">
      <alignment vertical="center" wrapText="1"/>
    </xf>
    <xf numFmtId="9" fontId="5" fillId="0" borderId="73" xfId="0" applyNumberFormat="1" applyFont="1" applyBorder="1" applyAlignment="1">
      <alignment horizontal="center" vertical="center" wrapText="1"/>
    </xf>
    <xf numFmtId="0" fontId="5" fillId="0" borderId="73" xfId="0" applyFont="1" applyBorder="1" applyAlignment="1">
      <alignment horizontal="center" vertical="center" wrapText="1"/>
    </xf>
    <xf numFmtId="0" fontId="28" fillId="0" borderId="73" xfId="0" applyFont="1" applyBorder="1" applyAlignment="1">
      <alignment horizontal="center" vertical="center"/>
    </xf>
    <xf numFmtId="0" fontId="5" fillId="0" borderId="73" xfId="0" applyFont="1" applyBorder="1" applyAlignment="1">
      <alignment horizontal="center" vertical="center"/>
    </xf>
    <xf numFmtId="0" fontId="55" fillId="7" borderId="22" xfId="1" applyFont="1" applyFill="1" applyBorder="1" applyAlignment="1">
      <alignment horizontal="center" vertical="center" wrapText="1"/>
    </xf>
    <xf numFmtId="0" fontId="55" fillId="7" borderId="21" xfId="1" applyFont="1" applyFill="1" applyBorder="1" applyAlignment="1">
      <alignment horizontal="center" vertical="center" wrapText="1"/>
    </xf>
    <xf numFmtId="0" fontId="55" fillId="7" borderId="46" xfId="1" applyFont="1" applyFill="1" applyBorder="1" applyAlignment="1">
      <alignment horizontal="center" vertical="center" wrapText="1"/>
    </xf>
    <xf numFmtId="0" fontId="46" fillId="7" borderId="4" xfId="1" applyFont="1" applyFill="1" applyBorder="1" applyAlignment="1">
      <alignment horizontal="center" vertical="center" wrapText="1"/>
    </xf>
    <xf numFmtId="0" fontId="46" fillId="7" borderId="47" xfId="1" applyFont="1" applyFill="1" applyBorder="1" applyAlignment="1">
      <alignment horizontal="center" vertical="center" wrapText="1"/>
    </xf>
    <xf numFmtId="0" fontId="46" fillId="7" borderId="3" xfId="1" applyFont="1" applyFill="1" applyBorder="1" applyAlignment="1">
      <alignment horizontal="center" vertical="center" wrapText="1"/>
    </xf>
    <xf numFmtId="0" fontId="46" fillId="7" borderId="2" xfId="1" applyFont="1" applyFill="1" applyBorder="1" applyAlignment="1">
      <alignment horizontal="center" vertical="center" wrapText="1"/>
    </xf>
    <xf numFmtId="0" fontId="31" fillId="7" borderId="45" xfId="1" applyFont="1" applyFill="1" applyBorder="1" applyAlignment="1">
      <alignment horizontal="center" vertical="center" wrapText="1"/>
    </xf>
    <xf numFmtId="0" fontId="31" fillId="0" borderId="0" xfId="0" applyFont="1"/>
    <xf numFmtId="0" fontId="31" fillId="0" borderId="0" xfId="0" applyFont="1" applyAlignment="1">
      <alignment wrapText="1"/>
    </xf>
    <xf numFmtId="0" fontId="31" fillId="0" borderId="0" xfId="0" applyFont="1" applyAlignment="1">
      <alignment horizontal="center" vertical="center" wrapText="1"/>
    </xf>
    <xf numFmtId="0" fontId="31" fillId="0" borderId="0" xfId="0" applyFont="1" applyAlignment="1">
      <alignment vertical="center" wrapText="1"/>
    </xf>
    <xf numFmtId="0" fontId="31" fillId="2" borderId="0" xfId="0" applyFont="1" applyFill="1" applyAlignment="1">
      <alignment vertical="center" wrapText="1"/>
    </xf>
    <xf numFmtId="0" fontId="31" fillId="0" borderId="0" xfId="0" applyFont="1" applyAlignment="1">
      <alignment vertical="center"/>
    </xf>
    <xf numFmtId="0" fontId="31" fillId="0" borderId="0" xfId="0" applyFont="1" applyAlignment="1">
      <alignment horizontal="center" vertical="center"/>
    </xf>
    <xf numFmtId="0" fontId="11" fillId="0" borderId="0" xfId="1" applyAlignment="1">
      <alignment horizontal="center" vertical="center"/>
    </xf>
    <xf numFmtId="0" fontId="14" fillId="0" borderId="84" xfId="1" applyFont="1" applyBorder="1" applyAlignment="1">
      <alignment horizontal="center" vertical="center" wrapText="1"/>
    </xf>
    <xf numFmtId="0" fontId="6" fillId="0" borderId="65" xfId="1" applyFont="1" applyBorder="1" applyAlignment="1">
      <alignment horizontal="center" vertical="center" wrapText="1"/>
    </xf>
    <xf numFmtId="0" fontId="17" fillId="0" borderId="1" xfId="4" applyFill="1" applyBorder="1" applyAlignment="1">
      <alignment horizontal="justify" vertical="center" wrapText="1"/>
    </xf>
    <xf numFmtId="0" fontId="13" fillId="0" borderId="35" xfId="1" applyFont="1" applyBorder="1" applyAlignment="1">
      <alignment horizontal="justify" vertical="center" wrapText="1"/>
    </xf>
    <xf numFmtId="0" fontId="13" fillId="0" borderId="32" xfId="1" applyFont="1" applyBorder="1" applyAlignment="1">
      <alignment horizontal="justify" vertical="center" wrapText="1"/>
    </xf>
    <xf numFmtId="9" fontId="13" fillId="0" borderId="27" xfId="1" applyNumberFormat="1" applyFont="1" applyBorder="1" applyAlignment="1">
      <alignment horizontal="center" vertical="center" wrapText="1"/>
    </xf>
    <xf numFmtId="0" fontId="6" fillId="0" borderId="65" xfId="1" applyFont="1" applyBorder="1" applyAlignment="1">
      <alignment horizontal="left" vertical="center" wrapText="1"/>
    </xf>
    <xf numFmtId="0" fontId="6" fillId="2" borderId="65" xfId="1" applyFont="1" applyFill="1" applyBorder="1" applyAlignment="1">
      <alignment horizontal="left" vertical="center" wrapText="1"/>
    </xf>
    <xf numFmtId="0" fontId="6" fillId="2" borderId="65" xfId="1" applyFont="1" applyFill="1" applyBorder="1" applyAlignment="1">
      <alignment horizontal="center" vertical="center" wrapText="1"/>
    </xf>
    <xf numFmtId="9" fontId="6" fillId="2" borderId="65" xfId="1" applyNumberFormat="1" applyFont="1" applyFill="1" applyBorder="1" applyAlignment="1">
      <alignment horizontal="center" vertical="center" wrapText="1"/>
    </xf>
    <xf numFmtId="0" fontId="6" fillId="2" borderId="0" xfId="6" applyFont="1" applyFill="1"/>
    <xf numFmtId="0" fontId="6" fillId="0" borderId="0" xfId="6" applyFont="1"/>
    <xf numFmtId="0" fontId="56" fillId="0" borderId="1" xfId="0" applyFont="1" applyBorder="1" applyAlignment="1">
      <alignment horizontal="center" vertical="center" wrapText="1"/>
    </xf>
    <xf numFmtId="0" fontId="19" fillId="2" borderId="1" xfId="6" applyFont="1" applyFill="1" applyBorder="1" applyAlignment="1">
      <alignment horizontal="left" vertical="center" wrapText="1"/>
    </xf>
    <xf numFmtId="49" fontId="19" fillId="2" borderId="1" xfId="6" applyNumberFormat="1" applyFont="1" applyFill="1" applyBorder="1" applyAlignment="1">
      <alignment horizontal="left" vertical="center" wrapText="1"/>
    </xf>
    <xf numFmtId="0" fontId="19" fillId="2" borderId="33" xfId="6" applyFont="1" applyFill="1" applyBorder="1" applyAlignment="1">
      <alignment horizontal="left" vertical="center" wrapText="1"/>
    </xf>
    <xf numFmtId="49" fontId="19" fillId="2" borderId="33" xfId="6" applyNumberFormat="1" applyFont="1" applyFill="1" applyBorder="1" applyAlignment="1">
      <alignment horizontal="left" vertical="center" wrapText="1"/>
    </xf>
    <xf numFmtId="0" fontId="56" fillId="0" borderId="33"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7" xfId="0" applyFont="1" applyBorder="1" applyAlignment="1">
      <alignment wrapText="1"/>
    </xf>
    <xf numFmtId="0" fontId="47" fillId="0" borderId="27" xfId="0" applyFont="1" applyBorder="1" applyAlignment="1">
      <alignment horizontal="center" vertical="center" wrapText="1"/>
    </xf>
    <xf numFmtId="14" fontId="47" fillId="0" borderId="27" xfId="0" applyNumberFormat="1" applyFont="1" applyBorder="1" applyAlignment="1">
      <alignment horizontal="center" vertical="center" wrapText="1"/>
    </xf>
    <xf numFmtId="0" fontId="56" fillId="0" borderId="24" xfId="0" applyFont="1" applyBorder="1" applyAlignment="1">
      <alignment horizontal="center" vertical="center" wrapText="1"/>
    </xf>
    <xf numFmtId="0" fontId="56" fillId="2" borderId="1" xfId="6" applyFont="1" applyFill="1" applyBorder="1" applyAlignment="1">
      <alignment horizontal="center" vertical="center" wrapText="1"/>
    </xf>
    <xf numFmtId="0" fontId="56" fillId="0" borderId="27" xfId="0" applyFont="1" applyBorder="1" applyAlignment="1">
      <alignment horizontal="center" vertical="center" wrapText="1"/>
    </xf>
    <xf numFmtId="0" fontId="56" fillId="0" borderId="65"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43" xfId="0" applyFont="1" applyBorder="1" applyAlignment="1">
      <alignment horizontal="center" vertical="center" wrapText="1"/>
    </xf>
    <xf numFmtId="0" fontId="56" fillId="0" borderId="27" xfId="0" quotePrefix="1" applyFont="1" applyBorder="1" applyAlignment="1">
      <alignment horizontal="center" vertical="center" wrapText="1"/>
    </xf>
    <xf numFmtId="0" fontId="56" fillId="0" borderId="24" xfId="0" applyFont="1" applyBorder="1" applyAlignment="1">
      <alignment wrapText="1"/>
    </xf>
    <xf numFmtId="0" fontId="56" fillId="0" borderId="64" xfId="0" applyFont="1" applyBorder="1" applyAlignment="1">
      <alignment horizontal="center" vertical="center" wrapText="1"/>
    </xf>
    <xf numFmtId="0" fontId="40" fillId="7" borderId="0" xfId="1" applyFont="1" applyFill="1" applyAlignment="1">
      <alignment horizontal="center" vertical="center" wrapText="1"/>
    </xf>
    <xf numFmtId="0" fontId="40" fillId="7" borderId="31" xfId="1" applyFont="1" applyFill="1" applyBorder="1" applyAlignment="1">
      <alignment horizontal="center" vertical="center" wrapText="1"/>
    </xf>
    <xf numFmtId="0" fontId="57" fillId="2" borderId="1" xfId="0" applyFont="1" applyFill="1" applyBorder="1" applyAlignment="1">
      <alignment horizontal="justify" vertical="center" wrapText="1"/>
    </xf>
    <xf numFmtId="0" fontId="11" fillId="0" borderId="1" xfId="0" applyFont="1" applyBorder="1" applyAlignment="1">
      <alignment horizontal="center" vertical="center"/>
    </xf>
    <xf numFmtId="0" fontId="37" fillId="8" borderId="47" xfId="6" applyFont="1" applyFill="1" applyBorder="1" applyAlignment="1">
      <alignment horizontal="center" vertical="center" wrapText="1"/>
    </xf>
    <xf numFmtId="0" fontId="45" fillId="8" borderId="47" xfId="6" applyFont="1" applyFill="1" applyBorder="1" applyAlignment="1">
      <alignment horizontal="center" vertical="center"/>
    </xf>
    <xf numFmtId="0" fontId="45" fillId="8" borderId="2" xfId="6" applyFont="1" applyFill="1" applyBorder="1" applyAlignment="1">
      <alignment horizontal="center" vertical="center"/>
    </xf>
    <xf numFmtId="0" fontId="60" fillId="2" borderId="10" xfId="6" applyFont="1" applyFill="1" applyBorder="1" applyAlignment="1">
      <alignment vertical="center" wrapText="1"/>
    </xf>
    <xf numFmtId="0" fontId="60" fillId="2" borderId="5" xfId="6" applyFont="1" applyFill="1" applyBorder="1" applyAlignment="1">
      <alignment vertical="center" wrapText="1"/>
    </xf>
    <xf numFmtId="0" fontId="11" fillId="0" borderId="0" xfId="6" applyAlignment="1">
      <alignment vertical="center"/>
    </xf>
    <xf numFmtId="0" fontId="11" fillId="2" borderId="0" xfId="6" applyFill="1" applyAlignment="1">
      <alignment horizontal="center" vertical="center"/>
    </xf>
    <xf numFmtId="0" fontId="63" fillId="0" borderId="65" xfId="6" applyFont="1" applyBorder="1" applyAlignment="1">
      <alignment vertical="center" wrapText="1"/>
    </xf>
    <xf numFmtId="0" fontId="11" fillId="15" borderId="0" xfId="6" applyFill="1" applyAlignment="1">
      <alignment vertical="center"/>
    </xf>
    <xf numFmtId="0" fontId="11" fillId="15" borderId="0" xfId="6" applyFill="1" applyAlignment="1">
      <alignment horizontal="center" vertical="center"/>
    </xf>
    <xf numFmtId="0" fontId="11" fillId="0" borderId="24" xfId="6" applyBorder="1" applyAlignment="1">
      <alignment horizontal="justify" vertical="center" wrapText="1"/>
    </xf>
    <xf numFmtId="0" fontId="11" fillId="0" borderId="65" xfId="6" applyBorder="1" applyAlignment="1">
      <alignment horizontal="justify" vertical="center" wrapText="1"/>
    </xf>
    <xf numFmtId="0" fontId="11" fillId="0" borderId="65" xfId="6" applyBorder="1" applyAlignment="1">
      <alignment horizontal="justify" vertical="top" wrapText="1"/>
    </xf>
    <xf numFmtId="9" fontId="11" fillId="0" borderId="65" xfId="8" applyFont="1" applyFill="1" applyBorder="1" applyAlignment="1">
      <alignment horizontal="center" vertical="center" wrapText="1"/>
    </xf>
    <xf numFmtId="0" fontId="11" fillId="0" borderId="65" xfId="0" applyFont="1" applyBorder="1" applyAlignment="1">
      <alignment vertical="center" wrapText="1"/>
    </xf>
    <xf numFmtId="0" fontId="11" fillId="0" borderId="65" xfId="0" applyFont="1" applyBorder="1" applyAlignment="1">
      <alignment horizontal="center" vertical="center" wrapText="1"/>
    </xf>
    <xf numFmtId="0" fontId="47" fillId="0" borderId="65" xfId="6" applyFont="1" applyBorder="1" applyAlignment="1">
      <alignment horizontal="center" vertical="center" wrapText="1"/>
    </xf>
    <xf numFmtId="0" fontId="47" fillId="0" borderId="65" xfId="6" applyFont="1" applyBorder="1" applyAlignment="1">
      <alignment vertical="center" wrapText="1"/>
    </xf>
    <xf numFmtId="0" fontId="47" fillId="0" borderId="65" xfId="6" applyFont="1" applyBorder="1" applyAlignment="1">
      <alignment horizontal="center" vertical="center"/>
    </xf>
    <xf numFmtId="0" fontId="7" fillId="0" borderId="65" xfId="6" applyFont="1" applyBorder="1" applyAlignment="1">
      <alignment horizontal="center" vertical="center" wrapText="1"/>
    </xf>
    <xf numFmtId="9" fontId="11" fillId="0" borderId="65" xfId="6" applyNumberFormat="1" applyBorder="1" applyAlignment="1">
      <alignment horizontal="center" vertical="center" wrapText="1"/>
    </xf>
    <xf numFmtId="9" fontId="47" fillId="0" borderId="65" xfId="6" applyNumberFormat="1" applyFont="1" applyBorder="1" applyAlignment="1">
      <alignment horizontal="center" vertical="center" wrapText="1"/>
    </xf>
    <xf numFmtId="0" fontId="11" fillId="0" borderId="65" xfId="6" applyBorder="1" applyAlignment="1">
      <alignment horizontal="center" vertical="center" wrapText="1"/>
    </xf>
    <xf numFmtId="0" fontId="11" fillId="0" borderId="65" xfId="6" applyBorder="1" applyAlignment="1">
      <alignment vertical="center" wrapText="1"/>
    </xf>
    <xf numFmtId="0" fontId="19" fillId="0" borderId="65" xfId="0" applyFont="1" applyBorder="1" applyAlignment="1">
      <alignment horizontal="center" vertical="center"/>
    </xf>
    <xf numFmtId="0" fontId="19" fillId="0" borderId="65" xfId="0" applyFont="1" applyBorder="1" applyAlignment="1">
      <alignment horizontal="center" vertical="center" wrapText="1"/>
    </xf>
    <xf numFmtId="0" fontId="11" fillId="0" borderId="65" xfId="6" applyBorder="1" applyAlignment="1">
      <alignment horizontal="center" vertical="center"/>
    </xf>
    <xf numFmtId="0" fontId="11" fillId="0" borderId="65" xfId="0" applyFont="1" applyBorder="1" applyAlignment="1">
      <alignment horizontal="center" vertical="center"/>
    </xf>
    <xf numFmtId="0" fontId="11" fillId="0" borderId="0" xfId="6" applyAlignment="1">
      <alignment horizontal="center" vertical="center"/>
    </xf>
    <xf numFmtId="0" fontId="11" fillId="2" borderId="0" xfId="6" applyFill="1" applyAlignment="1">
      <alignment vertical="center"/>
    </xf>
    <xf numFmtId="0" fontId="25" fillId="7" borderId="65" xfId="1" applyFont="1" applyFill="1" applyBorder="1" applyAlignment="1">
      <alignment horizontal="center" vertical="center" wrapText="1"/>
    </xf>
    <xf numFmtId="9" fontId="19" fillId="15" borderId="1" xfId="5" applyNumberFormat="1" applyFont="1" applyFill="1" applyBorder="1" applyAlignment="1">
      <alignment horizontal="center" vertical="center" wrapText="1"/>
    </xf>
    <xf numFmtId="9" fontId="56" fillId="2" borderId="32" xfId="6" applyNumberFormat="1" applyFont="1" applyFill="1" applyBorder="1" applyAlignment="1">
      <alignment horizontal="center" vertical="center" wrapText="1"/>
    </xf>
    <xf numFmtId="9" fontId="0" fillId="0" borderId="1" xfId="0" applyNumberFormat="1" applyBorder="1" applyAlignment="1">
      <alignment horizontal="center" vertical="center"/>
    </xf>
    <xf numFmtId="9" fontId="56" fillId="2" borderId="1" xfId="6" applyNumberFormat="1" applyFont="1" applyFill="1" applyBorder="1" applyAlignment="1">
      <alignment horizontal="center" vertical="center" wrapText="1"/>
    </xf>
    <xf numFmtId="9" fontId="0" fillId="2" borderId="1" xfId="0" applyNumberFormat="1" applyFill="1" applyBorder="1" applyAlignment="1">
      <alignment horizontal="center" vertical="center"/>
    </xf>
    <xf numFmtId="0" fontId="11" fillId="0" borderId="1" xfId="0" applyFont="1" applyBorder="1" applyAlignment="1">
      <alignment horizontal="center" vertical="center" wrapText="1"/>
    </xf>
    <xf numFmtId="9" fontId="11" fillId="2" borderId="1" xfId="6" applyNumberFormat="1" applyFill="1" applyBorder="1" applyAlignment="1">
      <alignment horizontal="center" vertical="center" wrapText="1"/>
    </xf>
    <xf numFmtId="0" fontId="11" fillId="2" borderId="1" xfId="6" applyFill="1" applyBorder="1" applyAlignment="1">
      <alignment horizontal="left" vertical="center" wrapText="1"/>
    </xf>
    <xf numFmtId="14" fontId="11" fillId="2" borderId="1" xfId="6" applyNumberFormat="1" applyFill="1" applyBorder="1" applyAlignment="1">
      <alignment horizontal="left" vertical="center" wrapText="1"/>
    </xf>
    <xf numFmtId="0" fontId="39" fillId="7" borderId="15" xfId="1" applyFont="1" applyFill="1" applyBorder="1" applyAlignment="1">
      <alignment horizontal="center" vertical="center"/>
    </xf>
    <xf numFmtId="0" fontId="39" fillId="7" borderId="18" xfId="1" applyFont="1" applyFill="1" applyBorder="1" applyAlignment="1">
      <alignment horizontal="center" vertical="center"/>
    </xf>
    <xf numFmtId="0" fontId="40" fillId="7" borderId="19" xfId="1" applyFont="1" applyFill="1" applyBorder="1" applyAlignment="1">
      <alignment horizontal="center" vertical="center" wrapText="1"/>
    </xf>
    <xf numFmtId="0" fontId="40" fillId="7" borderId="44" xfId="1" applyFont="1" applyFill="1" applyBorder="1" applyAlignment="1">
      <alignment horizontal="center" vertical="center" wrapText="1"/>
    </xf>
    <xf numFmtId="0" fontId="40" fillId="8" borderId="5" xfId="5" applyFont="1" applyFill="1" applyBorder="1" applyAlignment="1">
      <alignment horizontal="center" vertical="center" wrapText="1"/>
    </xf>
    <xf numFmtId="0" fontId="25" fillId="8" borderId="10" xfId="5" applyFont="1" applyFill="1" applyBorder="1" applyAlignment="1">
      <alignment horizontal="center" vertical="center" wrapText="1"/>
    </xf>
    <xf numFmtId="0" fontId="25" fillId="8" borderId="51" xfId="5" applyFont="1" applyFill="1" applyBorder="1" applyAlignment="1">
      <alignment horizontal="left" vertical="center" wrapText="1" indent="2"/>
    </xf>
    <xf numFmtId="0" fontId="25" fillId="8" borderId="49" xfId="5" applyFont="1" applyFill="1" applyBorder="1" applyAlignment="1">
      <alignment horizontal="left" vertical="center" wrapText="1" indent="2"/>
    </xf>
    <xf numFmtId="0" fontId="19" fillId="8" borderId="2" xfId="5" applyFont="1" applyFill="1" applyBorder="1" applyAlignment="1">
      <alignment horizontal="center" vertical="center" wrapText="1"/>
    </xf>
    <xf numFmtId="0" fontId="21" fillId="8" borderId="3" xfId="5" applyFont="1" applyFill="1" applyBorder="1" applyAlignment="1">
      <alignment horizontal="center" vertical="center" wrapText="1"/>
    </xf>
    <xf numFmtId="0" fontId="25" fillId="8" borderId="60" xfId="5" applyFont="1" applyFill="1" applyBorder="1" applyAlignment="1">
      <alignment horizontal="center" vertical="center" wrapText="1"/>
    </xf>
    <xf numFmtId="0" fontId="0" fillId="0" borderId="63" xfId="0" applyBorder="1" applyAlignment="1">
      <alignment horizontal="center" vertical="center" wrapText="1"/>
    </xf>
    <xf numFmtId="0" fontId="24" fillId="0" borderId="7" xfId="1" applyFont="1" applyBorder="1" applyAlignment="1">
      <alignment horizontal="center" vertical="center" wrapText="1"/>
    </xf>
    <xf numFmtId="0" fontId="18" fillId="0" borderId="0" xfId="1" applyFont="1" applyAlignment="1">
      <alignment horizontal="center" vertical="center" wrapText="1"/>
    </xf>
    <xf numFmtId="0" fontId="19" fillId="8" borderId="7" xfId="5" applyFont="1" applyFill="1" applyBorder="1" applyAlignment="1">
      <alignment horizontal="center" vertical="top" wrapText="1"/>
    </xf>
    <xf numFmtId="0" fontId="21" fillId="8" borderId="0" xfId="5" applyFont="1" applyFill="1" applyAlignment="1">
      <alignment horizontal="center" vertical="top" wrapText="1"/>
    </xf>
    <xf numFmtId="0" fontId="19" fillId="8" borderId="2" xfId="5" applyFont="1" applyFill="1" applyBorder="1" applyAlignment="1">
      <alignment horizontal="left" vertical="center" wrapText="1"/>
    </xf>
    <xf numFmtId="0" fontId="21" fillId="8" borderId="3" xfId="5" applyFont="1" applyFill="1" applyBorder="1" applyAlignment="1">
      <alignment horizontal="left" vertical="center" wrapText="1"/>
    </xf>
    <xf numFmtId="0" fontId="19" fillId="8" borderId="5" xfId="5" applyFont="1" applyFill="1" applyBorder="1" applyAlignment="1">
      <alignment horizontal="center" vertical="center" wrapText="1"/>
    </xf>
    <xf numFmtId="0" fontId="21" fillId="8" borderId="10" xfId="5" applyFont="1" applyFill="1" applyBorder="1" applyAlignment="1">
      <alignment horizontal="center" vertical="center" wrapText="1"/>
    </xf>
    <xf numFmtId="0" fontId="21" fillId="8" borderId="7" xfId="5" applyFont="1" applyFill="1" applyBorder="1" applyAlignment="1">
      <alignment horizontal="center" vertical="center" wrapText="1"/>
    </xf>
    <xf numFmtId="0" fontId="21" fillId="8" borderId="0" xfId="5" applyFont="1" applyFill="1" applyAlignment="1">
      <alignment horizontal="center" vertical="center" wrapText="1"/>
    </xf>
    <xf numFmtId="0" fontId="19" fillId="8" borderId="16" xfId="5" applyFont="1" applyFill="1" applyBorder="1" applyAlignment="1">
      <alignment horizontal="center" vertical="center" wrapText="1"/>
    </xf>
    <xf numFmtId="0" fontId="19" fillId="8" borderId="41" xfId="5"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36" fillId="11" borderId="30" xfId="0" applyFont="1" applyFill="1" applyBorder="1" applyAlignment="1">
      <alignment horizontal="center" vertical="center" wrapText="1"/>
    </xf>
    <xf numFmtId="0" fontId="36" fillId="11" borderId="25" xfId="0" applyFont="1" applyFill="1" applyBorder="1" applyAlignment="1">
      <alignment horizontal="center" vertical="center" wrapText="1"/>
    </xf>
    <xf numFmtId="0" fontId="36" fillId="11" borderId="26" xfId="0" applyFont="1" applyFill="1" applyBorder="1" applyAlignment="1">
      <alignment horizontal="center" vertical="center" wrapText="1"/>
    </xf>
    <xf numFmtId="0" fontId="28" fillId="11" borderId="30" xfId="0" applyFont="1" applyFill="1" applyBorder="1" applyAlignment="1">
      <alignment horizontal="center" vertical="center" wrapText="1"/>
    </xf>
    <xf numFmtId="0" fontId="28" fillId="11" borderId="25" xfId="0" applyFont="1" applyFill="1" applyBorder="1" applyAlignment="1">
      <alignment horizontal="center" vertical="center" wrapText="1"/>
    </xf>
    <xf numFmtId="0" fontId="28" fillId="11" borderId="26" xfId="0" applyFont="1" applyFill="1" applyBorder="1" applyAlignment="1">
      <alignment horizontal="center" vertical="center" wrapText="1"/>
    </xf>
    <xf numFmtId="0" fontId="28" fillId="13" borderId="30" xfId="0" applyFont="1" applyFill="1" applyBorder="1" applyAlignment="1">
      <alignment horizontal="center" vertical="center" wrapText="1"/>
    </xf>
    <xf numFmtId="0" fontId="28" fillId="13" borderId="25" xfId="0" applyFont="1" applyFill="1" applyBorder="1" applyAlignment="1">
      <alignment horizontal="center" vertical="center" wrapText="1"/>
    </xf>
    <xf numFmtId="0" fontId="28" fillId="13" borderId="32" xfId="0" applyFont="1" applyFill="1" applyBorder="1" applyAlignment="1">
      <alignment horizontal="center" vertical="center" wrapText="1"/>
    </xf>
    <xf numFmtId="0" fontId="28" fillId="13" borderId="33" xfId="0" applyFont="1" applyFill="1" applyBorder="1" applyAlignment="1">
      <alignment horizontal="center" vertical="center" wrapText="1"/>
    </xf>
    <xf numFmtId="0" fontId="28" fillId="0" borderId="33" xfId="0" applyFont="1" applyBorder="1" applyAlignment="1">
      <alignment horizontal="center" vertical="center" wrapText="1"/>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58" xfId="0"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4" fontId="0" fillId="0" borderId="33" xfId="0" applyNumberFormat="1" applyBorder="1" applyAlignment="1">
      <alignment horizontal="center" vertical="center" wrapText="1"/>
    </xf>
    <xf numFmtId="0" fontId="0" fillId="0" borderId="33" xfId="0" applyBorder="1" applyAlignment="1">
      <alignment horizontal="center" vertical="center" wrapText="1"/>
    </xf>
    <xf numFmtId="2" fontId="0" fillId="0" borderId="1" xfId="0" applyNumberFormat="1" applyBorder="1" applyAlignment="1">
      <alignment horizontal="center" vertical="center" wrapText="1"/>
    </xf>
    <xf numFmtId="2" fontId="0" fillId="0" borderId="33"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14" fontId="0" fillId="6"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0" fontId="0" fillId="0" borderId="60" xfId="0" applyBorder="1" applyAlignment="1">
      <alignment horizontal="center" vertical="center" wrapText="1"/>
    </xf>
    <xf numFmtId="0" fontId="0" fillId="0" borderId="40" xfId="0" applyBorder="1" applyAlignment="1">
      <alignment horizontal="center" vertical="center" wrapText="1"/>
    </xf>
    <xf numFmtId="0" fontId="0" fillId="0" borderId="59" xfId="0" applyBorder="1" applyAlignment="1">
      <alignment horizontal="center" vertical="center" wrapText="1"/>
    </xf>
    <xf numFmtId="4" fontId="0" fillId="0" borderId="1" xfId="0" applyNumberFormat="1" applyBorder="1" applyAlignment="1">
      <alignment horizontal="center" vertical="center" wrapText="1"/>
    </xf>
    <xf numFmtId="14" fontId="0" fillId="6" borderId="30" xfId="0" applyNumberFormat="1" applyFill="1" applyBorder="1" applyAlignment="1">
      <alignment horizontal="center" vertical="center"/>
    </xf>
    <xf numFmtId="0" fontId="0" fillId="0" borderId="28" xfId="0" applyBorder="1" applyAlignment="1">
      <alignment horizontal="left" vertical="center" wrapText="1"/>
    </xf>
    <xf numFmtId="0" fontId="0" fillId="0" borderId="40" xfId="0" applyBorder="1" applyAlignment="1">
      <alignment horizontal="left" vertical="center" wrapText="1"/>
    </xf>
    <xf numFmtId="0" fontId="0" fillId="0" borderId="32" xfId="0" applyBorder="1" applyAlignment="1">
      <alignment horizontal="center" vertical="center"/>
    </xf>
    <xf numFmtId="2" fontId="0" fillId="0" borderId="25" xfId="0" applyNumberFormat="1" applyBorder="1" applyAlignment="1">
      <alignment horizontal="center" vertical="center" wrapText="1"/>
    </xf>
    <xf numFmtId="2" fontId="0" fillId="0" borderId="32" xfId="0" applyNumberFormat="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45"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left" vertical="center" wrapText="1"/>
    </xf>
    <xf numFmtId="0" fontId="27" fillId="0" borderId="1" xfId="0" applyFont="1" applyBorder="1" applyAlignment="1">
      <alignment horizontal="left"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60"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61" xfId="0" applyBorder="1" applyAlignment="1">
      <alignment horizontal="center" vertical="center"/>
    </xf>
    <xf numFmtId="0" fontId="0" fillId="0" borderId="56" xfId="0" applyBorder="1" applyAlignment="1">
      <alignment horizontal="center" vertical="center" wrapText="1"/>
    </xf>
    <xf numFmtId="2" fontId="0" fillId="0" borderId="28" xfId="0" applyNumberFormat="1" applyBorder="1" applyAlignment="1">
      <alignment horizontal="center" vertical="center" wrapText="1"/>
    </xf>
    <xf numFmtId="2" fontId="0" fillId="0" borderId="40" xfId="0" applyNumberFormat="1" applyBorder="1" applyAlignment="1">
      <alignment horizontal="center" vertical="center" wrapText="1"/>
    </xf>
    <xf numFmtId="14" fontId="0" fillId="0" borderId="33" xfId="0" applyNumberFormat="1" applyBorder="1" applyAlignment="1">
      <alignment horizontal="center" vertical="center"/>
    </xf>
    <xf numFmtId="4" fontId="0" fillId="0" borderId="45" xfId="0" applyNumberFormat="1" applyBorder="1" applyAlignment="1">
      <alignment horizontal="center" vertical="center" wrapText="1"/>
    </xf>
    <xf numFmtId="4" fontId="0" fillId="0" borderId="58"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57" xfId="0" applyFill="1" applyBorder="1" applyAlignment="1">
      <alignment horizontal="center" vertical="center" wrapText="1"/>
    </xf>
    <xf numFmtId="0" fontId="0" fillId="0" borderId="26" xfId="0" applyBorder="1" applyAlignment="1">
      <alignment horizontal="center" vertical="center"/>
    </xf>
    <xf numFmtId="0" fontId="0" fillId="0" borderId="57" xfId="0"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25" xfId="0" applyNumberFormat="1" applyFill="1" applyBorder="1" applyAlignment="1">
      <alignment horizontal="center" vertical="center" wrapText="1"/>
    </xf>
    <xf numFmtId="4" fontId="0" fillId="2" borderId="32" xfId="0" applyNumberFormat="1" applyFill="1"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0" fontId="0" fillId="0" borderId="55" xfId="0" applyBorder="1" applyAlignment="1">
      <alignment horizontal="left" vertical="center" wrapText="1"/>
    </xf>
    <xf numFmtId="0" fontId="0" fillId="2" borderId="32" xfId="0" applyFill="1" applyBorder="1" applyAlignment="1">
      <alignment horizontal="center" vertical="center" wrapText="1"/>
    </xf>
    <xf numFmtId="4" fontId="0" fillId="2" borderId="45" xfId="0" applyNumberFormat="1" applyFill="1" applyBorder="1" applyAlignment="1">
      <alignment horizontal="center" vertical="center" wrapText="1"/>
    </xf>
    <xf numFmtId="4" fontId="0" fillId="2" borderId="58" xfId="0" applyNumberFormat="1" applyFill="1" applyBorder="1" applyAlignment="1">
      <alignment horizontal="center" vertical="center" wrapText="1"/>
    </xf>
    <xf numFmtId="4" fontId="0" fillId="2" borderId="56" xfId="0" applyNumberFormat="1" applyFill="1" applyBorder="1" applyAlignment="1">
      <alignment horizontal="center" vertical="center" wrapText="1"/>
    </xf>
    <xf numFmtId="2" fontId="0" fillId="0" borderId="55" xfId="0" applyNumberFormat="1" applyBorder="1" applyAlignment="1">
      <alignment horizontal="center" vertical="center" wrapText="1"/>
    </xf>
    <xf numFmtId="0" fontId="0" fillId="0" borderId="27" xfId="0"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52" xfId="0" applyBorder="1" applyAlignment="1">
      <alignment horizontal="center" vertical="center" wrapText="1"/>
    </xf>
    <xf numFmtId="0" fontId="0" fillId="2" borderId="1" xfId="0" applyFill="1" applyBorder="1" applyAlignment="1">
      <alignment horizontal="center" vertical="center" wrapText="1"/>
    </xf>
    <xf numFmtId="4" fontId="0" fillId="2" borderId="1" xfId="0" applyNumberFormat="1" applyFill="1" applyBorder="1" applyAlignment="1">
      <alignment horizontal="center"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33" fillId="2" borderId="59" xfId="0" applyFont="1" applyFill="1" applyBorder="1" applyAlignment="1">
      <alignment horizontal="center" vertical="center" wrapText="1"/>
    </xf>
    <xf numFmtId="0" fontId="33" fillId="2" borderId="57"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58" xfId="0" applyNumberFormat="1" applyFont="1" applyFill="1" applyBorder="1" applyAlignment="1">
      <alignment horizontal="center" vertical="center" wrapText="1"/>
    </xf>
    <xf numFmtId="4" fontId="4" fillId="2" borderId="56" xfId="0" applyNumberFormat="1" applyFont="1" applyFill="1" applyBorder="1" applyAlignment="1">
      <alignment horizontal="center" vertical="center" wrapText="1"/>
    </xf>
    <xf numFmtId="0" fontId="33" fillId="6" borderId="33"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3" fillId="2" borderId="33"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26" xfId="0" applyFont="1" applyFill="1" applyBorder="1" applyAlignment="1">
      <alignment horizontal="center" vertical="center" wrapText="1"/>
    </xf>
    <xf numFmtId="14" fontId="33" fillId="6" borderId="25" xfId="0" applyNumberFormat="1" applyFont="1" applyFill="1" applyBorder="1" applyAlignment="1">
      <alignment horizontal="center" vertical="center"/>
    </xf>
    <xf numFmtId="14" fontId="33" fillId="6" borderId="32" xfId="0" applyNumberFormat="1" applyFont="1" applyFill="1" applyBorder="1" applyAlignment="1">
      <alignment horizontal="center" vertical="center"/>
    </xf>
    <xf numFmtId="4" fontId="33" fillId="2" borderId="25" xfId="0" applyNumberFormat="1" applyFont="1" applyFill="1" applyBorder="1" applyAlignment="1">
      <alignment horizontal="center" vertical="center" wrapText="1"/>
    </xf>
    <xf numFmtId="4" fontId="33" fillId="2" borderId="32" xfId="0" applyNumberFormat="1" applyFont="1" applyFill="1" applyBorder="1" applyAlignment="1">
      <alignment horizontal="center" vertical="center" wrapText="1"/>
    </xf>
    <xf numFmtId="0" fontId="4" fillId="0" borderId="41" xfId="0" applyFont="1" applyBorder="1" applyAlignment="1">
      <alignment horizontal="center" vertical="center"/>
    </xf>
    <xf numFmtId="0" fontId="0" fillId="0" borderId="20" xfId="0"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60"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4" fontId="33" fillId="2" borderId="1" xfId="0" applyNumberFormat="1" applyFont="1" applyFill="1" applyBorder="1" applyAlignment="1">
      <alignment horizontal="center" vertical="center" wrapText="1"/>
    </xf>
    <xf numFmtId="14" fontId="33" fillId="6"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xf>
    <xf numFmtId="0" fontId="0" fillId="0" borderId="24" xfId="0" applyBorder="1" applyAlignment="1">
      <alignment horizontal="center" vertical="center"/>
    </xf>
    <xf numFmtId="0" fontId="33" fillId="2" borderId="25" xfId="0" applyFont="1" applyFill="1" applyBorder="1" applyAlignment="1">
      <alignment horizontal="center" vertical="center"/>
    </xf>
    <xf numFmtId="0" fontId="33" fillId="2" borderId="32" xfId="0" applyFont="1" applyFill="1" applyBorder="1" applyAlignment="1">
      <alignment horizontal="center" vertical="center"/>
    </xf>
    <xf numFmtId="0" fontId="33" fillId="0" borderId="25" xfId="0" applyFont="1" applyBorder="1" applyAlignment="1">
      <alignment horizontal="center" vertical="center"/>
    </xf>
    <xf numFmtId="0" fontId="33" fillId="0" borderId="32" xfId="0" applyFont="1" applyBorder="1" applyAlignment="1">
      <alignment horizontal="center" vertical="center"/>
    </xf>
    <xf numFmtId="2" fontId="33" fillId="2" borderId="25" xfId="0" applyNumberFormat="1" applyFont="1" applyFill="1" applyBorder="1" applyAlignment="1">
      <alignment horizontal="center" vertical="center" wrapText="1"/>
    </xf>
    <xf numFmtId="2" fontId="33"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4" fontId="30" fillId="2" borderId="45" xfId="0" applyNumberFormat="1" applyFont="1" applyFill="1" applyBorder="1" applyAlignment="1">
      <alignment horizontal="center" vertical="center" wrapText="1"/>
    </xf>
    <xf numFmtId="4" fontId="29" fillId="2" borderId="58" xfId="0" applyNumberFormat="1" applyFont="1" applyFill="1" applyBorder="1" applyAlignment="1">
      <alignment horizontal="center" vertical="center" wrapText="1"/>
    </xf>
    <xf numFmtId="4" fontId="29" fillId="2" borderId="56" xfId="0" applyNumberFormat="1" applyFont="1" applyFill="1" applyBorder="1" applyAlignment="1">
      <alignment horizontal="center" vertical="center" wrapText="1"/>
    </xf>
    <xf numFmtId="0" fontId="28" fillId="0" borderId="20" xfId="0" applyFont="1" applyBorder="1" applyAlignment="1">
      <alignment horizontal="center" vertical="center" wrapText="1"/>
    </xf>
    <xf numFmtId="0" fontId="0" fillId="0" borderId="46" xfId="0" applyBorder="1" applyAlignment="1">
      <alignment horizontal="center" vertical="center"/>
    </xf>
    <xf numFmtId="0" fontId="0" fillId="0" borderId="21" xfId="0" applyBorder="1" applyAlignment="1">
      <alignment horizontal="center" vertical="center"/>
    </xf>
    <xf numFmtId="0" fontId="4" fillId="0" borderId="52" xfId="0" applyFont="1" applyBorder="1" applyAlignment="1">
      <alignment horizontal="center" vertical="center"/>
    </xf>
    <xf numFmtId="0" fontId="0" fillId="0" borderId="36"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4" fillId="0" borderId="17" xfId="0" applyFont="1" applyBorder="1" applyAlignment="1">
      <alignment horizontal="center" vertical="center"/>
    </xf>
    <xf numFmtId="4" fontId="0" fillId="0" borderId="56" xfId="0" applyNumberFormat="1" applyBorder="1" applyAlignment="1">
      <alignment horizontal="center" vertical="center" wrapText="1"/>
    </xf>
    <xf numFmtId="0" fontId="0" fillId="0" borderId="57" xfId="0" applyBorder="1" applyAlignment="1">
      <alignment horizontal="center" vertical="center"/>
    </xf>
    <xf numFmtId="4" fontId="3" fillId="0" borderId="1" xfId="0" applyNumberFormat="1" applyFont="1" applyBorder="1" applyAlignment="1">
      <alignment horizontal="center" vertical="center" wrapText="1"/>
    </xf>
    <xf numFmtId="1" fontId="32" fillId="3" borderId="1"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28" fillId="2" borderId="45"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28" fillId="0" borderId="32" xfId="0" applyFont="1" applyBorder="1" applyAlignment="1">
      <alignment horizontal="center" vertical="center" wrapText="1"/>
    </xf>
    <xf numFmtId="0" fontId="31" fillId="0" borderId="33" xfId="0" applyFont="1" applyBorder="1" applyAlignment="1">
      <alignment horizontal="center" vertical="center"/>
    </xf>
    <xf numFmtId="0" fontId="31" fillId="0" borderId="25" xfId="0" applyFont="1" applyBorder="1" applyAlignment="1">
      <alignment horizontal="center" vertical="center"/>
    </xf>
    <xf numFmtId="0" fontId="31" fillId="0" borderId="32" xfId="0" applyFont="1" applyBorder="1" applyAlignment="1">
      <alignment horizontal="center" vertical="center"/>
    </xf>
    <xf numFmtId="0" fontId="31" fillId="0" borderId="1" xfId="0" applyFont="1" applyBorder="1" applyAlignment="1">
      <alignment horizontal="center" vertical="center"/>
    </xf>
    <xf numFmtId="0" fontId="32" fillId="3"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0" borderId="31" xfId="0" applyBorder="1" applyAlignment="1">
      <alignment horizontal="center" vertical="center"/>
    </xf>
    <xf numFmtId="2" fontId="0" fillId="12" borderId="1" xfId="0" applyNumberFormat="1" applyFill="1" applyBorder="1" applyAlignment="1">
      <alignment horizontal="center" vertical="center" wrapText="1"/>
    </xf>
    <xf numFmtId="2" fontId="0" fillId="0" borderId="30"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2" borderId="1" xfId="0" applyFill="1" applyBorder="1" applyAlignment="1">
      <alignment horizontal="center" vertical="center"/>
    </xf>
    <xf numFmtId="0" fontId="0" fillId="0" borderId="33" xfId="0" applyBorder="1" applyAlignment="1">
      <alignment horizontal="center" vertical="top"/>
    </xf>
    <xf numFmtId="0" fontId="0" fillId="0" borderId="25" xfId="0" applyBorder="1" applyAlignment="1">
      <alignment horizontal="center" vertical="top"/>
    </xf>
    <xf numFmtId="0" fontId="0" fillId="0" borderId="32" xfId="0" applyBorder="1" applyAlignment="1">
      <alignment horizontal="center" vertical="top"/>
    </xf>
    <xf numFmtId="0" fontId="0" fillId="0" borderId="55" xfId="0" applyBorder="1" applyAlignment="1">
      <alignment horizontal="center" vertical="center" wrapText="1"/>
    </xf>
    <xf numFmtId="14" fontId="0" fillId="0" borderId="1" xfId="0" applyNumberForma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36" fillId="0" borderId="30"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0" fillId="11" borderId="45" xfId="0" applyFill="1" applyBorder="1" applyAlignment="1">
      <alignment horizontal="center" vertical="center" wrapText="1"/>
    </xf>
    <xf numFmtId="0" fontId="0" fillId="11" borderId="58" xfId="0" applyFill="1" applyBorder="1" applyAlignment="1">
      <alignment horizontal="center" vertical="center" wrapText="1"/>
    </xf>
    <xf numFmtId="0" fontId="0" fillId="11" borderId="42" xfId="0" applyFill="1" applyBorder="1" applyAlignment="1">
      <alignment horizontal="center" vertical="center" wrapText="1"/>
    </xf>
    <xf numFmtId="0" fontId="0" fillId="11" borderId="30" xfId="0" applyFill="1" applyBorder="1" applyAlignment="1">
      <alignment horizontal="center" vertical="center" wrapText="1"/>
    </xf>
    <xf numFmtId="0" fontId="0" fillId="11" borderId="25" xfId="0" applyFill="1" applyBorder="1" applyAlignment="1">
      <alignment horizontal="center" vertical="center" wrapText="1"/>
    </xf>
    <xf numFmtId="0" fontId="0" fillId="11" borderId="2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59" xfId="0" applyFill="1" applyBorder="1" applyAlignment="1">
      <alignment horizontal="center" vertical="center" wrapText="1"/>
    </xf>
    <xf numFmtId="0" fontId="0" fillId="11" borderId="57" xfId="0" applyFill="1" applyBorder="1" applyAlignment="1">
      <alignment horizontal="center" vertical="center" wrapText="1"/>
    </xf>
    <xf numFmtId="0" fontId="0" fillId="11" borderId="32" xfId="0" applyFill="1" applyBorder="1" applyAlignment="1">
      <alignment horizontal="center" vertical="center" wrapText="1"/>
    </xf>
    <xf numFmtId="0" fontId="0" fillId="11" borderId="19" xfId="0" quotePrefix="1" applyFill="1" applyBorder="1" applyAlignment="1">
      <alignment horizontal="center" vertical="center" wrapText="1"/>
    </xf>
    <xf numFmtId="0" fontId="0" fillId="11" borderId="20"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36" xfId="0"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8" fillId="5" borderId="23"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53"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39"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0" borderId="34" xfId="0" applyBorder="1" applyAlignment="1">
      <alignment horizontal="center" vertical="top" wrapText="1"/>
    </xf>
    <xf numFmtId="0" fontId="0" fillId="0" borderId="59" xfId="0" applyBorder="1" applyAlignment="1">
      <alignment horizontal="center" vertical="top" wrapText="1"/>
    </xf>
    <xf numFmtId="0" fontId="0" fillId="0" borderId="57" xfId="0" applyBorder="1" applyAlignment="1">
      <alignment horizontal="center" vertical="top" wrapText="1"/>
    </xf>
    <xf numFmtId="0" fontId="2" fillId="3" borderId="3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0" fillId="0" borderId="28" xfId="0" applyBorder="1" applyAlignment="1">
      <alignment horizontal="center" vertical="center"/>
    </xf>
    <xf numFmtId="0" fontId="0" fillId="0" borderId="55" xfId="0" applyBorder="1" applyAlignment="1">
      <alignment horizontal="center" vertical="center"/>
    </xf>
    <xf numFmtId="2" fontId="0" fillId="0" borderId="36" xfId="0" applyNumberFormat="1" applyBorder="1" applyAlignment="1">
      <alignment horizontal="center" vertical="center" wrapText="1"/>
    </xf>
    <xf numFmtId="2" fontId="0" fillId="0" borderId="58" xfId="0" applyNumberFormat="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36" xfId="0" applyBorder="1" applyAlignment="1">
      <alignment horizontal="center" vertical="top" wrapText="1"/>
    </xf>
    <xf numFmtId="0" fontId="0" fillId="0" borderId="58" xfId="0" applyBorder="1" applyAlignment="1">
      <alignment horizontal="center" vertical="top" wrapText="1"/>
    </xf>
    <xf numFmtId="0" fontId="0" fillId="0" borderId="42" xfId="0" applyBorder="1" applyAlignment="1">
      <alignment horizontal="center" vertical="top" wrapText="1"/>
    </xf>
    <xf numFmtId="14" fontId="28" fillId="6" borderId="30" xfId="0" applyNumberFormat="1" applyFont="1" applyFill="1" applyBorder="1" applyAlignment="1">
      <alignment horizontal="center" vertical="center"/>
    </xf>
    <xf numFmtId="14" fontId="28" fillId="6" borderId="25" xfId="0" applyNumberFormat="1" applyFont="1" applyFill="1" applyBorder="1" applyAlignment="1">
      <alignment horizontal="center" vertical="center"/>
    </xf>
    <xf numFmtId="14" fontId="28" fillId="6" borderId="26" xfId="0" applyNumberFormat="1" applyFont="1" applyFill="1" applyBorder="1" applyAlignment="1">
      <alignment horizontal="center" vertical="center"/>
    </xf>
    <xf numFmtId="4" fontId="0" fillId="0" borderId="26" xfId="0" applyNumberFormat="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4" fontId="0" fillId="0" borderId="63"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62" xfId="0" applyNumberFormat="1" applyBorder="1" applyAlignment="1">
      <alignment horizontal="center" vertical="top" wrapText="1"/>
    </xf>
    <xf numFmtId="0" fontId="2" fillId="3" borderId="5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4" fontId="3" fillId="0" borderId="33"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0" fontId="0" fillId="0" borderId="25" xfId="0" applyBorder="1" applyAlignment="1">
      <alignment horizontal="left" vertical="center" wrapText="1"/>
    </xf>
    <xf numFmtId="1" fontId="2" fillId="3" borderId="32" xfId="0" applyNumberFormat="1" applyFont="1" applyFill="1" applyBorder="1" applyAlignment="1">
      <alignment horizontal="center" vertical="center" wrapText="1"/>
    </xf>
    <xf numFmtId="0" fontId="0" fillId="10" borderId="1" xfId="0" applyFill="1" applyBorder="1" applyAlignment="1">
      <alignment horizontal="center" vertical="center"/>
    </xf>
    <xf numFmtId="0" fontId="4" fillId="10" borderId="16"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41" xfId="0" applyFont="1" applyFill="1" applyBorder="1" applyAlignment="1">
      <alignment horizontal="center" vertical="center"/>
    </xf>
    <xf numFmtId="0" fontId="0" fillId="0" borderId="33" xfId="0"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0" borderId="1" xfId="0" applyBorder="1" applyAlignment="1">
      <alignment horizontal="left" vertical="center"/>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9" borderId="16" xfId="0" applyFont="1" applyFill="1" applyBorder="1" applyAlignment="1">
      <alignment horizontal="center" vertical="center"/>
    </xf>
    <xf numFmtId="0" fontId="0" fillId="9" borderId="1" xfId="0" applyFill="1" applyBorder="1" applyAlignment="1">
      <alignment horizontal="center" vertical="center"/>
    </xf>
    <xf numFmtId="0" fontId="0" fillId="9" borderId="21" xfId="0" applyFill="1" applyBorder="1" applyAlignment="1">
      <alignment horizontal="center" vertical="center"/>
    </xf>
    <xf numFmtId="0" fontId="0" fillId="9" borderId="63" xfId="0" applyFill="1" applyBorder="1" applyAlignment="1">
      <alignment horizontal="center" vertical="center"/>
    </xf>
    <xf numFmtId="0" fontId="0" fillId="9" borderId="43" xfId="0" applyFill="1" applyBorder="1" applyAlignment="1">
      <alignment horizontal="center" vertical="center"/>
    </xf>
    <xf numFmtId="0" fontId="0" fillId="9" borderId="27" xfId="0" applyFill="1" applyBorder="1" applyAlignment="1">
      <alignment horizontal="center" vertical="center"/>
    </xf>
    <xf numFmtId="0" fontId="0" fillId="9" borderId="30" xfId="0" applyFill="1" applyBorder="1" applyAlignment="1">
      <alignment horizontal="center" vertical="center"/>
    </xf>
    <xf numFmtId="0" fontId="0" fillId="9" borderId="25" xfId="0" applyFill="1" applyBorder="1" applyAlignment="1">
      <alignment horizontal="center" vertical="center"/>
    </xf>
    <xf numFmtId="0" fontId="0" fillId="9" borderId="32" xfId="0" applyFill="1" applyBorder="1" applyAlignment="1">
      <alignment horizontal="center" vertical="center"/>
    </xf>
    <xf numFmtId="0" fontId="0" fillId="9" borderId="20" xfId="0" applyFill="1" applyBorder="1" applyAlignment="1">
      <alignment horizontal="center" vertical="center"/>
    </xf>
    <xf numFmtId="0" fontId="0" fillId="9" borderId="22" xfId="0" applyFill="1" applyBorder="1" applyAlignment="1">
      <alignment horizontal="center" vertical="center"/>
    </xf>
    <xf numFmtId="0" fontId="4" fillId="9" borderId="30"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32" xfId="0" applyFont="1" applyFill="1" applyBorder="1" applyAlignment="1">
      <alignment horizontal="center" vertical="center"/>
    </xf>
    <xf numFmtId="0" fontId="0" fillId="2" borderId="20" xfId="0" applyFill="1" applyBorder="1" applyAlignment="1">
      <alignment horizontal="center" vertical="center" wrapText="1"/>
    </xf>
    <xf numFmtId="0" fontId="0" fillId="10" borderId="24" xfId="0" applyFill="1" applyBorder="1" applyAlignment="1">
      <alignment horizontal="center" vertical="center"/>
    </xf>
    <xf numFmtId="0" fontId="0" fillId="10" borderId="20" xfId="0" applyFill="1" applyBorder="1" applyAlignment="1">
      <alignment horizontal="center" vertical="center"/>
    </xf>
    <xf numFmtId="0" fontId="4" fillId="9" borderId="60" xfId="0" applyFont="1" applyFill="1" applyBorder="1" applyAlignment="1">
      <alignment horizontal="center" vertical="center"/>
    </xf>
    <xf numFmtId="0" fontId="4" fillId="9" borderId="40" xfId="0" applyFont="1" applyFill="1" applyBorder="1" applyAlignment="1">
      <alignment horizontal="center" vertical="center"/>
    </xf>
    <xf numFmtId="0" fontId="4" fillId="9" borderId="29" xfId="0" applyFont="1" applyFill="1" applyBorder="1" applyAlignment="1">
      <alignment horizontal="center" vertical="center"/>
    </xf>
    <xf numFmtId="0" fontId="0" fillId="9" borderId="24" xfId="0" applyFill="1" applyBorder="1" applyAlignment="1">
      <alignment horizontal="center" vertical="center"/>
    </xf>
    <xf numFmtId="0" fontId="0" fillId="9" borderId="46" xfId="0" applyFill="1" applyBorder="1" applyAlignment="1">
      <alignment horizontal="center" vertical="center"/>
    </xf>
    <xf numFmtId="0" fontId="4" fillId="9" borderId="1" xfId="0" applyFont="1" applyFill="1" applyBorder="1" applyAlignment="1">
      <alignment horizontal="center" vertical="center"/>
    </xf>
    <xf numFmtId="0" fontId="4" fillId="9" borderId="41" xfId="0" applyFont="1" applyFill="1" applyBorder="1" applyAlignment="1">
      <alignment horizontal="center" vertical="center"/>
    </xf>
    <xf numFmtId="0" fontId="0" fillId="9" borderId="34" xfId="0" applyFill="1" applyBorder="1" applyAlignment="1">
      <alignment horizontal="center" vertical="center"/>
    </xf>
    <xf numFmtId="0" fontId="0" fillId="9" borderId="59" xfId="0" applyFill="1" applyBorder="1" applyAlignment="1">
      <alignment horizontal="center" vertical="center"/>
    </xf>
    <xf numFmtId="0" fontId="0" fillId="9" borderId="35" xfId="0" applyFill="1" applyBorder="1" applyAlignment="1">
      <alignment horizontal="center" vertical="center"/>
    </xf>
    <xf numFmtId="0" fontId="4" fillId="9" borderId="36" xfId="0" applyFont="1" applyFill="1" applyBorder="1" applyAlignment="1">
      <alignment horizontal="center" vertical="center"/>
    </xf>
    <xf numFmtId="0" fontId="4" fillId="9" borderId="58" xfId="0" applyFont="1" applyFill="1" applyBorder="1" applyAlignment="1">
      <alignment horizontal="center" vertical="center"/>
    </xf>
    <xf numFmtId="0" fontId="4" fillId="9" borderId="56" xfId="0" applyFont="1" applyFill="1" applyBorder="1" applyAlignment="1">
      <alignment horizontal="center" vertical="center"/>
    </xf>
    <xf numFmtId="0" fontId="4" fillId="9" borderId="52" xfId="0" applyFont="1" applyFill="1" applyBorder="1" applyAlignment="1">
      <alignment horizontal="center" vertical="center"/>
    </xf>
    <xf numFmtId="1" fontId="2" fillId="0" borderId="33"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0" fontId="4" fillId="9" borderId="17" xfId="0" applyFont="1" applyFill="1" applyBorder="1" applyAlignment="1">
      <alignment horizontal="center" vertical="center"/>
    </xf>
    <xf numFmtId="0" fontId="4" fillId="9" borderId="21" xfId="0" applyFont="1" applyFill="1" applyBorder="1" applyAlignment="1">
      <alignment horizontal="center" vertical="center"/>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0" borderId="33" xfId="6" applyFont="1" applyBorder="1" applyAlignment="1">
      <alignment horizontal="center" vertical="center" wrapText="1"/>
    </xf>
    <xf numFmtId="0" fontId="28" fillId="0" borderId="45"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42" xfId="0" applyFont="1" applyBorder="1" applyAlignment="1">
      <alignment horizontal="center" vertical="center" wrapText="1"/>
    </xf>
    <xf numFmtId="0" fontId="35" fillId="0" borderId="25" xfId="6" applyFont="1" applyBorder="1" applyAlignment="1">
      <alignment horizontal="center" vertical="center" wrapText="1"/>
    </xf>
    <xf numFmtId="4" fontId="0" fillId="0" borderId="18" xfId="0" applyNumberFormat="1" applyBorder="1" applyAlignment="1">
      <alignment horizontal="center" vertical="center" wrapText="1"/>
    </xf>
    <xf numFmtId="0" fontId="28" fillId="0" borderId="34"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57" xfId="0" applyFont="1" applyBorder="1" applyAlignment="1">
      <alignment horizontal="center" vertical="center" wrapText="1"/>
    </xf>
    <xf numFmtId="4" fontId="0" fillId="0" borderId="21" xfId="0" applyNumberFormat="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28" fillId="0" borderId="18" xfId="6" applyFont="1" applyBorder="1" applyAlignment="1">
      <alignment horizontal="center" vertical="center" wrapText="1"/>
    </xf>
    <xf numFmtId="0" fontId="28"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0" fillId="0" borderId="18" xfId="0" applyBorder="1" applyAlignment="1">
      <alignment horizontal="center" vertical="center"/>
    </xf>
    <xf numFmtId="0" fontId="35" fillId="0" borderId="33" xfId="6" applyFont="1" applyBorder="1" applyAlignment="1">
      <alignment horizontal="center" vertical="center" wrapText="1"/>
    </xf>
    <xf numFmtId="0" fontId="35" fillId="0" borderId="32" xfId="6" applyFont="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28" fillId="0" borderId="30" xfId="0" applyNumberFormat="1" applyFont="1" applyBorder="1" applyAlignment="1">
      <alignment horizontal="center" vertical="center" wrapText="1"/>
    </xf>
    <xf numFmtId="2" fontId="28" fillId="0" borderId="25" xfId="0" applyNumberFormat="1" applyFont="1" applyBorder="1" applyAlignment="1">
      <alignment horizontal="center" vertical="center" wrapText="1"/>
    </xf>
    <xf numFmtId="2" fontId="28" fillId="0" borderId="32" xfId="0" applyNumberFormat="1" applyFont="1" applyBorder="1" applyAlignment="1">
      <alignment horizontal="center" vertical="center" wrapText="1"/>
    </xf>
    <xf numFmtId="2" fontId="0" fillId="0" borderId="60" xfId="0" applyNumberFormat="1" applyBorder="1" applyAlignment="1">
      <alignment horizontal="center" vertical="center" wrapText="1"/>
    </xf>
    <xf numFmtId="0" fontId="0" fillId="17" borderId="41" xfId="0" applyFill="1" applyBorder="1" applyAlignment="1">
      <alignment horizontal="center"/>
    </xf>
    <xf numFmtId="0" fontId="0" fillId="17" borderId="24" xfId="0" applyFill="1" applyBorder="1" applyAlignment="1">
      <alignment horizontal="center"/>
    </xf>
    <xf numFmtId="0" fontId="3" fillId="17" borderId="33" xfId="0" applyFont="1" applyFill="1" applyBorder="1" applyAlignment="1">
      <alignment horizontal="center" vertical="center" wrapText="1"/>
    </xf>
    <xf numFmtId="0" fontId="3" fillId="17" borderId="25" xfId="0" applyFont="1" applyFill="1" applyBorder="1" applyAlignment="1">
      <alignment horizontal="center" vertical="center" wrapText="1"/>
    </xf>
    <xf numFmtId="0" fontId="3" fillId="17" borderId="32" xfId="0" applyFont="1" applyFill="1" applyBorder="1" applyAlignment="1">
      <alignment horizontal="center" vertical="center" wrapText="1"/>
    </xf>
    <xf numFmtId="0" fontId="28" fillId="0" borderId="33" xfId="0" applyFont="1" applyBorder="1" applyAlignment="1">
      <alignment horizontal="center" vertical="center"/>
    </xf>
    <xf numFmtId="0" fontId="28" fillId="0" borderId="32" xfId="0" applyFont="1" applyBorder="1" applyAlignment="1">
      <alignment horizontal="center" vertical="center"/>
    </xf>
    <xf numFmtId="0" fontId="51" fillId="0" borderId="33" xfId="0" applyFont="1" applyBorder="1" applyAlignment="1">
      <alignment horizontal="left" vertical="top" wrapText="1"/>
    </xf>
    <xf numFmtId="0" fontId="51" fillId="0" borderId="25" xfId="0" applyFont="1" applyBorder="1" applyAlignment="1">
      <alignment horizontal="left" vertical="top" wrapText="1"/>
    </xf>
    <xf numFmtId="0" fontId="51" fillId="0" borderId="32" xfId="0" applyFont="1" applyBorder="1" applyAlignment="1">
      <alignment horizontal="left" vertical="top" wrapText="1"/>
    </xf>
    <xf numFmtId="0" fontId="28" fillId="2" borderId="1" xfId="0" applyFont="1" applyFill="1" applyBorder="1" applyAlignment="1" applyProtection="1">
      <alignment horizontal="left" vertical="top" wrapText="1"/>
      <protection locked="0"/>
    </xf>
    <xf numFmtId="0" fontId="28" fillId="0" borderId="33" xfId="0" applyFont="1" applyBorder="1" applyAlignment="1" applyProtection="1">
      <alignment horizontal="center" vertical="center" wrapText="1"/>
      <protection locked="0"/>
    </xf>
    <xf numFmtId="0" fontId="28" fillId="0" borderId="25"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9" fontId="28" fillId="0" borderId="33" xfId="0" applyNumberFormat="1" applyFont="1" applyBorder="1" applyAlignment="1">
      <alignment horizontal="center" vertical="center"/>
    </xf>
    <xf numFmtId="9" fontId="28" fillId="0" borderId="25" xfId="0" applyNumberFormat="1" applyFont="1" applyBorder="1" applyAlignment="1">
      <alignment horizontal="center" vertical="center"/>
    </xf>
    <xf numFmtId="9" fontId="28" fillId="0" borderId="32" xfId="0" applyNumberFormat="1" applyFont="1" applyBorder="1" applyAlignment="1">
      <alignment horizontal="center" vertical="center"/>
    </xf>
    <xf numFmtId="0" fontId="28"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45" fillId="14" borderId="1"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28" fillId="0" borderId="1" xfId="0" applyFont="1" applyBorder="1" applyAlignment="1" applyProtection="1">
      <alignment horizontal="center" vertical="center" wrapText="1"/>
      <protection locked="0"/>
    </xf>
    <xf numFmtId="0" fontId="28" fillId="2" borderId="1" xfId="0" applyFont="1" applyFill="1" applyBorder="1" applyAlignment="1">
      <alignment horizontal="center" vertical="center"/>
    </xf>
    <xf numFmtId="9" fontId="28" fillId="2" borderId="1" xfId="0" applyNumberFormat="1" applyFont="1" applyFill="1" applyBorder="1" applyAlignment="1">
      <alignment horizontal="center" vertical="center"/>
    </xf>
    <xf numFmtId="0" fontId="28" fillId="2" borderId="1" xfId="0" applyFont="1" applyFill="1" applyBorder="1" applyAlignment="1" applyProtection="1">
      <alignment horizontal="left" vertical="center" wrapText="1"/>
      <protection locked="0"/>
    </xf>
    <xf numFmtId="0" fontId="28" fillId="6" borderId="1" xfId="0" applyFont="1" applyFill="1" applyBorder="1" applyAlignment="1">
      <alignment horizontal="center" vertical="center"/>
    </xf>
    <xf numFmtId="0" fontId="28" fillId="6" borderId="1" xfId="0" applyFont="1" applyFill="1" applyBorder="1" applyAlignment="1" applyProtection="1">
      <alignment horizontal="center" vertical="center" wrapText="1"/>
      <protection locked="0"/>
    </xf>
    <xf numFmtId="0" fontId="20" fillId="16" borderId="25" xfId="0" applyFont="1" applyFill="1" applyBorder="1"/>
    <xf numFmtId="0" fontId="20" fillId="16" borderId="66" xfId="0" applyFont="1" applyFill="1" applyBorder="1"/>
    <xf numFmtId="0" fontId="20" fillId="16" borderId="25" xfId="0" applyFont="1" applyFill="1" applyBorder="1" applyAlignment="1">
      <alignment wrapText="1"/>
    </xf>
    <xf numFmtId="0" fontId="20" fillId="16" borderId="66" xfId="0" applyFont="1" applyFill="1" applyBorder="1" applyAlignment="1">
      <alignment wrapText="1"/>
    </xf>
    <xf numFmtId="0" fontId="45" fillId="12" borderId="1" xfId="0" applyFont="1" applyFill="1" applyBorder="1" applyAlignment="1">
      <alignment horizontal="center" vertical="center" wrapText="1"/>
    </xf>
    <xf numFmtId="0" fontId="0" fillId="0" borderId="33" xfId="0" applyBorder="1" applyAlignment="1">
      <alignment horizontal="left" vertical="top" wrapText="1"/>
    </xf>
    <xf numFmtId="0" fontId="0" fillId="0" borderId="25" xfId="0" applyBorder="1" applyAlignment="1">
      <alignment horizontal="left" vertical="top" wrapText="1"/>
    </xf>
    <xf numFmtId="0" fontId="0" fillId="0" borderId="32" xfId="0" applyBorder="1" applyAlignment="1">
      <alignment horizontal="left" vertical="top" wrapText="1"/>
    </xf>
    <xf numFmtId="0" fontId="36" fillId="0" borderId="1" xfId="0" applyFont="1" applyBorder="1" applyAlignment="1" applyProtection="1">
      <alignment horizontal="left" vertical="top" wrapText="1"/>
      <protection locked="0"/>
    </xf>
    <xf numFmtId="0" fontId="0" fillId="0" borderId="1" xfId="0" applyBorder="1" applyAlignment="1">
      <alignment horizontal="left" vertical="top" wrapText="1"/>
    </xf>
    <xf numFmtId="0" fontId="28" fillId="2" borderId="1" xfId="0" applyFont="1" applyFill="1" applyBorder="1" applyAlignment="1" applyProtection="1">
      <alignment horizontal="center" vertical="center"/>
      <protection locked="0"/>
    </xf>
    <xf numFmtId="0" fontId="28" fillId="2" borderId="33" xfId="0" applyFont="1" applyFill="1" applyBorder="1" applyAlignment="1" applyProtection="1">
      <alignment horizontal="center" vertical="center" wrapText="1"/>
      <protection locked="0"/>
    </xf>
    <xf numFmtId="0" fontId="28" fillId="2" borderId="25"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36" fillId="0" borderId="33" xfId="0" applyFont="1" applyBorder="1" applyAlignment="1" applyProtection="1">
      <alignment horizontal="left" vertical="top" wrapText="1"/>
      <protection locked="0"/>
    </xf>
    <xf numFmtId="0" fontId="16" fillId="0" borderId="33" xfId="0" applyFont="1" applyBorder="1" applyAlignment="1">
      <alignment wrapText="1"/>
    </xf>
    <xf numFmtId="0" fontId="16" fillId="0" borderId="25" xfId="0" applyFont="1" applyBorder="1" applyAlignment="1">
      <alignment wrapText="1"/>
    </xf>
    <xf numFmtId="0" fontId="16" fillId="0" borderId="32" xfId="0" applyFont="1" applyBorder="1" applyAlignment="1">
      <alignment wrapText="1"/>
    </xf>
    <xf numFmtId="0" fontId="16" fillId="0" borderId="66" xfId="0" applyFont="1" applyBorder="1" applyAlignment="1">
      <alignment wrapText="1"/>
    </xf>
    <xf numFmtId="0" fontId="0" fillId="0" borderId="32" xfId="0" applyBorder="1" applyAlignment="1">
      <alignment wrapText="1"/>
    </xf>
    <xf numFmtId="0" fontId="16" fillId="0" borderId="33" xfId="0" applyFont="1" applyBorder="1" applyAlignment="1">
      <alignment horizontal="left" vertical="top" wrapText="1"/>
    </xf>
    <xf numFmtId="0" fontId="16" fillId="0" borderId="25"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0" borderId="25" xfId="0" applyFont="1" applyBorder="1" applyAlignment="1">
      <alignment vertical="top" wrapText="1"/>
    </xf>
    <xf numFmtId="0" fontId="16" fillId="0" borderId="66" xfId="0" applyFont="1" applyBorder="1" applyAlignment="1">
      <alignment vertical="top" wrapText="1"/>
    </xf>
    <xf numFmtId="0" fontId="28" fillId="6" borderId="1" xfId="0" applyFont="1" applyFill="1" applyBorder="1" applyAlignment="1" applyProtection="1">
      <alignment horizontal="center" vertical="center"/>
      <protection locked="0"/>
    </xf>
    <xf numFmtId="0" fontId="20" fillId="24" borderId="25" xfId="0" applyFont="1" applyFill="1" applyBorder="1" applyAlignment="1">
      <alignment vertical="center" wrapText="1"/>
    </xf>
    <xf numFmtId="0" fontId="20" fillId="24" borderId="32" xfId="0" applyFont="1" applyFill="1" applyBorder="1" applyAlignment="1">
      <alignment vertical="center" wrapText="1"/>
    </xf>
    <xf numFmtId="0" fontId="20" fillId="24" borderId="25" xfId="0" applyFont="1" applyFill="1" applyBorder="1" applyAlignment="1">
      <alignment vertical="top" wrapText="1"/>
    </xf>
    <xf numFmtId="0" fontId="20" fillId="24" borderId="32" xfId="0" applyFont="1" applyFill="1" applyBorder="1" applyAlignment="1">
      <alignment vertical="top" wrapText="1"/>
    </xf>
    <xf numFmtId="1" fontId="45" fillId="14" borderId="1" xfId="0" applyNumberFormat="1" applyFont="1" applyFill="1" applyBorder="1" applyAlignment="1">
      <alignment horizontal="center" vertical="center" wrapText="1"/>
    </xf>
    <xf numFmtId="0" fontId="28" fillId="14" borderId="1" xfId="0" applyFont="1" applyFill="1" applyBorder="1" applyAlignment="1" applyProtection="1">
      <alignment horizontal="center" vertical="center" wrapText="1"/>
      <protection locked="0"/>
    </xf>
    <xf numFmtId="0" fontId="28" fillId="0" borderId="33" xfId="0" applyFont="1" applyBorder="1" applyAlignment="1" applyProtection="1">
      <alignment horizontal="left" vertical="top" wrapText="1"/>
      <protection locked="0"/>
    </xf>
    <xf numFmtId="0" fontId="28" fillId="0" borderId="25" xfId="0" applyFont="1" applyBorder="1" applyAlignment="1" applyProtection="1">
      <alignment horizontal="left" vertical="top" wrapText="1"/>
      <protection locked="0"/>
    </xf>
    <xf numFmtId="0" fontId="28" fillId="0" borderId="32" xfId="0" applyFont="1" applyBorder="1" applyAlignment="1" applyProtection="1">
      <alignment horizontal="left" vertical="top" wrapText="1"/>
      <protection locked="0"/>
    </xf>
    <xf numFmtId="0" fontId="20" fillId="16" borderId="32" xfId="0" applyFont="1" applyFill="1" applyBorder="1" applyAlignment="1">
      <alignment wrapText="1"/>
    </xf>
    <xf numFmtId="2" fontId="28" fillId="2" borderId="1" xfId="0" applyNumberFormat="1" applyFont="1" applyFill="1" applyBorder="1" applyAlignment="1">
      <alignment horizontal="center" vertical="center" wrapText="1"/>
    </xf>
    <xf numFmtId="0" fontId="46" fillId="7" borderId="33"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26" xfId="0" applyFont="1" applyFill="1" applyBorder="1" applyAlignment="1" applyProtection="1">
      <alignment horizontal="center" vertical="center" wrapText="1"/>
      <protection locked="0"/>
    </xf>
    <xf numFmtId="0" fontId="28" fillId="0" borderId="1" xfId="0" applyFont="1" applyBorder="1" applyAlignment="1">
      <alignment horizontal="center" vertical="center"/>
    </xf>
    <xf numFmtId="0" fontId="0" fillId="0" borderId="1" xfId="0" applyBorder="1" applyAlignment="1" applyProtection="1">
      <alignment horizontal="left" vertical="top" wrapText="1"/>
      <protection locked="0"/>
    </xf>
    <xf numFmtId="0" fontId="46" fillId="7" borderId="1" xfId="0" applyFont="1" applyFill="1" applyBorder="1" applyAlignment="1" applyProtection="1">
      <alignment horizontal="center" vertical="center" wrapText="1"/>
      <protection locked="0"/>
    </xf>
    <xf numFmtId="0" fontId="34" fillId="7" borderId="1" xfId="0" applyFont="1" applyFill="1" applyBorder="1" applyAlignment="1">
      <alignment horizontal="center" vertical="center" wrapText="1"/>
    </xf>
    <xf numFmtId="0" fontId="34" fillId="7" borderId="1" xfId="0" applyFont="1" applyFill="1" applyBorder="1" applyAlignment="1">
      <alignment horizontal="center" vertical="center"/>
    </xf>
    <xf numFmtId="0" fontId="34" fillId="7" borderId="33" xfId="0" applyFont="1" applyFill="1" applyBorder="1" applyAlignment="1">
      <alignment horizontal="center" vertical="center"/>
    </xf>
    <xf numFmtId="14" fontId="28" fillId="2" borderId="1" xfId="0" applyNumberFormat="1" applyFont="1" applyFill="1" applyBorder="1" applyAlignment="1" applyProtection="1">
      <alignment horizontal="center" vertical="center"/>
      <protection locked="0"/>
    </xf>
    <xf numFmtId="0" fontId="28" fillId="2" borderId="33"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0" borderId="1" xfId="0" applyFont="1" applyBorder="1" applyAlignment="1" applyProtection="1">
      <alignment horizontal="left" vertical="top" wrapText="1"/>
      <protection locked="0"/>
    </xf>
    <xf numFmtId="0" fontId="16" fillId="0" borderId="79" xfId="0" applyFont="1" applyBorder="1" applyAlignment="1">
      <alignment horizontal="center" vertical="top" wrapText="1"/>
    </xf>
    <xf numFmtId="0" fontId="16" fillId="0" borderId="25" xfId="0" applyFont="1" applyBorder="1" applyAlignment="1">
      <alignment horizontal="center" vertical="top" wrapText="1"/>
    </xf>
    <xf numFmtId="0" fontId="16" fillId="0" borderId="32" xfId="0" applyFont="1" applyBorder="1" applyAlignment="1">
      <alignment horizontal="center" vertical="top" wrapText="1"/>
    </xf>
    <xf numFmtId="0" fontId="53" fillId="24" borderId="25" xfId="0" applyFont="1" applyFill="1" applyBorder="1" applyAlignment="1">
      <alignment wrapText="1"/>
    </xf>
    <xf numFmtId="0" fontId="53" fillId="24" borderId="32" xfId="0" applyFont="1" applyFill="1" applyBorder="1" applyAlignment="1">
      <alignment wrapText="1"/>
    </xf>
    <xf numFmtId="0" fontId="20" fillId="18" borderId="25" xfId="0" applyFont="1" applyFill="1" applyBorder="1" applyAlignment="1">
      <alignment vertical="center"/>
    </xf>
    <xf numFmtId="0" fontId="20" fillId="18" borderId="32" xfId="0" applyFont="1" applyFill="1" applyBorder="1" applyAlignment="1">
      <alignment vertical="center"/>
    </xf>
    <xf numFmtId="0" fontId="16" fillId="0" borderId="25" xfId="0" applyFont="1" applyBorder="1" applyAlignment="1">
      <alignment vertical="center" wrapText="1"/>
    </xf>
    <xf numFmtId="0" fontId="16" fillId="0" borderId="32" xfId="0" applyFont="1" applyBorder="1" applyAlignment="1">
      <alignment vertical="center" wrapText="1"/>
    </xf>
    <xf numFmtId="0" fontId="44" fillId="24" borderId="25" xfId="0" applyFont="1" applyFill="1" applyBorder="1" applyAlignment="1">
      <alignment vertical="center" wrapText="1"/>
    </xf>
    <xf numFmtId="0" fontId="44" fillId="24" borderId="32" xfId="0" applyFont="1" applyFill="1" applyBorder="1" applyAlignment="1">
      <alignment vertical="center" wrapText="1"/>
    </xf>
    <xf numFmtId="0" fontId="20" fillId="24" borderId="66" xfId="0" applyFont="1" applyFill="1" applyBorder="1" applyAlignment="1">
      <alignment vertical="top" wrapText="1"/>
    </xf>
    <xf numFmtId="0" fontId="45" fillId="18" borderId="25" xfId="0" applyFont="1" applyFill="1" applyBorder="1" applyAlignment="1">
      <alignment vertical="center" wrapText="1"/>
    </xf>
    <xf numFmtId="0" fontId="45" fillId="18" borderId="32" xfId="0" applyFont="1" applyFill="1" applyBorder="1" applyAlignment="1">
      <alignment vertical="center" wrapText="1"/>
    </xf>
    <xf numFmtId="0" fontId="20" fillId="20" borderId="33" xfId="0" applyFont="1" applyFill="1" applyBorder="1" applyAlignment="1">
      <alignment vertical="center" wrapText="1"/>
    </xf>
    <xf numFmtId="0" fontId="20" fillId="20" borderId="25" xfId="0" applyFont="1" applyFill="1" applyBorder="1" applyAlignment="1">
      <alignment vertical="center" wrapText="1"/>
    </xf>
    <xf numFmtId="0" fontId="20" fillId="20" borderId="32" xfId="0" applyFont="1" applyFill="1" applyBorder="1" applyAlignment="1">
      <alignment vertical="center" wrapText="1"/>
    </xf>
    <xf numFmtId="0" fontId="20" fillId="18" borderId="25" xfId="0" applyFont="1" applyFill="1" applyBorder="1" applyAlignment="1">
      <alignment vertical="center" wrapText="1"/>
    </xf>
    <xf numFmtId="0" fontId="20" fillId="18" borderId="32" xfId="0" applyFont="1" applyFill="1" applyBorder="1" applyAlignment="1">
      <alignment vertical="center" wrapText="1"/>
    </xf>
    <xf numFmtId="0" fontId="44" fillId="24" borderId="25" xfId="0" applyFont="1" applyFill="1" applyBorder="1" applyAlignment="1">
      <alignment vertical="top" wrapText="1"/>
    </xf>
    <xf numFmtId="0" fontId="44" fillId="24" borderId="32" xfId="0" applyFont="1" applyFill="1" applyBorder="1" applyAlignment="1">
      <alignment vertical="top" wrapText="1"/>
    </xf>
    <xf numFmtId="0" fontId="20" fillId="24" borderId="66" xfId="0" applyFont="1" applyFill="1" applyBorder="1" applyAlignment="1">
      <alignment vertical="center" wrapText="1"/>
    </xf>
    <xf numFmtId="0" fontId="28" fillId="2" borderId="33"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32" xfId="0" applyFont="1" applyFill="1" applyBorder="1" applyAlignment="1">
      <alignment horizontal="center" vertical="center"/>
    </xf>
    <xf numFmtId="9" fontId="28" fillId="2" borderId="33" xfId="0" applyNumberFormat="1" applyFont="1" applyFill="1" applyBorder="1" applyAlignment="1">
      <alignment horizontal="center" vertical="center"/>
    </xf>
    <xf numFmtId="0" fontId="32" fillId="3" borderId="31" xfId="0" applyFont="1" applyFill="1" applyBorder="1" applyAlignment="1" applyProtection="1">
      <alignment horizontal="center" vertical="center" wrapText="1"/>
      <protection locked="0"/>
    </xf>
    <xf numFmtId="0" fontId="32" fillId="3" borderId="62" xfId="0" applyFont="1" applyFill="1" applyBorder="1" applyAlignment="1" applyProtection="1">
      <alignment horizontal="center" vertical="center" wrapText="1"/>
      <protection locked="0"/>
    </xf>
    <xf numFmtId="2" fontId="28" fillId="2" borderId="33" xfId="0" applyNumberFormat="1" applyFont="1" applyFill="1" applyBorder="1" applyAlignment="1" applyProtection="1">
      <alignment horizontal="center" vertical="center" wrapText="1"/>
      <protection locked="0"/>
    </xf>
    <xf numFmtId="2" fontId="28" fillId="2" borderId="25" xfId="0" applyNumberFormat="1" applyFont="1" applyFill="1" applyBorder="1" applyAlignment="1" applyProtection="1">
      <alignment horizontal="center" vertical="center" wrapText="1"/>
      <protection locked="0"/>
    </xf>
    <xf numFmtId="2" fontId="28" fillId="2" borderId="32" xfId="0" applyNumberFormat="1" applyFont="1" applyFill="1" applyBorder="1" applyAlignment="1" applyProtection="1">
      <alignment horizontal="center" vertical="center" wrapText="1"/>
      <protection locked="0"/>
    </xf>
    <xf numFmtId="2" fontId="28" fillId="2" borderId="1" xfId="0" applyNumberFormat="1" applyFont="1" applyFill="1" applyBorder="1" applyAlignment="1" applyProtection="1">
      <alignment horizontal="center" vertical="center" wrapText="1"/>
      <protection locked="0"/>
    </xf>
    <xf numFmtId="0" fontId="0" fillId="0" borderId="63"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4" fontId="28" fillId="2" borderId="1" xfId="0" applyNumberFormat="1" applyFont="1" applyFill="1" applyBorder="1" applyAlignment="1" applyProtection="1">
      <alignment horizontal="center" vertical="top" wrapText="1"/>
      <protection locked="0"/>
    </xf>
    <xf numFmtId="0" fontId="28" fillId="0" borderId="33" xfId="0" applyFont="1" applyBorder="1" applyAlignment="1" applyProtection="1">
      <alignment horizontal="center" vertical="top" wrapText="1"/>
      <protection locked="0"/>
    </xf>
    <xf numFmtId="0" fontId="28" fillId="0" borderId="25" xfId="0" applyFont="1" applyBorder="1" applyAlignment="1" applyProtection="1">
      <alignment horizontal="center" vertical="top" wrapText="1"/>
      <protection locked="0"/>
    </xf>
    <xf numFmtId="0" fontId="28" fillId="0" borderId="32" xfId="0" applyFont="1" applyBorder="1" applyAlignment="1" applyProtection="1">
      <alignment horizontal="center" vertical="top" wrapText="1"/>
      <protection locked="0"/>
    </xf>
    <xf numFmtId="0" fontId="46" fillId="7" borderId="12"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wrapText="1"/>
      <protection locked="0"/>
    </xf>
    <xf numFmtId="0" fontId="46" fillId="7" borderId="76" xfId="0" applyFont="1" applyFill="1" applyBorder="1" applyAlignment="1" applyProtection="1">
      <alignment horizontal="center" vertical="center" wrapText="1"/>
      <protection locked="0"/>
    </xf>
    <xf numFmtId="0" fontId="46" fillId="7" borderId="36" xfId="0" applyFont="1" applyFill="1" applyBorder="1" applyAlignment="1" applyProtection="1">
      <alignment horizontal="center" vertical="center" wrapText="1"/>
      <protection locked="0"/>
    </xf>
    <xf numFmtId="0" fontId="46" fillId="7" borderId="58" xfId="0" applyFont="1" applyFill="1" applyBorder="1" applyAlignment="1" applyProtection="1">
      <alignment horizontal="center" vertical="center" wrapText="1"/>
      <protection locked="0"/>
    </xf>
    <xf numFmtId="0" fontId="46" fillId="7" borderId="4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38"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12" fillId="7" borderId="60" xfId="0" applyFont="1" applyFill="1" applyBorder="1" applyAlignment="1" applyProtection="1">
      <alignment horizontal="center" vertical="center" wrapText="1"/>
      <protection locked="0"/>
    </xf>
    <xf numFmtId="0" fontId="12" fillId="7" borderId="40" xfId="0" applyFont="1" applyFill="1" applyBorder="1" applyAlignment="1" applyProtection="1">
      <alignment horizontal="center" vertical="center" wrapText="1"/>
      <protection locked="0"/>
    </xf>
    <xf numFmtId="0" fontId="12" fillId="7" borderId="55" xfId="0" applyFont="1" applyFill="1" applyBorder="1" applyAlignment="1" applyProtection="1">
      <alignment horizontal="center" vertical="center" wrapText="1"/>
      <protection locked="0"/>
    </xf>
    <xf numFmtId="0" fontId="46" fillId="7" borderId="28" xfId="0" applyFont="1" applyFill="1" applyBorder="1" applyAlignment="1" applyProtection="1">
      <alignment horizontal="center" vertical="center" wrapText="1"/>
      <protection locked="0"/>
    </xf>
    <xf numFmtId="0" fontId="46" fillId="7" borderId="40" xfId="0" applyFont="1" applyFill="1" applyBorder="1" applyAlignment="1" applyProtection="1">
      <alignment horizontal="center" vertical="center" wrapText="1"/>
      <protection locked="0"/>
    </xf>
    <xf numFmtId="0" fontId="46" fillId="7" borderId="55"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left" vertical="top" wrapText="1"/>
      <protection locked="0"/>
    </xf>
    <xf numFmtId="0" fontId="28" fillId="2" borderId="25" xfId="0" applyFont="1" applyFill="1" applyBorder="1" applyAlignment="1" applyProtection="1">
      <alignment horizontal="left" vertical="top" wrapText="1"/>
      <protection locked="0"/>
    </xf>
    <xf numFmtId="0" fontId="28" fillId="2" borderId="32" xfId="0" applyFont="1" applyFill="1" applyBorder="1" applyAlignment="1" applyProtection="1">
      <alignment horizontal="left" vertical="top" wrapText="1"/>
      <protection locked="0"/>
    </xf>
    <xf numFmtId="0" fontId="0" fillId="0" borderId="3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32" fillId="3" borderId="41" xfId="0" applyFont="1" applyFill="1" applyBorder="1" applyAlignment="1" applyProtection="1">
      <alignment horizontal="center" vertical="center"/>
      <protection locked="0"/>
    </xf>
    <xf numFmtId="0" fontId="32" fillId="3" borderId="64" xfId="0" applyFont="1" applyFill="1" applyBorder="1" applyAlignment="1" applyProtection="1">
      <alignment horizontal="center" vertical="center"/>
      <protection locked="0"/>
    </xf>
    <xf numFmtId="0" fontId="32" fillId="3" borderId="24" xfId="0" applyFont="1" applyFill="1" applyBorder="1" applyAlignment="1" applyProtection="1">
      <alignment horizontal="center" vertical="center"/>
      <protection locked="0"/>
    </xf>
    <xf numFmtId="0" fontId="28" fillId="0" borderId="32" xfId="0" applyFont="1" applyBorder="1" applyAlignment="1" applyProtection="1">
      <alignment horizontal="center" vertical="center"/>
      <protection locked="0"/>
    </xf>
    <xf numFmtId="0" fontId="36" fillId="0" borderId="32" xfId="0" applyFont="1" applyBorder="1" applyAlignment="1" applyProtection="1">
      <alignment horizontal="center" vertical="center" wrapText="1"/>
      <protection locked="0"/>
    </xf>
    <xf numFmtId="0" fontId="28" fillId="2" borderId="30" xfId="0" applyFont="1" applyFill="1" applyBorder="1" applyAlignment="1" applyProtection="1">
      <alignment horizontal="left" vertical="top" wrapText="1"/>
      <protection locked="0"/>
    </xf>
    <xf numFmtId="0" fontId="46" fillId="7" borderId="10" xfId="0" applyFont="1" applyFill="1" applyBorder="1" applyAlignment="1" applyProtection="1">
      <alignment horizontal="center" vertical="center" wrapText="1"/>
      <protection locked="0"/>
    </xf>
    <xf numFmtId="0" fontId="46" fillId="7" borderId="0" xfId="0" applyFont="1" applyFill="1" applyAlignment="1" applyProtection="1">
      <alignment horizontal="center" vertical="center" wrapText="1"/>
      <protection locked="0"/>
    </xf>
    <xf numFmtId="0" fontId="46" fillId="7" borderId="11" xfId="0" applyFont="1" applyFill="1" applyBorder="1" applyAlignment="1" applyProtection="1">
      <alignment horizontal="center" vertical="center" wrapText="1"/>
      <protection locked="0"/>
    </xf>
    <xf numFmtId="0" fontId="46" fillId="7" borderId="30" xfId="0" applyFont="1" applyFill="1" applyBorder="1" applyAlignment="1" applyProtection="1">
      <alignment horizontal="center" vertical="center" wrapText="1"/>
      <protection locked="0"/>
    </xf>
    <xf numFmtId="0" fontId="28" fillId="0" borderId="1" xfId="0" applyFont="1" applyBorder="1" applyAlignment="1">
      <alignment horizontal="center" vertical="center" wrapText="1"/>
    </xf>
    <xf numFmtId="2" fontId="28" fillId="0" borderId="1" xfId="0" applyNumberFormat="1" applyFont="1" applyBorder="1" applyAlignment="1" applyProtection="1">
      <alignment horizontal="center" vertical="center" wrapText="1"/>
      <protection locked="0"/>
    </xf>
    <xf numFmtId="4" fontId="28" fillId="0" borderId="33" xfId="0" applyNumberFormat="1" applyFont="1" applyBorder="1" applyAlignment="1" applyProtection="1">
      <alignment horizontal="center" vertical="top" wrapText="1"/>
      <protection locked="0"/>
    </xf>
    <xf numFmtId="4" fontId="28" fillId="0" borderId="25" xfId="0" applyNumberFormat="1" applyFont="1" applyBorder="1" applyAlignment="1" applyProtection="1">
      <alignment horizontal="center" vertical="top" wrapText="1"/>
      <protection locked="0"/>
    </xf>
    <xf numFmtId="4" fontId="28" fillId="0" borderId="32" xfId="0" applyNumberFormat="1" applyFont="1" applyBorder="1" applyAlignment="1" applyProtection="1">
      <alignment horizontal="center" vertical="top" wrapText="1"/>
      <protection locked="0"/>
    </xf>
    <xf numFmtId="14" fontId="28" fillId="0" borderId="1" xfId="0" applyNumberFormat="1" applyFont="1" applyBorder="1" applyAlignment="1" applyProtection="1">
      <alignment horizontal="center" vertical="center"/>
      <protection locked="0"/>
    </xf>
    <xf numFmtId="2" fontId="28" fillId="0" borderId="33" xfId="0" applyNumberFormat="1" applyFont="1" applyBorder="1" applyAlignment="1" applyProtection="1">
      <alignment horizontal="center" vertical="center" wrapText="1"/>
      <protection locked="0"/>
    </xf>
    <xf numFmtId="2" fontId="28" fillId="0" borderId="25" xfId="0" applyNumberFormat="1" applyFont="1" applyBorder="1" applyAlignment="1" applyProtection="1">
      <alignment horizontal="center" vertical="center" wrapText="1"/>
      <protection locked="0"/>
    </xf>
    <xf numFmtId="2" fontId="28" fillId="0" borderId="32" xfId="0" applyNumberFormat="1" applyFont="1" applyBorder="1" applyAlignment="1" applyProtection="1">
      <alignment horizontal="center" vertical="center" wrapText="1"/>
      <protection locked="0"/>
    </xf>
    <xf numFmtId="2" fontId="28" fillId="0" borderId="1" xfId="0" applyNumberFormat="1" applyFont="1" applyBorder="1" applyAlignment="1">
      <alignment horizontal="center" vertical="center" wrapText="1"/>
    </xf>
    <xf numFmtId="0" fontId="32" fillId="3" borderId="33" xfId="0" applyFont="1" applyFill="1" applyBorder="1" applyAlignment="1" applyProtection="1">
      <alignment horizontal="center" vertical="center" wrapText="1"/>
      <protection locked="0"/>
    </xf>
    <xf numFmtId="0" fontId="32" fillId="3" borderId="26" xfId="0" applyFont="1" applyFill="1" applyBorder="1" applyAlignment="1" applyProtection="1">
      <alignment horizontal="center" vertical="center" wrapText="1"/>
      <protection locked="0"/>
    </xf>
    <xf numFmtId="0" fontId="32" fillId="3" borderId="54" xfId="0" applyFont="1" applyFill="1" applyBorder="1" applyAlignment="1" applyProtection="1">
      <alignment horizontal="center" vertical="center"/>
      <protection locked="0"/>
    </xf>
    <xf numFmtId="0" fontId="32" fillId="3" borderId="45" xfId="0" applyFont="1" applyFill="1" applyBorder="1" applyAlignment="1" applyProtection="1">
      <alignment horizontal="center" vertical="center" wrapText="1"/>
      <protection locked="0"/>
    </xf>
    <xf numFmtId="0" fontId="32" fillId="3" borderId="58" xfId="0" applyFont="1" applyFill="1" applyBorder="1" applyAlignment="1" applyProtection="1">
      <alignment horizontal="center" vertical="center" wrapText="1"/>
      <protection locked="0"/>
    </xf>
    <xf numFmtId="0" fontId="32" fillId="3" borderId="42"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8" fillId="6" borderId="32" xfId="0" applyFont="1" applyFill="1" applyBorder="1" applyAlignment="1" applyProtection="1">
      <alignment horizontal="center" vertical="center" wrapText="1"/>
      <protection locked="0"/>
    </xf>
    <xf numFmtId="0" fontId="0" fillId="0" borderId="32" xfId="0" applyBorder="1" applyAlignment="1" applyProtection="1">
      <alignment horizontal="left" vertical="top" wrapText="1"/>
      <protection locked="0"/>
    </xf>
    <xf numFmtId="0" fontId="0" fillId="7" borderId="15"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38" fillId="7" borderId="18" xfId="0" applyFont="1" applyFill="1" applyBorder="1" applyAlignment="1">
      <alignment vertical="center" wrapText="1"/>
    </xf>
    <xf numFmtId="0" fontId="38" fillId="7" borderId="19" xfId="0" applyFont="1" applyFill="1" applyBorder="1" applyAlignment="1">
      <alignment vertical="center" wrapText="1"/>
    </xf>
    <xf numFmtId="0" fontId="32" fillId="7" borderId="56" xfId="0" applyFont="1" applyFill="1" applyBorder="1" applyAlignment="1" applyProtection="1">
      <alignment horizontal="center" vertical="center"/>
      <protection locked="0"/>
    </xf>
    <xf numFmtId="0" fontId="32" fillId="7" borderId="32" xfId="0" applyFont="1" applyFill="1" applyBorder="1" applyAlignment="1" applyProtection="1">
      <alignment horizontal="center" vertical="center"/>
      <protection locked="0"/>
    </xf>
    <xf numFmtId="0" fontId="32" fillId="7" borderId="25" xfId="0" applyFont="1" applyFill="1" applyBorder="1" applyAlignment="1" applyProtection="1">
      <alignment horizontal="center" vertical="center"/>
      <protection locked="0"/>
    </xf>
    <xf numFmtId="0" fontId="32" fillId="7" borderId="59" xfId="0" applyFont="1" applyFill="1" applyBorder="1" applyAlignment="1" applyProtection="1">
      <alignment horizontal="center" vertical="center"/>
      <protection locked="0"/>
    </xf>
    <xf numFmtId="0" fontId="32" fillId="3" borderId="28" xfId="0" applyFont="1" applyFill="1" applyBorder="1" applyAlignment="1" applyProtection="1">
      <alignment horizontal="center" vertical="center" wrapText="1"/>
      <protection locked="0"/>
    </xf>
    <xf numFmtId="0" fontId="32" fillId="3" borderId="40" xfId="0" applyFont="1" applyFill="1" applyBorder="1" applyAlignment="1" applyProtection="1">
      <alignment horizontal="center" vertical="center" wrapText="1"/>
      <protection locked="0"/>
    </xf>
    <xf numFmtId="0" fontId="32" fillId="3" borderId="55" xfId="0" applyFont="1" applyFill="1" applyBorder="1" applyAlignment="1" applyProtection="1">
      <alignment horizontal="center" vertical="center" wrapText="1"/>
      <protection locked="0"/>
    </xf>
    <xf numFmtId="0" fontId="46" fillId="7" borderId="7" xfId="0" applyFont="1" applyFill="1" applyBorder="1" applyAlignment="1" applyProtection="1">
      <alignment horizontal="center" vertical="center" wrapText="1"/>
      <protection locked="0"/>
    </xf>
    <xf numFmtId="0" fontId="46" fillId="7" borderId="8"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32" fillId="5" borderId="27" xfId="0" applyFont="1" applyFill="1" applyBorder="1" applyAlignment="1" applyProtection="1">
      <alignment horizontal="center" vertical="center"/>
      <protection locked="0"/>
    </xf>
    <xf numFmtId="0" fontId="32" fillId="5" borderId="32" xfId="0" applyFont="1" applyFill="1" applyBorder="1" applyAlignment="1" applyProtection="1">
      <alignment horizontal="center" vertical="center"/>
      <protection locked="0"/>
    </xf>
    <xf numFmtId="0" fontId="32" fillId="5" borderId="35" xfId="0" applyFont="1" applyFill="1" applyBorder="1" applyAlignment="1" applyProtection="1">
      <alignment horizontal="center" vertical="center"/>
      <protection locked="0"/>
    </xf>
    <xf numFmtId="0" fontId="32" fillId="5" borderId="56" xfId="0" applyFont="1" applyFill="1" applyBorder="1" applyAlignment="1" applyProtection="1">
      <alignment horizontal="center" vertical="center"/>
      <protection locked="0"/>
    </xf>
    <xf numFmtId="0" fontId="52" fillId="7" borderId="45" xfId="0" applyFont="1" applyFill="1" applyBorder="1" applyAlignment="1" applyProtection="1">
      <alignment horizontal="center" vertical="center" wrapText="1"/>
      <protection locked="0"/>
    </xf>
    <xf numFmtId="0" fontId="52" fillId="7" borderId="58" xfId="0" applyFont="1" applyFill="1" applyBorder="1" applyAlignment="1" applyProtection="1">
      <alignment horizontal="center" vertical="center" wrapText="1"/>
      <protection locked="0"/>
    </xf>
    <xf numFmtId="0" fontId="52" fillId="7" borderId="42"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31" xfId="0" applyFont="1" applyFill="1" applyBorder="1" applyAlignment="1" applyProtection="1">
      <alignment horizontal="center" vertical="center" wrapText="1"/>
      <protection locked="0"/>
    </xf>
    <xf numFmtId="0" fontId="46" fillId="7" borderId="29" xfId="0" applyFont="1" applyFill="1" applyBorder="1" applyAlignment="1" applyProtection="1">
      <alignment horizontal="center" vertical="center" wrapText="1"/>
      <protection locked="0"/>
    </xf>
    <xf numFmtId="0" fontId="46" fillId="7" borderId="61" xfId="0" applyFont="1" applyFill="1" applyBorder="1" applyAlignment="1" applyProtection="1">
      <alignment horizontal="center" vertical="center" wrapText="1"/>
      <protection locked="0"/>
    </xf>
    <xf numFmtId="0" fontId="46" fillId="7" borderId="27" xfId="0" applyFont="1" applyFill="1" applyBorder="1" applyAlignment="1" applyProtection="1">
      <alignment horizontal="center" vertical="center" wrapText="1"/>
      <protection locked="0"/>
    </xf>
    <xf numFmtId="0" fontId="32" fillId="3" borderId="25"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9" xfId="0" applyFont="1" applyFill="1" applyBorder="1" applyAlignment="1" applyProtection="1">
      <alignment horizontal="center" vertical="center" wrapText="1"/>
      <protection locked="0"/>
    </xf>
    <xf numFmtId="0" fontId="28" fillId="6" borderId="32" xfId="0" applyFont="1" applyFill="1" applyBorder="1" applyAlignment="1">
      <alignment horizontal="center" vertical="center"/>
    </xf>
    <xf numFmtId="0" fontId="28" fillId="6" borderId="32" xfId="0" applyFont="1" applyFill="1" applyBorder="1" applyAlignment="1" applyProtection="1">
      <alignment horizontal="center" vertical="center"/>
      <protection locked="0"/>
    </xf>
    <xf numFmtId="1" fontId="45" fillId="14" borderId="32" xfId="0" applyNumberFormat="1" applyFont="1" applyFill="1" applyBorder="1" applyAlignment="1">
      <alignment horizontal="center" vertical="center" wrapText="1"/>
    </xf>
    <xf numFmtId="0" fontId="45" fillId="14" borderId="32" xfId="0" applyFont="1" applyFill="1" applyBorder="1" applyAlignment="1">
      <alignment horizontal="center" vertical="center" wrapText="1"/>
    </xf>
    <xf numFmtId="0" fontId="28" fillId="14" borderId="32" xfId="0" applyFont="1" applyFill="1" applyBorder="1" applyAlignment="1">
      <alignment horizontal="center" vertical="center" wrapText="1"/>
    </xf>
    <xf numFmtId="0" fontId="46" fillId="7" borderId="34" xfId="0" applyFont="1" applyFill="1" applyBorder="1" applyAlignment="1" applyProtection="1">
      <alignment horizontal="center" vertical="center" wrapText="1"/>
      <protection locked="0"/>
    </xf>
    <xf numFmtId="0" fontId="46" fillId="7" borderId="59" xfId="0" applyFont="1" applyFill="1" applyBorder="1" applyAlignment="1" applyProtection="1">
      <alignment horizontal="center" vertical="center" wrapText="1"/>
      <protection locked="0"/>
    </xf>
    <xf numFmtId="0" fontId="46" fillId="7" borderId="57"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3" xfId="0" applyFont="1" applyFill="1" applyBorder="1" applyAlignment="1" applyProtection="1">
      <alignment horizontal="center" vertical="center" wrapText="1"/>
      <protection locked="0"/>
    </xf>
    <xf numFmtId="0" fontId="46" fillId="7" borderId="4" xfId="0" applyFont="1" applyFill="1" applyBorder="1" applyAlignment="1" applyProtection="1">
      <alignment horizontal="center" vertical="center" wrapText="1"/>
      <protection locked="0"/>
    </xf>
    <xf numFmtId="0" fontId="12" fillId="7" borderId="12" xfId="5" applyFont="1" applyFill="1" applyBorder="1" applyAlignment="1">
      <alignment horizontal="center" vertical="center" wrapText="1"/>
    </xf>
    <xf numFmtId="0" fontId="12" fillId="7" borderId="13" xfId="5" applyFont="1" applyFill="1" applyBorder="1" applyAlignment="1">
      <alignment horizontal="center" vertical="center" wrapText="1"/>
    </xf>
    <xf numFmtId="0" fontId="12" fillId="7" borderId="76" xfId="5" applyFont="1" applyFill="1" applyBorder="1" applyAlignment="1">
      <alignment horizontal="center" vertical="center" wrapText="1"/>
    </xf>
    <xf numFmtId="0" fontId="4" fillId="0" borderId="6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14" fontId="28" fillId="0" borderId="32" xfId="0" applyNumberFormat="1" applyFont="1" applyBorder="1" applyAlignment="1" applyProtection="1">
      <alignment horizontal="center" vertical="center"/>
      <protection locked="0"/>
    </xf>
    <xf numFmtId="4" fontId="28" fillId="0" borderId="32" xfId="0" applyNumberFormat="1" applyFont="1" applyBorder="1" applyAlignment="1" applyProtection="1">
      <alignment horizontal="center" vertical="center" wrapText="1"/>
      <protection locked="0"/>
    </xf>
    <xf numFmtId="4" fontId="28" fillId="0" borderId="1" xfId="0" applyNumberFormat="1" applyFont="1" applyBorder="1" applyAlignment="1" applyProtection="1">
      <alignment horizontal="center" vertical="center" wrapText="1"/>
      <protection locked="0"/>
    </xf>
    <xf numFmtId="4" fontId="34" fillId="0" borderId="1" xfId="0" applyNumberFormat="1" applyFont="1" applyBorder="1" applyAlignment="1" applyProtection="1">
      <alignment horizontal="center" vertical="top" wrapText="1"/>
      <protection locked="0"/>
    </xf>
    <xf numFmtId="4" fontId="28"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center"/>
      <protection locked="0"/>
    </xf>
    <xf numFmtId="0" fontId="28" fillId="6" borderId="32" xfId="0" applyFont="1" applyFill="1" applyBorder="1" applyAlignment="1">
      <alignment horizontal="center" vertical="center" wrapText="1"/>
    </xf>
    <xf numFmtId="0" fontId="4" fillId="0" borderId="3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32" fillId="3" borderId="44" xfId="0" applyFont="1" applyFill="1" applyBorder="1" applyAlignment="1" applyProtection="1">
      <alignment horizontal="center" vertical="center" wrapText="1"/>
      <protection locked="0"/>
    </xf>
    <xf numFmtId="0" fontId="32" fillId="3" borderId="57" xfId="0" applyFont="1" applyFill="1" applyBorder="1" applyAlignment="1" applyProtection="1">
      <alignment horizontal="center" vertical="center" wrapText="1"/>
      <protection locked="0"/>
    </xf>
    <xf numFmtId="0" fontId="4" fillId="0" borderId="16"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28" fillId="2" borderId="33" xfId="0" applyFont="1" applyFill="1" applyBorder="1" applyAlignment="1" applyProtection="1">
      <alignment horizontal="center" vertical="top" wrapText="1"/>
      <protection locked="0"/>
    </xf>
    <xf numFmtId="0" fontId="28" fillId="2" borderId="25" xfId="0" applyFont="1" applyFill="1" applyBorder="1" applyAlignment="1" applyProtection="1">
      <alignment horizontal="center" vertical="top" wrapText="1"/>
      <protection locked="0"/>
    </xf>
    <xf numFmtId="0" fontId="28" fillId="2" borderId="32" xfId="0" applyFont="1" applyFill="1" applyBorder="1" applyAlignment="1" applyProtection="1">
      <alignment horizontal="center" vertical="top" wrapText="1"/>
      <protection locked="0"/>
    </xf>
    <xf numFmtId="0" fontId="0" fillId="2" borderId="1" xfId="0" applyFill="1" applyBorder="1" applyAlignment="1" applyProtection="1">
      <alignment horizontal="left" vertical="top" wrapText="1"/>
      <protection locked="0"/>
    </xf>
    <xf numFmtId="4" fontId="28" fillId="2" borderId="33" xfId="0" applyNumberFormat="1" applyFont="1" applyFill="1" applyBorder="1" applyAlignment="1" applyProtection="1">
      <alignment horizontal="center" vertical="top" wrapText="1"/>
      <protection locked="0"/>
    </xf>
    <xf numFmtId="4" fontId="28" fillId="2" borderId="25" xfId="0" applyNumberFormat="1" applyFont="1" applyFill="1" applyBorder="1" applyAlignment="1" applyProtection="1">
      <alignment horizontal="center" vertical="top" wrapText="1"/>
      <protection locked="0"/>
    </xf>
    <xf numFmtId="4" fontId="28" fillId="2" borderId="32" xfId="0" applyNumberFormat="1" applyFont="1" applyFill="1" applyBorder="1" applyAlignment="1" applyProtection="1">
      <alignment horizontal="center" vertical="top" wrapText="1"/>
      <protection locked="0"/>
    </xf>
    <xf numFmtId="4" fontId="28"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top" wrapText="1"/>
      <protection locked="0"/>
    </xf>
    <xf numFmtId="0" fontId="28" fillId="2" borderId="1" xfId="0" applyFont="1" applyFill="1" applyBorder="1" applyAlignment="1">
      <alignment horizontal="center" vertical="center" wrapText="1"/>
    </xf>
    <xf numFmtId="0" fontId="36" fillId="0" borderId="33" xfId="0" applyFont="1" applyBorder="1" applyAlignment="1" applyProtection="1">
      <alignment horizontal="center" vertical="center" wrapText="1"/>
      <protection locked="0"/>
    </xf>
    <xf numFmtId="0" fontId="36" fillId="0" borderId="25" xfId="0" applyFont="1" applyBorder="1" applyAlignment="1" applyProtection="1">
      <alignment horizontal="center" vertical="center" wrapText="1"/>
      <protection locked="0"/>
    </xf>
    <xf numFmtId="0" fontId="28" fillId="0" borderId="1" xfId="0" applyFont="1" applyBorder="1" applyAlignment="1" applyProtection="1">
      <alignment horizontal="center" vertical="top" wrapText="1"/>
      <protection locked="0"/>
    </xf>
    <xf numFmtId="14" fontId="28" fillId="0" borderId="33" xfId="0" applyNumberFormat="1" applyFont="1" applyBorder="1" applyAlignment="1" applyProtection="1">
      <alignment horizontal="center" vertical="center"/>
      <protection locked="0"/>
    </xf>
    <xf numFmtId="14" fontId="28" fillId="0" borderId="25" xfId="0" applyNumberFormat="1" applyFont="1" applyBorder="1" applyAlignment="1" applyProtection="1">
      <alignment horizontal="center" vertical="center"/>
      <protection locked="0"/>
    </xf>
    <xf numFmtId="0" fontId="0" fillId="0" borderId="33"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4" fontId="34" fillId="2" borderId="33" xfId="0" applyNumberFormat="1" applyFont="1" applyFill="1" applyBorder="1" applyAlignment="1" applyProtection="1">
      <alignment horizontal="left" vertical="top" wrapText="1"/>
      <protection locked="0"/>
    </xf>
    <xf numFmtId="4" fontId="28" fillId="2" borderId="25" xfId="0" applyNumberFormat="1" applyFont="1" applyFill="1" applyBorder="1" applyAlignment="1" applyProtection="1">
      <alignment horizontal="left" vertical="top" wrapText="1"/>
      <protection locked="0"/>
    </xf>
    <xf numFmtId="4" fontId="28" fillId="2" borderId="32" xfId="0" applyNumberFormat="1" applyFont="1" applyFill="1" applyBorder="1" applyAlignment="1" applyProtection="1">
      <alignment horizontal="left" vertical="top" wrapText="1"/>
      <protection locked="0"/>
    </xf>
    <xf numFmtId="0" fontId="20" fillId="24" borderId="33" xfId="0" applyFont="1" applyFill="1" applyBorder="1" applyAlignment="1">
      <alignment vertical="center" wrapText="1"/>
    </xf>
    <xf numFmtId="0" fontId="20" fillId="0" borderId="33" xfId="0" applyFont="1" applyBorder="1" applyAlignment="1">
      <alignment vertical="center"/>
    </xf>
    <xf numFmtId="0" fontId="20" fillId="0" borderId="25" xfId="0" applyFont="1" applyBorder="1" applyAlignment="1">
      <alignment vertical="center"/>
    </xf>
    <xf numFmtId="0" fontId="20" fillId="0" borderId="32" xfId="0" applyFont="1" applyBorder="1" applyAlignment="1">
      <alignment vertical="center"/>
    </xf>
    <xf numFmtId="0" fontId="16" fillId="0" borderId="33" xfId="0" applyFont="1" applyBorder="1" applyAlignment="1">
      <alignment vertical="center" wrapText="1"/>
    </xf>
    <xf numFmtId="0" fontId="44" fillId="24" borderId="33" xfId="0" applyFont="1" applyFill="1" applyBorder="1" applyAlignment="1">
      <alignment vertical="center" wrapText="1"/>
    </xf>
    <xf numFmtId="0" fontId="20" fillId="24" borderId="33" xfId="0" applyFont="1" applyFill="1" applyBorder="1" applyAlignment="1">
      <alignment vertical="top" wrapText="1"/>
    </xf>
    <xf numFmtId="4" fontId="34" fillId="2" borderId="1" xfId="0" applyNumberFormat="1" applyFont="1" applyFill="1" applyBorder="1" applyAlignment="1" applyProtection="1">
      <alignment horizontal="left" vertical="top" wrapText="1"/>
      <protection locked="0"/>
    </xf>
    <xf numFmtId="4" fontId="28" fillId="2" borderId="1" xfId="0" applyNumberFormat="1" applyFont="1" applyFill="1" applyBorder="1" applyAlignment="1" applyProtection="1">
      <alignment horizontal="left" vertical="top" wrapText="1"/>
      <protection locked="0"/>
    </xf>
    <xf numFmtId="0" fontId="20" fillId="16" borderId="33" xfId="0" applyFont="1" applyFill="1" applyBorder="1" applyAlignment="1">
      <alignment wrapText="1"/>
    </xf>
    <xf numFmtId="0" fontId="34" fillId="2" borderId="1" xfId="0" applyFont="1" applyFill="1" applyBorder="1" applyAlignment="1" applyProtection="1">
      <alignment horizontal="left" vertical="top" wrapText="1"/>
      <protection locked="0"/>
    </xf>
    <xf numFmtId="0" fontId="43" fillId="24" borderId="25" xfId="0" applyFont="1" applyFill="1" applyBorder="1" applyAlignment="1">
      <alignment wrapText="1"/>
    </xf>
    <xf numFmtId="0" fontId="43" fillId="24" borderId="32" xfId="0" applyFont="1" applyFill="1" applyBorder="1" applyAlignment="1">
      <alignment wrapText="1"/>
    </xf>
    <xf numFmtId="0" fontId="43" fillId="16" borderId="25" xfId="0" applyFont="1" applyFill="1" applyBorder="1" applyAlignment="1">
      <alignment wrapText="1"/>
    </xf>
    <xf numFmtId="0" fontId="43" fillId="16" borderId="66" xfId="0" applyFont="1" applyFill="1" applyBorder="1" applyAlignment="1">
      <alignment wrapText="1"/>
    </xf>
    <xf numFmtId="0" fontId="20" fillId="24" borderId="33"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24" borderId="32" xfId="0" applyFont="1" applyFill="1" applyBorder="1" applyAlignment="1">
      <alignment horizontal="center" vertical="center" wrapText="1"/>
    </xf>
    <xf numFmtId="9" fontId="28" fillId="2" borderId="25" xfId="0" applyNumberFormat="1" applyFont="1" applyFill="1" applyBorder="1" applyAlignment="1">
      <alignment horizontal="center" vertical="center"/>
    </xf>
    <xf numFmtId="9" fontId="28" fillId="2" borderId="32" xfId="0" applyNumberFormat="1" applyFont="1" applyFill="1" applyBorder="1" applyAlignment="1">
      <alignment horizontal="center" vertical="center"/>
    </xf>
    <xf numFmtId="0" fontId="45" fillId="19" borderId="25" xfId="0" applyFont="1" applyFill="1" applyBorder="1" applyAlignment="1">
      <alignment vertical="center" wrapText="1"/>
    </xf>
    <xf numFmtId="0" fontId="45" fillId="19" borderId="32" xfId="0" applyFont="1" applyFill="1" applyBorder="1" applyAlignment="1">
      <alignment vertical="center" wrapText="1"/>
    </xf>
    <xf numFmtId="0" fontId="20" fillId="21" borderId="33" xfId="0" applyFont="1" applyFill="1" applyBorder="1" applyAlignment="1">
      <alignment vertical="center" wrapText="1"/>
    </xf>
    <xf numFmtId="0" fontId="20" fillId="21" borderId="25" xfId="0" applyFont="1" applyFill="1" applyBorder="1" applyAlignment="1">
      <alignment vertical="center" wrapText="1"/>
    </xf>
    <xf numFmtId="0" fontId="20" fillId="21" borderId="32" xfId="0" applyFont="1" applyFill="1" applyBorder="1" applyAlignment="1">
      <alignment vertical="center" wrapText="1"/>
    </xf>
    <xf numFmtId="0" fontId="20" fillId="19" borderId="25" xfId="0" applyFont="1" applyFill="1" applyBorder="1" applyAlignment="1">
      <alignment vertical="center" wrapText="1"/>
    </xf>
    <xf numFmtId="0" fontId="20" fillId="19" borderId="32" xfId="0" applyFont="1" applyFill="1" applyBorder="1" applyAlignment="1">
      <alignment vertical="center" wrapText="1"/>
    </xf>
    <xf numFmtId="9" fontId="20" fillId="16" borderId="25" xfId="0" applyNumberFormat="1" applyFont="1" applyFill="1" applyBorder="1"/>
    <xf numFmtId="0" fontId="0" fillId="2" borderId="1" xfId="0" applyFill="1" applyBorder="1" applyAlignment="1" applyProtection="1">
      <alignment horizontal="center" vertical="top" wrapText="1"/>
      <protection locked="0"/>
    </xf>
    <xf numFmtId="0" fontId="0" fillId="2" borderId="1" xfId="0" applyFill="1" applyBorder="1" applyAlignment="1" applyProtection="1">
      <alignment horizontal="center" vertical="center"/>
      <protection locked="0"/>
    </xf>
    <xf numFmtId="0" fontId="0" fillId="14" borderId="1" xfId="0" applyFill="1" applyBorder="1" applyAlignment="1">
      <alignment horizontal="center" vertical="center" wrapText="1"/>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1"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0" fontId="44" fillId="2" borderId="1" xfId="0" applyFont="1" applyFill="1" applyBorder="1" applyAlignment="1" applyProtection="1">
      <alignment horizontal="center" vertical="center" wrapText="1"/>
      <protection locked="0"/>
    </xf>
    <xf numFmtId="0" fontId="28" fillId="2" borderId="66" xfId="0" applyFont="1" applyFill="1" applyBorder="1" applyAlignment="1">
      <alignment horizontal="center" vertical="center"/>
    </xf>
    <xf numFmtId="0" fontId="0" fillId="0" borderId="1" xfId="0" applyBorder="1" applyAlignment="1" applyProtection="1">
      <alignment horizontal="center" vertical="center" wrapText="1"/>
      <protection locked="0"/>
    </xf>
    <xf numFmtId="4" fontId="28" fillId="2" borderId="33" xfId="0" applyNumberFormat="1" applyFont="1" applyFill="1" applyBorder="1" applyAlignment="1" applyProtection="1">
      <alignment horizontal="center" vertical="center" wrapText="1"/>
      <protection locked="0"/>
    </xf>
    <xf numFmtId="4" fontId="28" fillId="2" borderId="25" xfId="0" applyNumberFormat="1" applyFont="1" applyFill="1" applyBorder="1" applyAlignment="1" applyProtection="1">
      <alignment horizontal="center" vertical="center" wrapText="1"/>
      <protection locked="0"/>
    </xf>
    <xf numFmtId="4" fontId="28" fillId="2" borderId="32" xfId="0" applyNumberFormat="1" applyFont="1" applyFill="1" applyBorder="1" applyAlignment="1" applyProtection="1">
      <alignment horizontal="center" vertical="center" wrapText="1"/>
      <protection locked="0"/>
    </xf>
    <xf numFmtId="2" fontId="0" fillId="2" borderId="1" xfId="0" applyNumberFormat="1" applyFill="1" applyBorder="1" applyAlignment="1">
      <alignment horizontal="center" vertical="center" wrapText="1"/>
    </xf>
    <xf numFmtId="0" fontId="0" fillId="2" borderId="33"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28" fillId="14" borderId="33" xfId="0" applyFont="1" applyFill="1" applyBorder="1" applyAlignment="1">
      <alignment horizontal="center" vertical="center" wrapText="1"/>
    </xf>
    <xf numFmtId="0" fontId="28" fillId="14" borderId="25" xfId="0" applyFont="1" applyFill="1" applyBorder="1" applyAlignment="1">
      <alignment horizontal="center" vertical="center" wrapText="1"/>
    </xf>
    <xf numFmtId="0" fontId="0" fillId="2" borderId="33" xfId="0" applyFill="1" applyBorder="1" applyAlignment="1">
      <alignment horizontal="center" vertical="center"/>
    </xf>
    <xf numFmtId="2" fontId="0" fillId="2" borderId="33" xfId="0" applyNumberFormat="1" applyFill="1" applyBorder="1" applyAlignment="1" applyProtection="1">
      <alignment horizontal="center" vertical="center" wrapText="1"/>
      <protection locked="0"/>
    </xf>
    <xf numFmtId="2" fontId="0" fillId="2" borderId="25" xfId="0" applyNumberFormat="1" applyFill="1" applyBorder="1" applyAlignment="1" applyProtection="1">
      <alignment horizontal="center" vertical="center" wrapText="1"/>
      <protection locked="0"/>
    </xf>
    <xf numFmtId="2" fontId="0" fillId="2" borderId="32" xfId="0" applyNumberFormat="1" applyFill="1" applyBorder="1" applyAlignment="1" applyProtection="1">
      <alignment horizontal="center" vertical="center" wrapText="1"/>
      <protection locked="0"/>
    </xf>
    <xf numFmtId="1" fontId="28" fillId="2" borderId="33" xfId="0" applyNumberFormat="1" applyFont="1" applyFill="1" applyBorder="1" applyAlignment="1">
      <alignment horizontal="center" vertical="center"/>
    </xf>
    <xf numFmtId="1" fontId="28" fillId="2" borderId="25" xfId="0" applyNumberFormat="1" applyFont="1" applyFill="1" applyBorder="1" applyAlignment="1">
      <alignment horizontal="center" vertical="center"/>
    </xf>
    <xf numFmtId="0" fontId="36" fillId="0" borderId="25" xfId="0" applyFont="1" applyBorder="1" applyAlignment="1" applyProtection="1">
      <alignment horizontal="left" vertical="top" wrapText="1"/>
      <protection locked="0"/>
    </xf>
    <xf numFmtId="0" fontId="36" fillId="0" borderId="32" xfId="0" applyFont="1" applyBorder="1" applyAlignment="1" applyProtection="1">
      <alignment horizontal="left" vertical="top" wrapText="1"/>
      <protection locked="0"/>
    </xf>
    <xf numFmtId="4" fontId="34" fillId="2" borderId="33" xfId="0" applyNumberFormat="1" applyFont="1" applyFill="1" applyBorder="1" applyAlignment="1" applyProtection="1">
      <alignment horizontal="center" vertical="top" wrapText="1"/>
      <protection locked="0"/>
    </xf>
    <xf numFmtId="2" fontId="28" fillId="2" borderId="33" xfId="0" applyNumberFormat="1" applyFont="1" applyFill="1" applyBorder="1" applyAlignment="1" applyProtection="1">
      <alignment horizontal="left" vertical="center" wrapText="1"/>
      <protection locked="0"/>
    </xf>
    <xf numFmtId="2" fontId="28" fillId="2" borderId="25" xfId="0" applyNumberFormat="1" applyFont="1" applyFill="1" applyBorder="1" applyAlignment="1" applyProtection="1">
      <alignment horizontal="left" vertical="center" wrapText="1"/>
      <protection locked="0"/>
    </xf>
    <xf numFmtId="2" fontId="28" fillId="2" borderId="32" xfId="0" applyNumberFormat="1" applyFont="1" applyFill="1" applyBorder="1" applyAlignment="1" applyProtection="1">
      <alignment horizontal="left" vertical="center" wrapText="1"/>
      <protection locked="0"/>
    </xf>
    <xf numFmtId="4" fontId="0" fillId="2" borderId="1" xfId="0" applyNumberFormat="1" applyFill="1" applyBorder="1" applyAlignment="1" applyProtection="1">
      <alignment horizontal="center" vertical="center" wrapText="1"/>
      <protection locked="0"/>
    </xf>
    <xf numFmtId="0" fontId="28" fillId="6" borderId="33" xfId="0" applyFont="1" applyFill="1" applyBorder="1" applyAlignment="1">
      <alignment horizontal="center" vertical="center"/>
    </xf>
    <xf numFmtId="0" fontId="28" fillId="6" borderId="25" xfId="0" applyFont="1" applyFill="1" applyBorder="1" applyAlignment="1">
      <alignment horizontal="center" vertical="center"/>
    </xf>
    <xf numFmtId="0" fontId="28" fillId="6" borderId="33" xfId="0" applyFont="1" applyFill="1" applyBorder="1" applyAlignment="1" applyProtection="1">
      <alignment horizontal="center" vertical="center"/>
      <protection locked="0"/>
    </xf>
    <xf numFmtId="0" fontId="28" fillId="6" borderId="25" xfId="0" applyFont="1" applyFill="1" applyBorder="1" applyAlignment="1" applyProtection="1">
      <alignment horizontal="center" vertical="center"/>
      <protection locked="0"/>
    </xf>
    <xf numFmtId="0" fontId="28" fillId="6" borderId="33" xfId="0" applyFont="1" applyFill="1" applyBorder="1" applyAlignment="1" applyProtection="1">
      <alignment horizontal="center" vertical="center" wrapText="1"/>
      <protection locked="0"/>
    </xf>
    <xf numFmtId="0" fontId="28" fillId="6" borderId="25" xfId="0" applyFont="1" applyFill="1" applyBorder="1" applyAlignment="1" applyProtection="1">
      <alignment horizontal="center" vertical="center" wrapText="1"/>
      <protection locked="0"/>
    </xf>
    <xf numFmtId="0" fontId="28" fillId="6" borderId="33" xfId="0" applyFont="1" applyFill="1" applyBorder="1" applyAlignment="1">
      <alignment horizontal="center" vertical="center" wrapText="1"/>
    </xf>
    <xf numFmtId="0" fontId="28" fillId="6" borderId="25" xfId="0" applyFont="1" applyFill="1" applyBorder="1" applyAlignment="1">
      <alignment horizontal="center" vertical="center" wrapText="1"/>
    </xf>
    <xf numFmtId="2" fontId="28" fillId="2" borderId="1" xfId="0" applyNumberFormat="1" applyFont="1" applyFill="1" applyBorder="1" applyAlignment="1" applyProtection="1">
      <alignment horizontal="left" vertical="center" wrapText="1"/>
      <protection locked="0"/>
    </xf>
    <xf numFmtId="0" fontId="28" fillId="0" borderId="33" xfId="0" quotePrefix="1" applyFont="1" applyBorder="1" applyAlignment="1" applyProtection="1">
      <alignment horizontal="center" vertical="center" wrapText="1"/>
      <protection locked="0"/>
    </xf>
    <xf numFmtId="0" fontId="28" fillId="0" borderId="25" xfId="0" quotePrefix="1" applyFont="1" applyBorder="1" applyAlignment="1" applyProtection="1">
      <alignment horizontal="center" vertical="center" wrapText="1"/>
      <protection locked="0"/>
    </xf>
    <xf numFmtId="0" fontId="28" fillId="0" borderId="32" xfId="0" quotePrefix="1" applyFont="1" applyBorder="1" applyAlignment="1" applyProtection="1">
      <alignment horizontal="center" vertical="center" wrapText="1"/>
      <protection locked="0"/>
    </xf>
    <xf numFmtId="14" fontId="28" fillId="2" borderId="33" xfId="0" applyNumberFormat="1" applyFont="1" applyFill="1" applyBorder="1" applyAlignment="1" applyProtection="1">
      <alignment horizontal="center" vertical="center" wrapText="1"/>
      <protection locked="0"/>
    </xf>
    <xf numFmtId="14" fontId="28" fillId="2" borderId="25" xfId="0" applyNumberFormat="1" applyFont="1" applyFill="1" applyBorder="1" applyAlignment="1" applyProtection="1">
      <alignment horizontal="center" vertical="center" wrapText="1"/>
      <protection locked="0"/>
    </xf>
    <xf numFmtId="14" fontId="28" fillId="2" borderId="32" xfId="0" applyNumberFormat="1" applyFont="1" applyFill="1" applyBorder="1" applyAlignment="1" applyProtection="1">
      <alignment horizontal="center" vertical="center" wrapText="1"/>
      <protection locked="0"/>
    </xf>
    <xf numFmtId="0" fontId="28" fillId="0" borderId="1" xfId="0" quotePrefix="1" applyFont="1" applyBorder="1" applyAlignment="1" applyProtection="1">
      <alignment horizontal="center" vertical="center" wrapText="1"/>
      <protection locked="0"/>
    </xf>
    <xf numFmtId="14" fontId="28" fillId="2" borderId="33" xfId="0" applyNumberFormat="1" applyFont="1" applyFill="1" applyBorder="1" applyAlignment="1" applyProtection="1">
      <alignment horizontal="center" vertical="center"/>
      <protection locked="0"/>
    </xf>
    <xf numFmtId="0" fontId="28" fillId="2" borderId="25" xfId="0" applyFont="1" applyFill="1" applyBorder="1" applyAlignment="1" applyProtection="1">
      <alignment horizontal="center" vertical="center"/>
      <protection locked="0"/>
    </xf>
    <xf numFmtId="0" fontId="28" fillId="2" borderId="32" xfId="0" applyFont="1" applyFill="1" applyBorder="1" applyAlignment="1" applyProtection="1">
      <alignment horizontal="center" vertical="center"/>
      <protection locked="0"/>
    </xf>
    <xf numFmtId="2" fontId="28" fillId="2" borderId="33" xfId="0" applyNumberFormat="1" applyFont="1" applyFill="1" applyBorder="1" applyAlignment="1">
      <alignment horizontal="center" vertical="center" wrapText="1"/>
    </xf>
    <xf numFmtId="2" fontId="28" fillId="2" borderId="25" xfId="0" applyNumberFormat="1" applyFont="1" applyFill="1" applyBorder="1" applyAlignment="1">
      <alignment horizontal="center" vertical="center" wrapText="1"/>
    </xf>
    <xf numFmtId="2" fontId="28" fillId="2" borderId="32" xfId="0" applyNumberFormat="1" applyFont="1" applyFill="1" applyBorder="1" applyAlignment="1">
      <alignment horizontal="center" vertical="center" wrapText="1"/>
    </xf>
    <xf numFmtId="4" fontId="28" fillId="2" borderId="1" xfId="0" applyNumberFormat="1" applyFont="1" applyFill="1" applyBorder="1" applyAlignment="1" applyProtection="1">
      <alignment vertical="top" wrapText="1"/>
      <protection locked="0"/>
    </xf>
    <xf numFmtId="0" fontId="0" fillId="0" borderId="1" xfId="0" applyBorder="1" applyAlignment="1">
      <alignment vertical="top" wrapText="1"/>
    </xf>
    <xf numFmtId="0" fontId="0" fillId="0" borderId="25" xfId="0" applyBorder="1" applyAlignment="1">
      <alignment horizontal="center" vertical="top" wrapText="1"/>
    </xf>
    <xf numFmtId="0" fontId="0" fillId="0" borderId="32" xfId="0" applyBorder="1" applyAlignment="1">
      <alignment horizontal="center" vertical="top" wrapText="1"/>
    </xf>
    <xf numFmtId="0" fontId="20" fillId="2" borderId="33" xfId="0" applyFont="1" applyFill="1" applyBorder="1" applyAlignment="1">
      <alignment vertical="top" wrapText="1"/>
    </xf>
    <xf numFmtId="0" fontId="20" fillId="2" borderId="25" xfId="0" applyFont="1" applyFill="1" applyBorder="1" applyAlignment="1">
      <alignment vertical="top" wrapText="1"/>
    </xf>
    <xf numFmtId="0" fontId="20" fillId="2" borderId="32" xfId="0" applyFont="1" applyFill="1" applyBorder="1" applyAlignment="1">
      <alignment vertical="top" wrapText="1"/>
    </xf>
    <xf numFmtId="2" fontId="0" fillId="2" borderId="1" xfId="0" applyNumberFormat="1" applyFill="1" applyBorder="1" applyAlignment="1" applyProtection="1">
      <alignment horizontal="center" vertical="center" wrapText="1"/>
      <protection locked="0"/>
    </xf>
    <xf numFmtId="9" fontId="0" fillId="2" borderId="33" xfId="0" applyNumberFormat="1" applyFill="1" applyBorder="1" applyAlignment="1">
      <alignment horizontal="center" vertical="center"/>
    </xf>
    <xf numFmtId="4" fontId="34" fillId="0" borderId="33" xfId="0" applyNumberFormat="1" applyFont="1" applyBorder="1" applyAlignment="1" applyProtection="1">
      <alignment horizontal="center" vertical="center" wrapText="1"/>
      <protection locked="0"/>
    </xf>
    <xf numFmtId="4" fontId="28" fillId="0" borderId="25" xfId="0" applyNumberFormat="1" applyFont="1" applyBorder="1" applyAlignment="1" applyProtection="1">
      <alignment horizontal="center" vertical="center" wrapText="1"/>
      <protection locked="0"/>
    </xf>
    <xf numFmtId="0" fontId="20" fillId="24" borderId="1" xfId="0" applyFont="1" applyFill="1" applyBorder="1" applyAlignment="1">
      <alignment horizontal="center" vertical="center" wrapText="1"/>
    </xf>
    <xf numFmtId="0" fontId="20" fillId="24" borderId="1" xfId="0" applyFont="1" applyFill="1" applyBorder="1" applyAlignment="1">
      <alignment horizontal="center" vertical="center"/>
    </xf>
    <xf numFmtId="0" fontId="20" fillId="24" borderId="1" xfId="0" applyFont="1" applyFill="1" applyBorder="1" applyAlignment="1">
      <alignment horizontal="center" vertical="top"/>
    </xf>
    <xf numFmtId="14" fontId="20" fillId="24" borderId="1" xfId="0" applyNumberFormat="1" applyFont="1" applyFill="1" applyBorder="1" applyAlignment="1">
      <alignment horizontal="center" vertical="top" wrapText="1"/>
    </xf>
    <xf numFmtId="14" fontId="20" fillId="24" borderId="33" xfId="0" applyNumberFormat="1" applyFont="1" applyFill="1" applyBorder="1" applyAlignment="1">
      <alignment vertical="center"/>
    </xf>
    <xf numFmtId="0" fontId="20" fillId="24" borderId="25" xfId="0" applyFont="1" applyFill="1" applyBorder="1" applyAlignment="1">
      <alignment vertical="center"/>
    </xf>
    <xf numFmtId="0" fontId="20" fillId="24" borderId="32" xfId="0" applyFont="1" applyFill="1" applyBorder="1" applyAlignment="1">
      <alignment vertical="center"/>
    </xf>
    <xf numFmtId="0" fontId="20" fillId="19" borderId="33" xfId="0" applyFont="1" applyFill="1" applyBorder="1" applyAlignment="1">
      <alignment vertical="center" wrapText="1"/>
    </xf>
    <xf numFmtId="0" fontId="44" fillId="24" borderId="33" xfId="0" applyFont="1" applyFill="1" applyBorder="1" applyAlignment="1">
      <alignment vertical="top" wrapText="1"/>
    </xf>
    <xf numFmtId="0" fontId="44" fillId="24" borderId="66" xfId="0" applyFont="1" applyFill="1" applyBorder="1" applyAlignment="1">
      <alignment vertical="top" wrapText="1"/>
    </xf>
    <xf numFmtId="0" fontId="20" fillId="16" borderId="33" xfId="0" applyFont="1" applyFill="1" applyBorder="1"/>
    <xf numFmtId="0" fontId="45" fillId="19" borderId="33" xfId="0" applyFont="1" applyFill="1" applyBorder="1" applyAlignment="1">
      <alignment vertical="center" wrapText="1"/>
    </xf>
    <xf numFmtId="165" fontId="28" fillId="0" borderId="33" xfId="0" applyNumberFormat="1" applyFont="1" applyBorder="1" applyAlignment="1">
      <alignment horizontal="center" vertical="center"/>
    </xf>
    <xf numFmtId="165" fontId="28" fillId="0" borderId="25" xfId="0" applyNumberFormat="1" applyFont="1" applyBorder="1" applyAlignment="1">
      <alignment horizontal="center" vertical="center"/>
    </xf>
    <xf numFmtId="165" fontId="28" fillId="0" borderId="32" xfId="0" applyNumberFormat="1" applyFont="1" applyBorder="1" applyAlignment="1">
      <alignment horizontal="center" vertical="center"/>
    </xf>
    <xf numFmtId="0" fontId="48" fillId="0" borderId="33" xfId="0" applyFont="1" applyBorder="1" applyAlignment="1" applyProtection="1">
      <alignment horizontal="center" vertical="center" wrapText="1"/>
      <protection locked="0"/>
    </xf>
    <xf numFmtId="0" fontId="48" fillId="0" borderId="25" xfId="0" applyFont="1" applyBorder="1" applyAlignment="1" applyProtection="1">
      <alignment horizontal="center" vertical="center" wrapText="1"/>
      <protection locked="0"/>
    </xf>
    <xf numFmtId="0" fontId="48" fillId="0" borderId="32" xfId="0" applyFont="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48" fillId="0" borderId="33" xfId="0" applyFont="1" applyBorder="1" applyAlignment="1" applyProtection="1">
      <alignment horizontal="left" vertical="center" wrapText="1"/>
      <protection locked="0"/>
    </xf>
    <xf numFmtId="0" fontId="48" fillId="0" borderId="25" xfId="0" applyFont="1" applyBorder="1" applyAlignment="1" applyProtection="1">
      <alignment horizontal="left" vertical="center" wrapText="1"/>
      <protection locked="0"/>
    </xf>
    <xf numFmtId="0" fontId="48" fillId="0" borderId="32" xfId="0" applyFont="1"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49" fillId="0" borderId="1" xfId="0" applyFont="1" applyBorder="1" applyAlignment="1" applyProtection="1">
      <alignment vertical="top" wrapText="1"/>
      <protection locked="0"/>
    </xf>
    <xf numFmtId="9" fontId="28" fillId="0" borderId="33" xfId="7" applyFont="1" applyFill="1" applyBorder="1" applyAlignment="1">
      <alignment horizontal="center" vertical="center"/>
    </xf>
    <xf numFmtId="9" fontId="28" fillId="0" borderId="25" xfId="7" applyFont="1" applyFill="1" applyBorder="1" applyAlignment="1">
      <alignment horizontal="center" vertical="center"/>
    </xf>
    <xf numFmtId="9" fontId="28" fillId="0" borderId="32" xfId="7" applyFont="1" applyFill="1" applyBorder="1" applyAlignment="1">
      <alignment horizontal="center" vertical="center"/>
    </xf>
    <xf numFmtId="9" fontId="28" fillId="0" borderId="1" xfId="0" applyNumberFormat="1" applyFont="1" applyBorder="1" applyAlignment="1">
      <alignment horizontal="center" vertical="center"/>
    </xf>
    <xf numFmtId="0" fontId="39" fillId="7" borderId="1" xfId="1" applyFont="1" applyFill="1" applyBorder="1" applyAlignment="1">
      <alignment horizontal="center" vertical="center"/>
    </xf>
    <xf numFmtId="0" fontId="40" fillId="7" borderId="20" xfId="1" applyFont="1" applyFill="1" applyBorder="1" applyAlignment="1">
      <alignment horizontal="center" vertical="center" wrapText="1"/>
    </xf>
    <xf numFmtId="0" fontId="60" fillId="2" borderId="7" xfId="6" applyFont="1" applyFill="1" applyBorder="1" applyAlignment="1">
      <alignment horizontal="center" vertical="center" wrapText="1"/>
    </xf>
    <xf numFmtId="0" fontId="60" fillId="2" borderId="0" xfId="6" applyFont="1" applyFill="1" applyAlignment="1">
      <alignment horizontal="center" vertical="center" wrapText="1"/>
    </xf>
    <xf numFmtId="0" fontId="37" fillId="8" borderId="51" xfId="6" applyFont="1" applyFill="1" applyBorder="1" applyAlignment="1">
      <alignment horizontal="center" vertical="center" wrapText="1"/>
    </xf>
    <xf numFmtId="0" fontId="37" fillId="8" borderId="49" xfId="6" applyFont="1" applyFill="1" applyBorder="1" applyAlignment="1">
      <alignment horizontal="center" vertical="center" wrapText="1"/>
    </xf>
    <xf numFmtId="0" fontId="37" fillId="8" borderId="50" xfId="6" applyFont="1" applyFill="1" applyBorder="1" applyAlignment="1">
      <alignment horizontal="center" vertical="center" wrapText="1"/>
    </xf>
    <xf numFmtId="0" fontId="59" fillId="8" borderId="7" xfId="6" applyFont="1" applyFill="1" applyBorder="1" applyAlignment="1">
      <alignment horizontal="center" vertical="center" wrapText="1"/>
    </xf>
    <xf numFmtId="0" fontId="59" fillId="8" borderId="0" xfId="6" applyFont="1" applyFill="1" applyAlignment="1">
      <alignment horizontal="center" vertical="center" wrapText="1"/>
    </xf>
    <xf numFmtId="0" fontId="59" fillId="8" borderId="48" xfId="6" applyFont="1" applyFill="1" applyBorder="1" applyAlignment="1">
      <alignment horizontal="center" vertical="center" wrapText="1"/>
    </xf>
    <xf numFmtId="0" fontId="58" fillId="7" borderId="8" xfId="6" applyFont="1" applyFill="1" applyBorder="1" applyAlignment="1">
      <alignment horizontal="center" vertical="top" wrapText="1"/>
    </xf>
    <xf numFmtId="0" fontId="58" fillId="7" borderId="11" xfId="6" applyFont="1" applyFill="1" applyBorder="1" applyAlignment="1">
      <alignment horizontal="center" vertical="top" wrapText="1"/>
    </xf>
    <xf numFmtId="0" fontId="58" fillId="7" borderId="9" xfId="6" applyFont="1" applyFill="1" applyBorder="1" applyAlignment="1">
      <alignment horizontal="center" vertical="top" wrapText="1"/>
    </xf>
    <xf numFmtId="0" fontId="38" fillId="8" borderId="5" xfId="6" applyFont="1" applyFill="1" applyBorder="1" applyAlignment="1">
      <alignment horizontal="center" vertical="center" wrapText="1"/>
    </xf>
    <xf numFmtId="0" fontId="38" fillId="8" borderId="10" xfId="6" applyFont="1" applyFill="1" applyBorder="1" applyAlignment="1">
      <alignment horizontal="center" vertical="center" wrapText="1"/>
    </xf>
    <xf numFmtId="0" fontId="38" fillId="8" borderId="6" xfId="6" applyFont="1" applyFill="1" applyBorder="1" applyAlignment="1">
      <alignment horizontal="center" vertical="center" wrapText="1"/>
    </xf>
    <xf numFmtId="0" fontId="37" fillId="8" borderId="2" xfId="6" applyFont="1" applyFill="1" applyBorder="1" applyAlignment="1">
      <alignment horizontal="center" vertical="center" wrapText="1"/>
    </xf>
    <xf numFmtId="0" fontId="37" fillId="8" borderId="3" xfId="6" applyFont="1" applyFill="1" applyBorder="1" applyAlignment="1">
      <alignment horizontal="center" vertical="center" wrapText="1"/>
    </xf>
    <xf numFmtId="0" fontId="37" fillId="8" borderId="4" xfId="6" applyFont="1" applyFill="1" applyBorder="1" applyAlignment="1">
      <alignment horizontal="center" vertical="center" wrapText="1"/>
    </xf>
    <xf numFmtId="0" fontId="56" fillId="0" borderId="65" xfId="0" applyFont="1" applyBorder="1" applyAlignment="1">
      <alignment horizontal="center" vertical="center" wrapText="1"/>
    </xf>
    <xf numFmtId="0" fontId="56" fillId="0" borderId="90" xfId="0" applyFont="1" applyBorder="1" applyAlignment="1">
      <alignment horizontal="center" vertical="center" wrapText="1"/>
    </xf>
    <xf numFmtId="0" fontId="6" fillId="0" borderId="89" xfId="6" applyFont="1" applyBorder="1" applyAlignment="1">
      <alignment horizontal="center" wrapText="1"/>
    </xf>
    <xf numFmtId="0" fontId="6" fillId="0" borderId="88" xfId="6" applyFont="1" applyBorder="1" applyAlignment="1">
      <alignment horizontal="center" wrapText="1"/>
    </xf>
    <xf numFmtId="0" fontId="6" fillId="0" borderId="1" xfId="6" applyFont="1" applyBorder="1" applyAlignment="1">
      <alignment horizontal="center" vertical="center" wrapText="1"/>
    </xf>
    <xf numFmtId="0" fontId="5" fillId="0" borderId="7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0" xfId="0" applyFont="1" applyBorder="1" applyAlignment="1">
      <alignment horizontal="center" vertical="center" wrapText="1"/>
    </xf>
    <xf numFmtId="0" fontId="32" fillId="7" borderId="15" xfId="1" applyFont="1" applyFill="1" applyBorder="1" applyAlignment="1">
      <alignment horizontal="center"/>
    </xf>
    <xf numFmtId="0" fontId="32" fillId="7" borderId="18" xfId="1" applyFont="1" applyFill="1" applyBorder="1" applyAlignment="1">
      <alignment horizontal="center"/>
    </xf>
    <xf numFmtId="0" fontId="32" fillId="7" borderId="19" xfId="1" applyFont="1" applyFill="1" applyBorder="1" applyAlignment="1">
      <alignment horizontal="center"/>
    </xf>
    <xf numFmtId="0" fontId="32" fillId="8" borderId="33" xfId="1" applyFont="1" applyFill="1" applyBorder="1" applyAlignment="1">
      <alignment horizontal="center" vertical="center"/>
    </xf>
    <xf numFmtId="0" fontId="32" fillId="7" borderId="1" xfId="1" applyFont="1" applyFill="1" applyBorder="1" applyAlignment="1">
      <alignment horizontal="center"/>
    </xf>
    <xf numFmtId="0" fontId="32" fillId="7" borderId="20" xfId="1" applyFont="1" applyFill="1" applyBorder="1" applyAlignment="1">
      <alignment horizontal="center"/>
    </xf>
    <xf numFmtId="0" fontId="46" fillId="7" borderId="51" xfId="1" applyFont="1" applyFill="1" applyBorder="1" applyAlignment="1">
      <alignment horizontal="center" vertical="center"/>
    </xf>
    <xf numFmtId="0" fontId="46" fillId="7" borderId="50" xfId="1" applyFont="1" applyFill="1" applyBorder="1" applyAlignment="1">
      <alignment horizontal="center" vertical="center"/>
    </xf>
    <xf numFmtId="0" fontId="7" fillId="7" borderId="65" xfId="6" applyFont="1" applyFill="1" applyBorder="1" applyAlignment="1">
      <alignment horizontal="center" vertical="center" wrapText="1"/>
    </xf>
    <xf numFmtId="0" fontId="14" fillId="7" borderId="65" xfId="1" applyFont="1" applyFill="1" applyBorder="1" applyAlignment="1">
      <alignment horizontal="center" vertical="center"/>
    </xf>
    <xf numFmtId="0" fontId="25" fillId="7" borderId="27" xfId="1" applyFont="1" applyFill="1" applyBorder="1" applyAlignment="1">
      <alignment horizontal="center" vertical="center" wrapText="1"/>
    </xf>
    <xf numFmtId="0" fontId="7" fillId="0" borderId="65" xfId="6" applyFont="1" applyBorder="1" applyAlignment="1">
      <alignment horizontal="center" vertical="center" wrapText="1"/>
    </xf>
    <xf numFmtId="0" fontId="11" fillId="7" borderId="1" xfId="6" applyFill="1" applyBorder="1" applyAlignment="1">
      <alignment horizontal="center" vertical="center"/>
    </xf>
    <xf numFmtId="0" fontId="65" fillId="0" borderId="90" xfId="6" applyFont="1" applyBorder="1" applyAlignment="1">
      <alignment horizontal="center" vertical="center" wrapText="1"/>
    </xf>
    <xf numFmtId="0" fontId="65" fillId="0" borderId="91" xfId="6" applyFont="1" applyBorder="1" applyAlignment="1">
      <alignment horizontal="center" vertical="center" wrapText="1"/>
    </xf>
    <xf numFmtId="0" fontId="65" fillId="0" borderId="73" xfId="6" applyFont="1" applyBorder="1" applyAlignment="1">
      <alignment horizontal="center" vertical="center" wrapText="1"/>
    </xf>
    <xf numFmtId="0" fontId="2" fillId="7" borderId="1" xfId="6" applyFont="1" applyFill="1" applyBorder="1" applyAlignment="1">
      <alignment horizontal="center" vertical="center"/>
    </xf>
    <xf numFmtId="0" fontId="2" fillId="7" borderId="28" xfId="6" applyFont="1" applyFill="1" applyBorder="1" applyAlignment="1">
      <alignment horizontal="center" vertical="center"/>
    </xf>
    <xf numFmtId="0" fontId="7" fillId="7" borderId="65" xfId="6" applyFont="1" applyFill="1" applyBorder="1" applyAlignment="1">
      <alignment vertical="center" wrapText="1"/>
    </xf>
    <xf numFmtId="0" fontId="37" fillId="7" borderId="65" xfId="6" applyFont="1" applyFill="1" applyBorder="1" applyAlignment="1">
      <alignment horizontal="center" vertical="center" wrapText="1"/>
    </xf>
    <xf numFmtId="0" fontId="14" fillId="0" borderId="84" xfId="1" applyFont="1" applyBorder="1" applyAlignment="1">
      <alignment horizontal="justify" vertical="center" wrapText="1"/>
    </xf>
    <xf numFmtId="0" fontId="14" fillId="0" borderId="84" xfId="1" applyFont="1" applyBorder="1" applyAlignment="1">
      <alignment horizontal="center" vertical="center" wrapText="1"/>
    </xf>
    <xf numFmtId="0" fontId="14" fillId="0" borderId="82" xfId="1" applyFont="1" applyBorder="1" applyAlignment="1">
      <alignment horizontal="center" vertical="center" wrapText="1"/>
    </xf>
    <xf numFmtId="0" fontId="2" fillId="7" borderId="15" xfId="1" applyFont="1" applyFill="1" applyBorder="1" applyAlignment="1">
      <alignment horizontal="center"/>
    </xf>
    <xf numFmtId="0" fontId="2" fillId="7" borderId="18" xfId="1" applyFont="1" applyFill="1" applyBorder="1" applyAlignment="1">
      <alignment horizontal="center"/>
    </xf>
    <xf numFmtId="0" fontId="2" fillId="7" borderId="19" xfId="1" applyFont="1" applyFill="1" applyBorder="1" applyAlignment="1">
      <alignment horizontal="center"/>
    </xf>
    <xf numFmtId="0" fontId="39" fillId="8" borderId="16" xfId="1" applyFont="1" applyFill="1" applyBorder="1" applyAlignment="1">
      <alignment horizontal="center" vertical="center" wrapText="1"/>
    </xf>
    <xf numFmtId="0" fontId="39" fillId="8" borderId="33" xfId="1" applyFont="1" applyFill="1" applyBorder="1" applyAlignment="1">
      <alignment horizontal="center" vertical="center" wrapText="1"/>
    </xf>
    <xf numFmtId="0" fontId="40" fillId="7" borderId="22" xfId="1" applyFont="1" applyFill="1" applyBorder="1" applyAlignment="1">
      <alignment horizontal="center" vertical="center" wrapText="1"/>
    </xf>
    <xf numFmtId="0" fontId="41" fillId="7" borderId="51" xfId="1" applyFont="1" applyFill="1" applyBorder="1" applyAlignment="1">
      <alignment horizontal="center" vertical="center" wrapText="1"/>
    </xf>
    <xf numFmtId="0" fontId="41" fillId="7" borderId="49" xfId="1" applyFont="1" applyFill="1" applyBorder="1" applyAlignment="1">
      <alignment horizontal="center" vertical="center" wrapText="1"/>
    </xf>
    <xf numFmtId="0" fontId="14" fillId="0" borderId="87" xfId="1" applyFont="1" applyBorder="1" applyAlignment="1">
      <alignment horizontal="justify"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0" fillId="23" borderId="37" xfId="0" applyFont="1" applyFill="1" applyBorder="1" applyAlignment="1">
      <alignment horizontal="center"/>
    </xf>
    <xf numFmtId="0" fontId="50" fillId="23" borderId="38" xfId="0" applyFont="1" applyFill="1" applyBorder="1" applyAlignment="1">
      <alignment horizontal="center"/>
    </xf>
    <xf numFmtId="0" fontId="50" fillId="23" borderId="23" xfId="0" applyFont="1" applyFill="1" applyBorder="1" applyAlignment="1">
      <alignment horizontal="center"/>
    </xf>
    <xf numFmtId="0" fontId="42" fillId="0" borderId="1" xfId="0" applyFont="1" applyBorder="1" applyAlignment="1">
      <alignment horizontal="left" vertical="center" wrapText="1"/>
    </xf>
    <xf numFmtId="0" fontId="50" fillId="22" borderId="78" xfId="0" applyFont="1" applyFill="1" applyBorder="1" applyAlignment="1">
      <alignment horizontal="center" vertical="center"/>
    </xf>
    <xf numFmtId="0" fontId="50" fillId="22" borderId="14" xfId="0" applyFont="1" applyFill="1" applyBorder="1" applyAlignment="1">
      <alignment horizontal="center" vertical="center"/>
    </xf>
    <xf numFmtId="0" fontId="50" fillId="22" borderId="31" xfId="0" applyFont="1" applyFill="1" applyBorder="1" applyAlignment="1">
      <alignment horizontal="center" vertical="center"/>
    </xf>
    <xf numFmtId="0" fontId="4" fillId="0" borderId="45" xfId="0" applyFont="1" applyBorder="1" applyAlignment="1">
      <alignment vertical="center" wrapText="1"/>
    </xf>
    <xf numFmtId="0" fontId="4" fillId="0" borderId="58" xfId="0" applyFont="1" applyBorder="1" applyAlignment="1">
      <alignment vertical="center" wrapText="1"/>
    </xf>
    <xf numFmtId="0" fontId="4" fillId="0" borderId="56" xfId="0" applyFont="1" applyBorder="1" applyAlignment="1">
      <alignment vertical="center" wrapText="1"/>
    </xf>
    <xf numFmtId="0" fontId="3" fillId="8" borderId="53"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10" fillId="0" borderId="0" xfId="0" applyFont="1" applyAlignment="1">
      <alignment horizontal="center"/>
    </xf>
    <xf numFmtId="0" fontId="5" fillId="0" borderId="1" xfId="0" applyFont="1" applyBorder="1" applyAlignment="1">
      <alignment horizontal="center" vertical="center" wrapText="1"/>
    </xf>
    <xf numFmtId="0" fontId="14" fillId="0" borderId="93" xfId="1" applyFont="1" applyBorder="1" applyAlignment="1">
      <alignment horizontal="justify" vertical="center" wrapText="1"/>
    </xf>
    <xf numFmtId="0" fontId="5" fillId="2" borderId="65" xfId="0" applyFont="1" applyFill="1" applyBorder="1" applyAlignment="1">
      <alignment vertical="center" wrapText="1"/>
    </xf>
    <xf numFmtId="0" fontId="28" fillId="2" borderId="65"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42" fillId="2" borderId="69" xfId="0" applyFont="1" applyFill="1" applyBorder="1" applyAlignment="1">
      <alignment horizontal="center" vertical="center" wrapText="1"/>
    </xf>
    <xf numFmtId="0" fontId="5" fillId="2" borderId="1" xfId="0" applyFont="1" applyFill="1" applyBorder="1" applyAlignment="1">
      <alignment vertical="center" wrapText="1"/>
    </xf>
    <xf numFmtId="0" fontId="28" fillId="2" borderId="67" xfId="0" applyFont="1" applyFill="1" applyBorder="1" applyAlignment="1">
      <alignment horizontal="center" vertical="center"/>
    </xf>
    <xf numFmtId="0" fontId="5" fillId="2" borderId="67" xfId="0" applyFont="1" applyFill="1" applyBorder="1" applyAlignment="1">
      <alignment vertical="center" wrapText="1"/>
    </xf>
    <xf numFmtId="0" fontId="5" fillId="2" borderId="67" xfId="0" applyFont="1" applyFill="1" applyBorder="1" applyAlignment="1">
      <alignment horizontal="center" vertical="center" wrapText="1"/>
    </xf>
    <xf numFmtId="0" fontId="42" fillId="2" borderId="71" xfId="0" applyFont="1" applyFill="1" applyBorder="1" applyAlignment="1">
      <alignment horizontal="center" vertical="center" wrapText="1"/>
    </xf>
    <xf numFmtId="0" fontId="5" fillId="2" borderId="65" xfId="0" applyFont="1" applyFill="1" applyBorder="1" applyAlignment="1">
      <alignment horizontal="center" vertical="center"/>
    </xf>
    <xf numFmtId="0" fontId="5" fillId="2" borderId="65" xfId="0" applyFont="1" applyFill="1" applyBorder="1" applyAlignment="1">
      <alignment vertical="center"/>
    </xf>
    <xf numFmtId="0" fontId="5" fillId="2" borderId="1" xfId="0" applyFont="1" applyFill="1" applyBorder="1" applyAlignment="1">
      <alignment vertical="center"/>
    </xf>
    <xf numFmtId="0" fontId="5" fillId="2" borderId="67" xfId="0" applyFont="1" applyFill="1" applyBorder="1" applyAlignment="1">
      <alignment vertical="center"/>
    </xf>
    <xf numFmtId="0" fontId="46" fillId="7" borderId="94" xfId="1" applyFont="1" applyFill="1" applyBorder="1" applyAlignment="1">
      <alignment horizontal="center" vertical="center" wrapText="1"/>
    </xf>
    <xf numFmtId="0" fontId="46" fillId="7" borderId="95" xfId="1" applyFont="1" applyFill="1" applyBorder="1" applyAlignment="1">
      <alignment horizontal="center" vertical="center" wrapText="1"/>
    </xf>
    <xf numFmtId="0" fontId="6" fillId="2" borderId="86" xfId="1" applyFont="1" applyFill="1" applyBorder="1" applyAlignment="1">
      <alignment horizontal="justify" vertical="center" wrapText="1"/>
    </xf>
    <xf numFmtId="0" fontId="6" fillId="2" borderId="86" xfId="1" applyFont="1" applyFill="1" applyBorder="1" applyAlignment="1">
      <alignment horizontal="left" vertical="center" wrapText="1"/>
    </xf>
    <xf numFmtId="0" fontId="28" fillId="2" borderId="86" xfId="0" applyFont="1" applyFill="1" applyBorder="1" applyAlignment="1">
      <alignment horizontal="center" vertical="center"/>
    </xf>
    <xf numFmtId="9" fontId="6" fillId="2" borderId="86" xfId="1" applyNumberFormat="1" applyFont="1" applyFill="1" applyBorder="1" applyAlignment="1">
      <alignment horizontal="center" vertical="center" wrapText="1"/>
    </xf>
    <xf numFmtId="0" fontId="6" fillId="2" borderId="86"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justify" vertical="center" wrapText="1"/>
    </xf>
    <xf numFmtId="0" fontId="6" fillId="2" borderId="92" xfId="1" applyFont="1" applyFill="1" applyBorder="1" applyAlignment="1">
      <alignment horizontal="center" vertical="center" wrapText="1"/>
    </xf>
    <xf numFmtId="0" fontId="6" fillId="2" borderId="65" xfId="1" applyFont="1" applyFill="1" applyBorder="1" applyAlignment="1">
      <alignment horizontal="justify" vertical="center" wrapText="1"/>
    </xf>
    <xf numFmtId="0" fontId="6" fillId="2" borderId="83" xfId="1" applyFont="1" applyFill="1" applyBorder="1" applyAlignment="1">
      <alignment horizontal="center" vertical="center" wrapText="1"/>
    </xf>
    <xf numFmtId="0" fontId="6" fillId="2" borderId="65" xfId="1" applyFont="1" applyFill="1" applyBorder="1" applyAlignment="1">
      <alignment vertical="center" wrapText="1"/>
    </xf>
    <xf numFmtId="0" fontId="5" fillId="2" borderId="65" xfId="1" applyFont="1" applyFill="1" applyBorder="1" applyAlignment="1">
      <alignment vertical="center" wrapText="1"/>
    </xf>
    <xf numFmtId="0" fontId="5" fillId="2" borderId="65" xfId="1" applyFont="1" applyFill="1" applyBorder="1" applyAlignment="1">
      <alignment horizontal="center" vertical="center" wrapText="1"/>
    </xf>
    <xf numFmtId="0" fontId="6" fillId="2" borderId="1" xfId="1" applyFont="1" applyFill="1" applyBorder="1" applyAlignment="1">
      <alignment horizontal="justify" vertical="center" wrapText="1"/>
    </xf>
    <xf numFmtId="0" fontId="5" fillId="2" borderId="1" xfId="1" applyFont="1" applyFill="1" applyBorder="1" applyAlignment="1">
      <alignment horizontal="center" vertical="center" wrapText="1"/>
    </xf>
    <xf numFmtId="0" fontId="11" fillId="2" borderId="21" xfId="1" applyFill="1" applyBorder="1" applyAlignment="1">
      <alignment vertical="center"/>
    </xf>
    <xf numFmtId="0" fontId="6" fillId="2" borderId="21" xfId="1" applyFont="1" applyFill="1" applyBorder="1" applyAlignment="1">
      <alignment horizontal="justify" vertical="center" wrapText="1"/>
    </xf>
    <xf numFmtId="0" fontId="6" fillId="2" borderId="21" xfId="1" applyFont="1" applyFill="1" applyBorder="1" applyAlignment="1">
      <alignment horizontal="center" vertical="center" wrapText="1"/>
    </xf>
    <xf numFmtId="0" fontId="28" fillId="2" borderId="81" xfId="0" applyFont="1" applyFill="1" applyBorder="1" applyAlignment="1">
      <alignment horizontal="center" vertical="center"/>
    </xf>
    <xf numFmtId="0" fontId="6" fillId="2" borderId="81" xfId="1" applyFont="1" applyFill="1" applyBorder="1" applyAlignment="1">
      <alignment horizontal="center" vertical="center" wrapText="1"/>
    </xf>
    <xf numFmtId="0" fontId="6" fillId="2" borderId="80" xfId="1" applyFont="1" applyFill="1" applyBorder="1" applyAlignment="1">
      <alignment horizontal="center" vertical="center" wrapText="1"/>
    </xf>
    <xf numFmtId="0" fontId="14" fillId="2" borderId="84" xfId="1" applyFont="1" applyFill="1" applyBorder="1" applyAlignment="1">
      <alignment horizontal="center" vertical="center" wrapText="1"/>
    </xf>
  </cellXfs>
  <cellStyles count="9">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xfId="7" builtinId="5"/>
    <cellStyle name="Porcentaje 2" xfId="3" xr:uid="{00000000-0005-0000-0000-000006000000}"/>
    <cellStyle name="Porcentaje 2 2" xfId="8" xr:uid="{B58C9450-C2FA-44EE-8DC5-344497AF7907}"/>
  </cellStyles>
  <dxfs count="124">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FFFCC"/>
      <color rgb="FFFCFEBA"/>
      <color rgb="FF66FF33"/>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ustomXml" Target="../customXml/item2.xml"/><Relationship Id="rId21" Type="http://schemas.openxmlformats.org/officeDocument/2006/relationships/externalLink" Target="externalLinks/externalLink9.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353484</xdr:colOff>
      <xdr:row>0</xdr:row>
      <xdr:rowOff>118495</xdr:rowOff>
    </xdr:from>
    <xdr:ext cx="838841" cy="694569"/>
    <xdr:pic>
      <xdr:nvPicPr>
        <xdr:cNvPr id="2" name="9 Imagen" descr="LOGO SED.jpg">
          <a:extLst>
            <a:ext uri="{FF2B5EF4-FFF2-40B4-BE49-F238E27FC236}">
              <a16:creationId xmlns:a16="http://schemas.microsoft.com/office/drawing/2014/main" id="{015714CC-80E2-414F-88F8-26BA24E1D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484" y="118495"/>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285750</xdr:colOff>
      <xdr:row>3</xdr:row>
      <xdr:rowOff>14413</xdr:rowOff>
    </xdr:from>
    <xdr:ext cx="1157481" cy="1030903"/>
    <xdr:pic>
      <xdr:nvPicPr>
        <xdr:cNvPr id="2" name="9 Imagen" descr="LOGO SED.jpg">
          <a:extLst>
            <a:ext uri="{FF2B5EF4-FFF2-40B4-BE49-F238E27FC236}">
              <a16:creationId xmlns:a16="http://schemas.microsoft.com/office/drawing/2014/main" id="{31A144AF-AC89-4519-8AB2-1FA019F99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585913"/>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190500</xdr:rowOff>
    </xdr:from>
    <xdr:ext cx="1460500" cy="814916"/>
    <xdr:pic>
      <xdr:nvPicPr>
        <xdr:cNvPr id="2" name="9 Imagen" descr="LOGO SED.jpg">
          <a:extLst>
            <a:ext uri="{FF2B5EF4-FFF2-40B4-BE49-F238E27FC236}">
              <a16:creationId xmlns:a16="http://schemas.microsoft.com/office/drawing/2014/main" id="{F22FBC6C-5541-4CC5-A53E-47687B077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1460500" cy="81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257175</xdr:colOff>
      <xdr:row>0</xdr:row>
      <xdr:rowOff>38101</xdr:rowOff>
    </xdr:from>
    <xdr:ext cx="657225" cy="557644"/>
    <xdr:pic>
      <xdr:nvPicPr>
        <xdr:cNvPr id="2" name="9 Imagen" descr="LOGO SED.jpg">
          <a:extLst>
            <a:ext uri="{FF2B5EF4-FFF2-40B4-BE49-F238E27FC236}">
              <a16:creationId xmlns:a16="http://schemas.microsoft.com/office/drawing/2014/main" id="{996E4802-C100-4BC8-B486-4DFB6DD86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8101"/>
          <a:ext cx="657225" cy="557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640AF0E7-3C9E-4897-A8DD-DA1E84BC5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433"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ttps://educacionbogota-my.sharepoint.com/Users/lherrera/AppData/Local/Microsoft/Windows/Temporary%20Internet%20Files/Content.Outlook/GGO5PCHB/PAAC%20def.%202019%20matriz%20mapa%20riesgos%20corrupcion%20Control%20de%20la%20prestaci&#243;n%20del%20servicio%20educativo.xlsx?3B58B1C7" TargetMode="External"/><Relationship Id="rId1" Type="http://schemas.openxmlformats.org/officeDocument/2006/relationships/externalLinkPath" Target="file:///\\3B58B1C7\PAAC%20def.%202019%20matriz%20mapa%20riesgos%20corrupcion%20Control%20de%20la%20prestaci&#243;n%20del%20servicio%20educativ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ducacionbogota-my.sharepoint.com/Users/LMADRIGAL/AppData/Local/Microsoft/Windows/INetCache/Content.Outlook/X5BG69ON/MAPA%20ANTICORRUPCION%202019%2024-12-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MADRIGAL/AppData/Local/Microsoft/Windows/INetCache/Content.Outlook/X5BG69ON/MAPA%20ANTICORRUPCION%202019%2024-12-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ducacionbogota-my.sharepoint.com/Users/EDGARFERNANDO.Lenovo-PC/Downloads/LHERRERA/Documents/OAP%20desde%202012/2019/PAAC/consolidado%206%20componentes/PAAC%202019%20ene29%20ajustado%20gestion%20contractual%20directo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cionbogota-my.sharepoint.com/Users/nhernandez/AppData/Local/Microsoft/Windows/Temporary%20Internet%20Files/Content.Outlook/GE3GBHQ8/Seguimiento%20OCI%20REN.CTAS%20Y%20TRANSP%20%202018%20abri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lherrera/Documents/OAP%20desde%202012/2023/PAAC%202023/versiones%20paac%202023/borrador%20publicar/Copia%20de%20PAAC%202023%20Borrador%20Acciones%20DPRI%2023%20ene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ducacionbogota-my.sharepoint.com/Users/erodelo/Desktop/Copia%20de%20Prueba%20OKK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ducacionbogota-my.sharepoint.com/Users/cvega/AppData/Local/Microsoft/Windows/Temporary%20Internet%20Files/Content.Outlook/75D2HZSO/MAPA%20RIESGOS%20CORRUPCION%202019%20CONTRATACION%20DB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row r="10">
          <cell r="P10" t="str">
            <v>Pendiente</v>
          </cell>
        </row>
        <row r="11">
          <cell r="P11">
            <v>0</v>
          </cell>
        </row>
        <row r="12">
          <cell r="P12">
            <v>0</v>
          </cell>
        </row>
        <row r="13">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8">
          <cell r="P38">
            <v>0</v>
          </cell>
        </row>
        <row r="39">
          <cell r="P39" t="str">
            <v>Pendiente</v>
          </cell>
        </row>
      </sheetData>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row>
      </sheetData>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1. SEGUIMIENTO MRC "/>
      <sheetName val="1. RIESGO CORRUPCIÓN REVISADO"/>
      <sheetName val="1. RIESGO CORRUPCIÓN Com"/>
      <sheetName val="Hoja1"/>
      <sheetName val="1. RIESGO CORRUPCIÓN "/>
      <sheetName val="Hoja2"/>
      <sheetName val="2.RACIONALIZACIÓN DE TRAMITES "/>
      <sheetName val="4.MM ATENCIÓN CIUDADANO"/>
      <sheetName val="6. GESTIÓN INTEGRAL"/>
      <sheetName val="6. ADICION PLAN GEST INTEGRA"/>
      <sheetName val="LISTA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persons/person.xml><?xml version="1.0" encoding="utf-8"?>
<personList xmlns="http://schemas.microsoft.com/office/spreadsheetml/2018/threadedcomments" xmlns:x="http://schemas.openxmlformats.org/spreadsheetml/2006/main">
  <person displayName="EDGAR FERNANDO ORTEGA GALAN" id="{29C460E5-CE0E-4D68-8A5B-81B8A9190CDB}" userId="EDGAR FERNANDO ORTEGA GALAN" providerId="None"/>
  <person displayName="LUIS FERNANDO HERRERA ROJAS" id="{4A376762-81FD-4009-A669-128E9D723DD9}" userId="S::lherrera@educacionbogota.gov.co::e4e12c56-6c68-47ca-9309-a508e808f0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 dT="2022-09-22T03:18:35.49" personId="{4A376762-81FD-4009-A669-128E9D723DD9}" id="{ADF0DD6C-EA49-419B-9064-AD3EBA92CBBE}">
    <text>Políticos, Economicos y Financieros, Sociales y Culturales, Tecnológicos, Ambientales, Legales y Reglamentarios</text>
  </threadedComment>
  <threadedComment ref="Q215" dT="2021-11-03T16:46:29.75" personId="{29C460E5-CE0E-4D68-8A5B-81B8A9190CDB}" id="{56005692-C65F-4871-89D4-2323E86ADC00}">
    <text>Segun la metodologia de elaboración de riesgos de corupción se requiere establecer la periodicidad  o tiempo de ejecución del control 1.</text>
  </threadedComment>
  <threadedComment ref="D384" dT="2022-10-19T16:18:03.14" personId="{4A376762-81FD-4009-A669-128E9D723DD9}" id="{FDA11B17-B1AA-4E35-9EBB-E5C4E39D67ED}">
    <text>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
  <sheetViews>
    <sheetView workbookViewId="0">
      <selection activeCell="F3" sqref="F3"/>
    </sheetView>
  </sheetViews>
  <sheetFormatPr baseColWidth="10" defaultColWidth="11.42578125" defaultRowHeight="11.25"/>
  <cols>
    <col min="1" max="1" width="11.42578125" style="23"/>
    <col min="2" max="2" width="7.140625" style="23" customWidth="1"/>
    <col min="3" max="3" width="6.28515625" style="23" customWidth="1"/>
    <col min="4" max="4" width="17.28515625" style="23" customWidth="1"/>
    <col min="5" max="5" width="15.85546875" style="23" customWidth="1"/>
    <col min="6" max="6" width="17.28515625" style="23" customWidth="1"/>
    <col min="7" max="7" width="15.5703125" style="111" customWidth="1"/>
    <col min="8" max="8" width="13.7109375" style="111" customWidth="1"/>
    <col min="9" max="9" width="15.28515625" style="111" customWidth="1"/>
    <col min="10" max="10" width="17" style="23" customWidth="1"/>
    <col min="11" max="11" width="15.140625" style="23" customWidth="1"/>
    <col min="12" max="12" width="9.140625" style="23" hidden="1" customWidth="1"/>
    <col min="13" max="13" width="12.42578125" style="23" hidden="1" customWidth="1"/>
    <col min="14" max="14" width="9.5703125" style="23" hidden="1" customWidth="1"/>
    <col min="15" max="15" width="11.140625" style="23" hidden="1" customWidth="1"/>
    <col min="16" max="16" width="35.42578125" style="23" hidden="1" customWidth="1"/>
    <col min="17" max="16384" width="11.42578125" style="23"/>
  </cols>
  <sheetData>
    <row r="1" spans="1:16" ht="21" customHeight="1" thickBot="1">
      <c r="A1" s="303" t="s">
        <v>27</v>
      </c>
      <c r="B1" s="304"/>
      <c r="C1" s="304"/>
      <c r="D1" s="304"/>
      <c r="E1" s="304"/>
      <c r="F1" s="304"/>
      <c r="G1" s="304"/>
      <c r="H1" s="304"/>
      <c r="I1" s="304"/>
      <c r="J1" s="304"/>
      <c r="K1" s="304"/>
      <c r="L1" s="299" t="s">
        <v>1082</v>
      </c>
      <c r="M1" s="300"/>
      <c r="N1" s="300"/>
      <c r="O1" s="300"/>
      <c r="P1" s="301" t="s">
        <v>29</v>
      </c>
    </row>
    <row r="2" spans="1:16" ht="78.75" customHeight="1">
      <c r="A2" s="305" t="s">
        <v>30</v>
      </c>
      <c r="B2" s="306"/>
      <c r="C2" s="309" t="s">
        <v>31</v>
      </c>
      <c r="D2" s="310"/>
      <c r="E2" s="113" t="s">
        <v>32</v>
      </c>
      <c r="F2" s="113" t="s">
        <v>1245</v>
      </c>
      <c r="G2" s="113" t="s">
        <v>33</v>
      </c>
      <c r="H2" s="113" t="s">
        <v>34</v>
      </c>
      <c r="I2" s="113" t="s">
        <v>35</v>
      </c>
      <c r="J2" s="114" t="s">
        <v>36</v>
      </c>
      <c r="K2" s="115" t="s">
        <v>37</v>
      </c>
      <c r="L2" s="108" t="s">
        <v>38</v>
      </c>
      <c r="M2" s="99" t="s">
        <v>39</v>
      </c>
      <c r="N2" s="99" t="s">
        <v>40</v>
      </c>
      <c r="O2" s="99" t="s">
        <v>41</v>
      </c>
      <c r="P2" s="302"/>
    </row>
    <row r="3" spans="1:16" ht="182.25" customHeight="1">
      <c r="A3" s="307" t="s">
        <v>42</v>
      </c>
      <c r="B3" s="308"/>
      <c r="C3" s="190" t="s">
        <v>43</v>
      </c>
      <c r="D3" s="185" t="s">
        <v>44</v>
      </c>
      <c r="E3" s="185" t="s">
        <v>45</v>
      </c>
      <c r="F3" s="186" t="s">
        <v>46</v>
      </c>
      <c r="G3" s="187">
        <v>1</v>
      </c>
      <c r="H3" s="187">
        <v>1</v>
      </c>
      <c r="I3" s="187">
        <v>1</v>
      </c>
      <c r="J3" s="185" t="s">
        <v>47</v>
      </c>
      <c r="K3" s="185" t="s">
        <v>48</v>
      </c>
      <c r="L3" s="110"/>
      <c r="M3" s="109"/>
      <c r="N3" s="109"/>
      <c r="O3" s="109"/>
      <c r="P3" s="109"/>
    </row>
    <row r="4" spans="1:16" ht="81" customHeight="1">
      <c r="A4" s="317" t="s">
        <v>49</v>
      </c>
      <c r="B4" s="318"/>
      <c r="C4" s="191" t="s">
        <v>50</v>
      </c>
      <c r="D4" s="185" t="s">
        <v>51</v>
      </c>
      <c r="E4" s="188" t="s">
        <v>52</v>
      </c>
      <c r="F4" s="186" t="s">
        <v>46</v>
      </c>
      <c r="G4" s="189">
        <v>0</v>
      </c>
      <c r="H4" s="189">
        <v>0</v>
      </c>
      <c r="I4" s="189">
        <v>1</v>
      </c>
      <c r="J4" s="185" t="s">
        <v>53</v>
      </c>
      <c r="K4" s="185" t="s">
        <v>54</v>
      </c>
      <c r="L4" s="110"/>
      <c r="M4" s="109"/>
      <c r="N4" s="109"/>
      <c r="O4" s="109"/>
      <c r="P4" s="109"/>
    </row>
    <row r="5" spans="1:16" ht="100.5" customHeight="1">
      <c r="A5" s="319"/>
      <c r="B5" s="320"/>
      <c r="C5" s="191" t="s">
        <v>55</v>
      </c>
      <c r="D5" s="185" t="s">
        <v>56</v>
      </c>
      <c r="E5" s="185" t="s">
        <v>57</v>
      </c>
      <c r="F5" s="186" t="s">
        <v>46</v>
      </c>
      <c r="G5" s="187">
        <v>0</v>
      </c>
      <c r="H5" s="187">
        <v>0</v>
      </c>
      <c r="I5" s="187">
        <v>1</v>
      </c>
      <c r="J5" s="185" t="s">
        <v>58</v>
      </c>
      <c r="K5" s="185" t="s">
        <v>59</v>
      </c>
      <c r="L5" s="110"/>
      <c r="M5" s="109"/>
      <c r="N5" s="109"/>
      <c r="O5" s="109"/>
      <c r="P5" s="109"/>
    </row>
    <row r="6" spans="1:16" ht="138.75" customHeight="1">
      <c r="A6" s="321" t="s">
        <v>60</v>
      </c>
      <c r="B6" s="322"/>
      <c r="C6" s="191" t="s">
        <v>61</v>
      </c>
      <c r="D6" s="185" t="s">
        <v>62</v>
      </c>
      <c r="E6" s="185" t="s">
        <v>63</v>
      </c>
      <c r="F6" s="186" t="s">
        <v>46</v>
      </c>
      <c r="G6" s="187">
        <v>0</v>
      </c>
      <c r="H6" s="187">
        <v>0</v>
      </c>
      <c r="I6" s="187">
        <v>1</v>
      </c>
      <c r="J6" s="185" t="s">
        <v>64</v>
      </c>
      <c r="K6" s="185" t="s">
        <v>65</v>
      </c>
      <c r="L6" s="110"/>
      <c r="M6" s="109"/>
      <c r="N6" s="109"/>
      <c r="O6" s="109"/>
      <c r="P6" s="109"/>
    </row>
    <row r="7" spans="1:16" ht="133.5" customHeight="1">
      <c r="A7" s="321"/>
      <c r="B7" s="322"/>
      <c r="C7" s="191" t="s">
        <v>66</v>
      </c>
      <c r="D7" s="185" t="s">
        <v>67</v>
      </c>
      <c r="E7" s="185" t="s">
        <v>68</v>
      </c>
      <c r="F7" s="186" t="s">
        <v>46</v>
      </c>
      <c r="G7" s="187">
        <v>1</v>
      </c>
      <c r="H7" s="187">
        <v>0</v>
      </c>
      <c r="I7" s="187">
        <v>0</v>
      </c>
      <c r="J7" s="185" t="s">
        <v>69</v>
      </c>
      <c r="K7" s="185" t="s">
        <v>70</v>
      </c>
      <c r="L7" s="110"/>
      <c r="M7" s="109"/>
      <c r="N7" s="109"/>
      <c r="O7" s="109"/>
      <c r="P7" s="109"/>
    </row>
    <row r="8" spans="1:16" ht="133.5" customHeight="1">
      <c r="A8" s="321"/>
      <c r="B8" s="322"/>
      <c r="C8" s="191" t="s">
        <v>71</v>
      </c>
      <c r="D8" s="185" t="s">
        <v>72</v>
      </c>
      <c r="E8" s="185" t="s">
        <v>73</v>
      </c>
      <c r="F8" s="186" t="s">
        <v>491</v>
      </c>
      <c r="G8" s="290">
        <v>0.33</v>
      </c>
      <c r="H8" s="290">
        <v>0.33</v>
      </c>
      <c r="I8" s="290">
        <v>0.34</v>
      </c>
      <c r="J8" s="185" t="s">
        <v>1227</v>
      </c>
      <c r="K8" s="185" t="s">
        <v>74</v>
      </c>
      <c r="L8" s="110"/>
      <c r="M8" s="109"/>
      <c r="N8" s="109"/>
      <c r="O8" s="109"/>
      <c r="P8" s="109"/>
    </row>
    <row r="9" spans="1:16" ht="99.75" customHeight="1" thickBot="1">
      <c r="A9" s="313" t="s">
        <v>75</v>
      </c>
      <c r="B9" s="314"/>
      <c r="C9" s="191" t="s">
        <v>76</v>
      </c>
      <c r="D9" s="185" t="s">
        <v>77</v>
      </c>
      <c r="E9" s="185" t="s">
        <v>78</v>
      </c>
      <c r="F9" s="186" t="s">
        <v>46</v>
      </c>
      <c r="G9" s="187">
        <v>1</v>
      </c>
      <c r="H9" s="187">
        <v>1</v>
      </c>
      <c r="I9" s="187">
        <v>1</v>
      </c>
      <c r="J9" s="185" t="s">
        <v>79</v>
      </c>
      <c r="K9" s="185" t="s">
        <v>80</v>
      </c>
      <c r="L9" s="110"/>
      <c r="M9" s="109"/>
      <c r="N9" s="109"/>
      <c r="O9" s="109"/>
      <c r="P9" s="109"/>
    </row>
    <row r="10" spans="1:16" ht="163.5" customHeight="1" thickBot="1">
      <c r="A10" s="315" t="s">
        <v>81</v>
      </c>
      <c r="B10" s="316"/>
      <c r="C10" s="192" t="s">
        <v>82</v>
      </c>
      <c r="D10" s="185" t="s">
        <v>83</v>
      </c>
      <c r="E10" s="185" t="s">
        <v>84</v>
      </c>
      <c r="F10" s="186" t="s">
        <v>46</v>
      </c>
      <c r="G10" s="187">
        <v>1</v>
      </c>
      <c r="H10" s="187">
        <v>1</v>
      </c>
      <c r="I10" s="187">
        <v>1</v>
      </c>
      <c r="J10" s="185" t="s">
        <v>85</v>
      </c>
      <c r="K10" s="185" t="s">
        <v>86</v>
      </c>
      <c r="L10" s="110"/>
      <c r="M10" s="109"/>
      <c r="N10" s="109"/>
      <c r="O10" s="109"/>
      <c r="P10" s="109"/>
    </row>
    <row r="11" spans="1:16" ht="11.25" customHeight="1">
      <c r="A11" s="311"/>
      <c r="B11" s="312"/>
      <c r="C11" s="312"/>
      <c r="D11" s="312"/>
      <c r="E11" s="312"/>
      <c r="F11" s="312"/>
      <c r="G11" s="312"/>
      <c r="H11" s="312"/>
      <c r="I11" s="312"/>
      <c r="J11" s="312"/>
      <c r="K11" s="312"/>
    </row>
  </sheetData>
  <mergeCells count="11">
    <mergeCell ref="A11:K11"/>
    <mergeCell ref="A9:B9"/>
    <mergeCell ref="A10:B10"/>
    <mergeCell ref="A4:B5"/>
    <mergeCell ref="A6:B8"/>
    <mergeCell ref="L1:O1"/>
    <mergeCell ref="P1:P2"/>
    <mergeCell ref="A1:K1"/>
    <mergeCell ref="A2:B2"/>
    <mergeCell ref="A3:B3"/>
    <mergeCell ref="C2:D2"/>
  </mergeCells>
  <pageMargins left="0.31496062992125984" right="0.51181102362204722" top="0.74803149606299213" bottom="0.74803149606299213" header="0.31496062992125984" footer="0.31496062992125984"/>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Hoja2!$E$4:$E$5</xm:f>
          </x14:formula1>
          <xm:sqref>F3:F10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7516-FAC9-4212-85F2-F78926F949F0}">
  <dimension ref="A1:AH18"/>
  <sheetViews>
    <sheetView tabSelected="1" topLeftCell="D13" zoomScale="70" zoomScaleNormal="70" workbookViewId="0">
      <selection activeCell="G4" sqref="G4:G7"/>
    </sheetView>
  </sheetViews>
  <sheetFormatPr baseColWidth="10" defaultRowHeight="15"/>
  <cols>
    <col min="1" max="1" width="24.42578125" customWidth="1"/>
    <col min="2" max="2" width="8.7109375" customWidth="1"/>
    <col min="3" max="3" width="31.140625" customWidth="1"/>
    <col min="4" max="4" width="36.28515625" customWidth="1"/>
    <col min="5" max="5" width="29.85546875" customWidth="1"/>
    <col min="6" max="6" width="35.42578125" customWidth="1"/>
    <col min="7" max="7" width="31" customWidth="1"/>
    <col min="8" max="8" width="33.42578125" customWidth="1"/>
    <col min="9" max="9" width="30" customWidth="1"/>
    <col min="10" max="10" width="29.42578125" customWidth="1"/>
  </cols>
  <sheetData>
    <row r="1" spans="1:34" ht="15.75">
      <c r="A1" s="1162" t="s">
        <v>691</v>
      </c>
      <c r="B1" s="1163"/>
      <c r="C1" s="1163"/>
      <c r="D1" s="1163"/>
      <c r="E1" s="1163"/>
      <c r="F1" s="1163"/>
      <c r="G1" s="1163"/>
      <c r="H1" s="1163"/>
      <c r="I1" s="1163"/>
      <c r="J1" s="1164"/>
    </row>
    <row r="2" spans="1:34" ht="16.5" thickBot="1">
      <c r="A2" s="1166" t="s">
        <v>838</v>
      </c>
      <c r="B2" s="1167"/>
      <c r="C2" s="1167"/>
      <c r="D2" s="1167"/>
      <c r="E2" s="1167"/>
      <c r="F2" s="1167"/>
      <c r="G2" s="1167"/>
      <c r="H2" s="1167"/>
      <c r="I2" s="1167"/>
      <c r="J2" s="1168"/>
    </row>
    <row r="3" spans="1:34" ht="132" customHeight="1">
      <c r="A3" s="168" t="s">
        <v>30</v>
      </c>
      <c r="B3" s="1172" t="s">
        <v>31</v>
      </c>
      <c r="C3" s="1173"/>
      <c r="D3" s="166" t="s">
        <v>32</v>
      </c>
      <c r="E3" s="166" t="s">
        <v>1251</v>
      </c>
      <c r="F3" s="166" t="s">
        <v>33</v>
      </c>
      <c r="G3" s="166" t="s">
        <v>34</v>
      </c>
      <c r="H3" s="166" t="s">
        <v>35</v>
      </c>
      <c r="I3" s="166" t="s">
        <v>689</v>
      </c>
      <c r="J3" s="169" t="s">
        <v>37</v>
      </c>
    </row>
    <row r="4" spans="1:34" ht="45" customHeight="1">
      <c r="A4" s="1160" t="s">
        <v>837</v>
      </c>
      <c r="B4" s="387" t="s">
        <v>697</v>
      </c>
      <c r="C4" s="1165" t="s">
        <v>836</v>
      </c>
      <c r="D4" s="1165" t="s">
        <v>835</v>
      </c>
      <c r="E4" s="1175" t="s">
        <v>46</v>
      </c>
      <c r="F4" s="1175">
        <v>1</v>
      </c>
      <c r="G4" s="1175">
        <v>1</v>
      </c>
      <c r="H4" s="1175">
        <v>0</v>
      </c>
      <c r="I4" s="1165" t="s">
        <v>834</v>
      </c>
      <c r="J4" s="1165" t="s">
        <v>801</v>
      </c>
    </row>
    <row r="5" spans="1:34" ht="0.95" customHeight="1">
      <c r="A5" s="1160"/>
      <c r="B5" s="387"/>
      <c r="C5" s="1165"/>
      <c r="D5" s="1165"/>
      <c r="E5" s="1175"/>
      <c r="F5" s="1175"/>
      <c r="G5" s="1175"/>
      <c r="H5" s="1175"/>
      <c r="I5" s="1165"/>
      <c r="J5" s="1165"/>
    </row>
    <row r="6" spans="1:34" ht="15" customHeight="1">
      <c r="A6" s="1160"/>
      <c r="B6" s="387"/>
      <c r="C6" s="1165"/>
      <c r="D6" s="1165"/>
      <c r="E6" s="1175"/>
      <c r="F6" s="1175"/>
      <c r="G6" s="1175"/>
      <c r="H6" s="1175"/>
      <c r="I6" s="1165"/>
      <c r="J6" s="1165"/>
    </row>
    <row r="7" spans="1:34" ht="64.5" customHeight="1">
      <c r="A7" s="1160"/>
      <c r="B7" s="387"/>
      <c r="C7" s="1165"/>
      <c r="D7" s="1165"/>
      <c r="E7" s="1175"/>
      <c r="F7" s="1175"/>
      <c r="G7" s="1175"/>
      <c r="H7" s="1175"/>
      <c r="I7" s="1165"/>
      <c r="J7" s="1165"/>
    </row>
    <row r="8" spans="1:34" ht="205.5" customHeight="1">
      <c r="A8" s="1160"/>
      <c r="B8" s="76" t="s">
        <v>702</v>
      </c>
      <c r="C8" s="229" t="s">
        <v>833</v>
      </c>
      <c r="D8" s="229" t="s">
        <v>832</v>
      </c>
      <c r="E8" s="224" t="s">
        <v>491</v>
      </c>
      <c r="F8" s="224">
        <v>33</v>
      </c>
      <c r="G8" s="224">
        <v>33</v>
      </c>
      <c r="H8" s="224">
        <v>34</v>
      </c>
      <c r="I8" s="229" t="s">
        <v>831</v>
      </c>
      <c r="J8" s="229" t="s">
        <v>801</v>
      </c>
    </row>
    <row r="9" spans="1:34" ht="99.75" customHeight="1">
      <c r="A9" s="1160"/>
      <c r="B9" s="76" t="s">
        <v>738</v>
      </c>
      <c r="C9" s="229" t="s">
        <v>830</v>
      </c>
      <c r="D9" s="229" t="s">
        <v>829</v>
      </c>
      <c r="E9" s="224" t="s">
        <v>46</v>
      </c>
      <c r="F9" s="224">
        <v>5</v>
      </c>
      <c r="G9" s="224">
        <v>2</v>
      </c>
      <c r="H9" s="224">
        <v>2</v>
      </c>
      <c r="I9" s="229" t="s">
        <v>828</v>
      </c>
      <c r="J9" s="229" t="s">
        <v>801</v>
      </c>
    </row>
    <row r="10" spans="1:34" ht="96" customHeight="1">
      <c r="A10" s="1169" t="s">
        <v>827</v>
      </c>
      <c r="B10" s="76" t="s">
        <v>50</v>
      </c>
      <c r="C10" s="229" t="s">
        <v>826</v>
      </c>
      <c r="D10" s="229" t="s">
        <v>1095</v>
      </c>
      <c r="E10" s="224" t="s">
        <v>46</v>
      </c>
      <c r="F10" s="224">
        <v>1</v>
      </c>
      <c r="G10" s="224">
        <v>1</v>
      </c>
      <c r="H10" s="224">
        <v>1</v>
      </c>
      <c r="I10" s="229" t="s">
        <v>825</v>
      </c>
      <c r="J10" s="229" t="s">
        <v>801</v>
      </c>
    </row>
    <row r="11" spans="1:34" ht="198" customHeight="1">
      <c r="A11" s="1170"/>
      <c r="B11" s="76" t="s">
        <v>55</v>
      </c>
      <c r="C11" s="229" t="s">
        <v>824</v>
      </c>
      <c r="D11" s="229" t="s">
        <v>1096</v>
      </c>
      <c r="E11" s="224" t="s">
        <v>46</v>
      </c>
      <c r="F11" s="224">
        <v>9</v>
      </c>
      <c r="G11" s="224">
        <v>7</v>
      </c>
      <c r="H11" s="224">
        <v>6</v>
      </c>
      <c r="I11" s="229" t="s">
        <v>806</v>
      </c>
      <c r="J11" s="229" t="s">
        <v>801</v>
      </c>
      <c r="AD11" t="s">
        <v>823</v>
      </c>
      <c r="AE11" t="s">
        <v>822</v>
      </c>
      <c r="AF11" t="s">
        <v>821</v>
      </c>
      <c r="AG11" t="s">
        <v>820</v>
      </c>
      <c r="AH11" t="s">
        <v>819</v>
      </c>
    </row>
    <row r="12" spans="1:34" ht="144" customHeight="1">
      <c r="A12" s="1170"/>
      <c r="B12" s="76" t="s">
        <v>713</v>
      </c>
      <c r="C12" s="229" t="s">
        <v>818</v>
      </c>
      <c r="D12" s="229" t="s">
        <v>817</v>
      </c>
      <c r="E12" s="224" t="s">
        <v>46</v>
      </c>
      <c r="F12" s="224">
        <v>18</v>
      </c>
      <c r="G12" s="224">
        <v>17</v>
      </c>
      <c r="H12" s="224">
        <v>0</v>
      </c>
      <c r="I12" s="229" t="s">
        <v>806</v>
      </c>
      <c r="J12" s="229" t="s">
        <v>801</v>
      </c>
      <c r="AD12" t="s">
        <v>816</v>
      </c>
      <c r="AF12" t="s">
        <v>815</v>
      </c>
      <c r="AG12" t="s">
        <v>814</v>
      </c>
    </row>
    <row r="13" spans="1:34" ht="144" customHeight="1">
      <c r="A13" s="1171"/>
      <c r="B13" s="76" t="s">
        <v>732</v>
      </c>
      <c r="C13" s="230" t="s">
        <v>1097</v>
      </c>
      <c r="D13" s="230" t="s">
        <v>1098</v>
      </c>
      <c r="E13" s="231" t="s">
        <v>46</v>
      </c>
      <c r="F13" s="231">
        <v>0</v>
      </c>
      <c r="G13" s="231">
        <v>1</v>
      </c>
      <c r="H13" s="231">
        <v>0</v>
      </c>
      <c r="I13" s="230" t="s">
        <v>806</v>
      </c>
      <c r="J13" s="230" t="s">
        <v>801</v>
      </c>
    </row>
    <row r="14" spans="1:34" ht="114.75" customHeight="1">
      <c r="A14" s="167" t="s">
        <v>813</v>
      </c>
      <c r="B14" s="76" t="s">
        <v>61</v>
      </c>
      <c r="C14" s="229" t="s">
        <v>812</v>
      </c>
      <c r="D14" s="229" t="s">
        <v>1099</v>
      </c>
      <c r="E14" s="224" t="s">
        <v>491</v>
      </c>
      <c r="F14" s="231">
        <v>0</v>
      </c>
      <c r="G14" s="231">
        <v>0</v>
      </c>
      <c r="H14" s="232">
        <v>1</v>
      </c>
      <c r="I14" s="229" t="s">
        <v>811</v>
      </c>
      <c r="J14" s="229" t="s">
        <v>801</v>
      </c>
    </row>
    <row r="15" spans="1:34" ht="156.94999999999999" customHeight="1">
      <c r="A15" s="1160" t="s">
        <v>810</v>
      </c>
      <c r="B15" s="76" t="s">
        <v>76</v>
      </c>
      <c r="C15" s="229" t="s">
        <v>809</v>
      </c>
      <c r="D15" s="229" t="s">
        <v>808</v>
      </c>
      <c r="E15" s="224" t="s">
        <v>46</v>
      </c>
      <c r="F15" s="224">
        <v>0</v>
      </c>
      <c r="G15" s="224">
        <v>1</v>
      </c>
      <c r="H15" s="224">
        <v>1</v>
      </c>
      <c r="I15" s="229" t="s">
        <v>807</v>
      </c>
      <c r="J15" s="229" t="s">
        <v>801</v>
      </c>
    </row>
    <row r="16" spans="1:34" ht="188.1" customHeight="1">
      <c r="A16" s="1160"/>
      <c r="B16" s="76" t="s">
        <v>730</v>
      </c>
      <c r="C16" s="229" t="s">
        <v>1100</v>
      </c>
      <c r="D16" s="229" t="s">
        <v>1101</v>
      </c>
      <c r="E16" s="224" t="s">
        <v>46</v>
      </c>
      <c r="F16" s="224">
        <v>1</v>
      </c>
      <c r="G16" s="224">
        <v>1</v>
      </c>
      <c r="H16" s="224">
        <v>1</v>
      </c>
      <c r="I16" s="229" t="s">
        <v>806</v>
      </c>
      <c r="J16" s="229" t="s">
        <v>801</v>
      </c>
    </row>
    <row r="17" spans="1:10" ht="207" customHeight="1">
      <c r="A17" s="1160"/>
      <c r="B17" s="76" t="s">
        <v>839</v>
      </c>
      <c r="C17" s="229" t="s">
        <v>805</v>
      </c>
      <c r="D17" s="229" t="s">
        <v>1102</v>
      </c>
      <c r="E17" s="224" t="s">
        <v>46</v>
      </c>
      <c r="F17" s="224">
        <v>0</v>
      </c>
      <c r="G17" s="224">
        <v>1</v>
      </c>
      <c r="H17" s="224">
        <v>1</v>
      </c>
      <c r="I17" s="229" t="s">
        <v>804</v>
      </c>
      <c r="J17" s="229" t="s">
        <v>801</v>
      </c>
    </row>
    <row r="18" spans="1:10" ht="147.75" customHeight="1" thickBot="1">
      <c r="A18" s="1161"/>
      <c r="B18" s="76" t="s">
        <v>840</v>
      </c>
      <c r="C18" s="229" t="s">
        <v>803</v>
      </c>
      <c r="D18" s="229" t="s">
        <v>1103</v>
      </c>
      <c r="E18" s="224" t="s">
        <v>46</v>
      </c>
      <c r="F18" s="224">
        <v>0</v>
      </c>
      <c r="G18" s="224">
        <v>1</v>
      </c>
      <c r="H18" s="224">
        <v>1</v>
      </c>
      <c r="I18" s="229" t="s">
        <v>802</v>
      </c>
      <c r="J18" s="229" t="s">
        <v>801</v>
      </c>
    </row>
  </sheetData>
  <mergeCells count="15">
    <mergeCell ref="A15:A18"/>
    <mergeCell ref="A1:J1"/>
    <mergeCell ref="A4:A9"/>
    <mergeCell ref="C4:C7"/>
    <mergeCell ref="D4:D7"/>
    <mergeCell ref="E4:E7"/>
    <mergeCell ref="F4:F7"/>
    <mergeCell ref="G4:G7"/>
    <mergeCell ref="H4:H7"/>
    <mergeCell ref="I4:I7"/>
    <mergeCell ref="J4:J7"/>
    <mergeCell ref="A2:J2"/>
    <mergeCell ref="A10:A13"/>
    <mergeCell ref="B3:C3"/>
    <mergeCell ref="B4:B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B81854D-1F9A-4CA9-B6FE-321EC5574260}">
          <x14:formula1>
            <xm:f>Hoja2!$E$4:$E$5</xm:f>
          </x14:formula1>
          <xm:sqref>E4 E16 E8:E14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baseColWidth="10" defaultColWidth="11.42578125" defaultRowHeight="15"/>
  <cols>
    <col min="1" max="1" width="18.42578125" customWidth="1"/>
  </cols>
  <sheetData>
    <row r="1" spans="1:1">
      <c r="A1" t="s">
        <v>767</v>
      </c>
    </row>
    <row r="2" spans="1:1">
      <c r="A2" t="s">
        <v>469</v>
      </c>
    </row>
    <row r="3" spans="1:1">
      <c r="A3" t="s">
        <v>768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9"/>
  <sheetViews>
    <sheetView workbookViewId="0"/>
  </sheetViews>
  <sheetFormatPr baseColWidth="10" defaultColWidth="11.42578125"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769</v>
      </c>
      <c r="B1" s="6" t="s">
        <v>94</v>
      </c>
      <c r="C1" s="6" t="s">
        <v>96</v>
      </c>
      <c r="D1" s="6" t="s">
        <v>770</v>
      </c>
      <c r="E1" s="6" t="s">
        <v>771</v>
      </c>
      <c r="F1" s="11" t="s">
        <v>772</v>
      </c>
      <c r="G1" s="11" t="s">
        <v>10</v>
      </c>
    </row>
    <row r="2" spans="1:7">
      <c r="A2" s="8" t="s">
        <v>773</v>
      </c>
      <c r="B2" t="s">
        <v>124</v>
      </c>
      <c r="C2" t="s">
        <v>774</v>
      </c>
      <c r="D2" t="s">
        <v>126</v>
      </c>
      <c r="E2" s="10" t="s">
        <v>129</v>
      </c>
      <c r="F2" s="12">
        <v>15</v>
      </c>
      <c r="G2" t="s">
        <v>127</v>
      </c>
    </row>
    <row r="3" spans="1:7">
      <c r="A3" s="8" t="s">
        <v>775</v>
      </c>
      <c r="B3" t="s">
        <v>25</v>
      </c>
      <c r="C3" t="s">
        <v>776</v>
      </c>
      <c r="D3" t="s">
        <v>142</v>
      </c>
      <c r="E3" s="10" t="s">
        <v>777</v>
      </c>
      <c r="F3" s="12">
        <v>0</v>
      </c>
      <c r="G3" t="s">
        <v>408</v>
      </c>
    </row>
    <row r="4" spans="1:7">
      <c r="A4" s="8" t="s">
        <v>778</v>
      </c>
      <c r="B4" t="s">
        <v>170</v>
      </c>
      <c r="C4" t="s">
        <v>608</v>
      </c>
      <c r="E4" s="10" t="s">
        <v>137</v>
      </c>
      <c r="F4" s="12">
        <v>15</v>
      </c>
    </row>
    <row r="5" spans="1:7">
      <c r="A5" s="8" t="s">
        <v>779</v>
      </c>
      <c r="B5" t="s">
        <v>520</v>
      </c>
      <c r="C5" t="s">
        <v>26</v>
      </c>
      <c r="E5" s="10" t="s">
        <v>780</v>
      </c>
      <c r="F5" s="12">
        <v>0</v>
      </c>
    </row>
    <row r="6" spans="1:7">
      <c r="A6" s="8" t="s">
        <v>781</v>
      </c>
      <c r="B6" t="s">
        <v>782</v>
      </c>
      <c r="C6" t="s">
        <v>532</v>
      </c>
      <c r="E6" s="10" t="s">
        <v>140</v>
      </c>
      <c r="F6" s="12">
        <v>15</v>
      </c>
    </row>
    <row r="7" spans="1:7">
      <c r="A7" s="8" t="s">
        <v>783</v>
      </c>
      <c r="E7" s="10" t="s">
        <v>784</v>
      </c>
      <c r="F7" s="12">
        <v>0</v>
      </c>
    </row>
    <row r="8" spans="1:7">
      <c r="A8" s="9" t="s">
        <v>785</v>
      </c>
      <c r="E8" s="10" t="s">
        <v>144</v>
      </c>
      <c r="F8" s="12">
        <v>15</v>
      </c>
    </row>
    <row r="9" spans="1:7">
      <c r="A9" s="9" t="s">
        <v>786</v>
      </c>
      <c r="E9" s="10" t="s">
        <v>527</v>
      </c>
      <c r="F9" s="12">
        <v>10</v>
      </c>
    </row>
    <row r="10" spans="1:7" ht="26.25">
      <c r="A10" s="9" t="s">
        <v>787</v>
      </c>
      <c r="E10" s="10" t="s">
        <v>788</v>
      </c>
      <c r="F10" s="12">
        <v>0</v>
      </c>
    </row>
    <row r="11" spans="1:7">
      <c r="A11" s="9" t="s">
        <v>789</v>
      </c>
      <c r="E11" s="10" t="s">
        <v>147</v>
      </c>
      <c r="F11" s="12">
        <v>15</v>
      </c>
    </row>
    <row r="12" spans="1:7">
      <c r="A12" s="9" t="s">
        <v>122</v>
      </c>
      <c r="E12" s="10" t="s">
        <v>790</v>
      </c>
      <c r="F12" s="12">
        <v>0</v>
      </c>
    </row>
    <row r="13" spans="1:7" ht="26.25">
      <c r="A13" s="9" t="s">
        <v>791</v>
      </c>
      <c r="E13" s="10" t="s">
        <v>150</v>
      </c>
      <c r="F13" s="12">
        <v>15</v>
      </c>
    </row>
    <row r="14" spans="1:7">
      <c r="A14" s="9" t="s">
        <v>792</v>
      </c>
      <c r="E14" s="10" t="s">
        <v>793</v>
      </c>
      <c r="F14" s="12">
        <v>0</v>
      </c>
    </row>
    <row r="15" spans="1:7">
      <c r="A15" s="9"/>
      <c r="E15" s="10" t="s">
        <v>153</v>
      </c>
      <c r="F15" s="12">
        <v>10</v>
      </c>
    </row>
    <row r="16" spans="1:7">
      <c r="A16" s="9"/>
      <c r="E16" s="10" t="s">
        <v>794</v>
      </c>
      <c r="F16" s="12">
        <v>5</v>
      </c>
    </row>
    <row r="17" spans="1:12">
      <c r="A17" s="9"/>
      <c r="E17" s="10" t="s">
        <v>795</v>
      </c>
      <c r="F17" s="12">
        <v>0</v>
      </c>
    </row>
    <row r="18" spans="1:12">
      <c r="A18" s="8"/>
      <c r="E18" s="13" t="s">
        <v>120</v>
      </c>
      <c r="F18" s="12">
        <f>SUM(F2:F17)</f>
        <v>115</v>
      </c>
    </row>
    <row r="19" spans="1:12">
      <c r="A19" s="8"/>
    </row>
    <row r="20" spans="1:12">
      <c r="A20" s="8"/>
    </row>
    <row r="21" spans="1:12">
      <c r="A21" s="14"/>
    </row>
    <row r="22" spans="1:12">
      <c r="A22" s="14"/>
    </row>
    <row r="23" spans="1:12" ht="60.75">
      <c r="B23" s="1174" t="s">
        <v>796</v>
      </c>
      <c r="C23" s="1174"/>
      <c r="D23" s="6" t="s">
        <v>797</v>
      </c>
      <c r="E23" s="15" t="s">
        <v>798</v>
      </c>
      <c r="G23" s="14" t="s">
        <v>799</v>
      </c>
      <c r="H23" s="14" t="s">
        <v>800</v>
      </c>
    </row>
    <row r="24" spans="1:12">
      <c r="B24" s="6" t="s">
        <v>94</v>
      </c>
      <c r="C24" s="6" t="s">
        <v>96</v>
      </c>
      <c r="D24" t="s">
        <v>171</v>
      </c>
      <c r="E24" t="s">
        <v>130</v>
      </c>
      <c r="G24" t="s">
        <v>132</v>
      </c>
      <c r="H24" t="s">
        <v>132</v>
      </c>
    </row>
    <row r="25" spans="1:12">
      <c r="B25" t="s">
        <v>124</v>
      </c>
      <c r="C25" t="s">
        <v>608</v>
      </c>
      <c r="D25" t="s">
        <v>173</v>
      </c>
      <c r="E25" t="s">
        <v>608</v>
      </c>
      <c r="G25" t="s">
        <v>133</v>
      </c>
      <c r="H25" t="s">
        <v>188</v>
      </c>
      <c r="L25" t="b">
        <f>IF(K25=DATOS!E2,"")</f>
        <v>0</v>
      </c>
    </row>
    <row r="26" spans="1:12">
      <c r="B26" t="s">
        <v>25</v>
      </c>
      <c r="C26" t="s">
        <v>26</v>
      </c>
      <c r="E26" t="s">
        <v>601</v>
      </c>
      <c r="H26" t="s">
        <v>133</v>
      </c>
    </row>
    <row r="27" spans="1:12">
      <c r="B27" t="s">
        <v>170</v>
      </c>
      <c r="C27" t="s">
        <v>532</v>
      </c>
    </row>
    <row r="28" spans="1:12">
      <c r="B28" t="s">
        <v>520</v>
      </c>
    </row>
    <row r="29" spans="1:12">
      <c r="B29" t="s">
        <v>782</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workbookViewId="0">
      <selection sqref="A1:C3"/>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25" customWidth="1"/>
    <col min="9" max="9" width="10.85546875" style="4" customWidth="1"/>
    <col min="10" max="10" width="8" style="24"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71093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8"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c r="A1" s="565"/>
      <c r="B1" s="566"/>
      <c r="C1" s="567"/>
      <c r="D1" s="572" t="s">
        <v>245</v>
      </c>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c r="AW1" s="573"/>
      <c r="AX1" s="573"/>
      <c r="AY1" s="573"/>
      <c r="AZ1" s="573"/>
      <c r="BA1" s="573"/>
      <c r="BB1" s="573"/>
      <c r="BC1" s="573"/>
      <c r="BD1" s="573"/>
      <c r="BE1" s="574"/>
    </row>
    <row r="2" spans="1:57" ht="30" customHeight="1" thickBot="1">
      <c r="A2" s="568"/>
      <c r="B2" s="569"/>
      <c r="C2" s="569"/>
      <c r="D2" s="575" t="s">
        <v>87</v>
      </c>
      <c r="E2" s="576"/>
      <c r="F2" s="576"/>
      <c r="G2" s="576"/>
      <c r="H2" s="576"/>
      <c r="I2" s="576"/>
      <c r="J2" s="576"/>
      <c r="K2" s="577"/>
      <c r="L2" s="559" t="s">
        <v>88</v>
      </c>
      <c r="M2" s="560"/>
      <c r="N2" s="560"/>
      <c r="O2" s="560"/>
      <c r="P2" s="561"/>
      <c r="Q2" s="75"/>
      <c r="R2" s="576"/>
      <c r="S2" s="576"/>
      <c r="T2" s="576"/>
      <c r="U2" s="576"/>
      <c r="V2" s="576"/>
      <c r="W2" s="576"/>
      <c r="X2" s="576"/>
      <c r="Y2" s="576"/>
      <c r="Z2" s="576"/>
      <c r="AA2" s="576"/>
      <c r="AB2" s="576"/>
      <c r="AC2" s="576"/>
      <c r="AD2" s="576"/>
      <c r="AE2" s="576"/>
      <c r="AF2" s="576"/>
      <c r="AG2" s="577"/>
      <c r="AH2" s="559"/>
      <c r="AI2" s="560"/>
      <c r="AJ2" s="560"/>
      <c r="AK2" s="560"/>
      <c r="AL2" s="560"/>
      <c r="AM2" s="560"/>
      <c r="AN2" s="560"/>
      <c r="AO2" s="560"/>
      <c r="AP2" s="560"/>
      <c r="AQ2" s="560"/>
      <c r="AR2" s="560"/>
      <c r="AS2" s="560"/>
      <c r="AT2" s="560"/>
      <c r="AU2" s="560"/>
      <c r="AV2" s="560"/>
      <c r="AW2" s="560"/>
      <c r="AX2" s="560"/>
      <c r="AY2" s="560"/>
      <c r="AZ2" s="560"/>
      <c r="BA2" s="560"/>
      <c r="BB2" s="560"/>
      <c r="BC2" s="560"/>
      <c r="BD2" s="560"/>
      <c r="BE2" s="561"/>
    </row>
    <row r="3" spans="1:57" ht="30" hidden="1" customHeight="1" thickBot="1">
      <c r="A3" s="570"/>
      <c r="B3" s="571"/>
      <c r="C3" s="571"/>
      <c r="D3" s="578" t="s">
        <v>0</v>
      </c>
      <c r="E3" s="558"/>
      <c r="F3" s="579">
        <v>43455</v>
      </c>
      <c r="G3" s="560"/>
      <c r="H3" s="560"/>
      <c r="I3" s="560"/>
      <c r="J3" s="560"/>
      <c r="K3" s="560"/>
      <c r="L3" s="560"/>
      <c r="M3" s="560"/>
      <c r="N3" s="560"/>
      <c r="O3" s="560"/>
      <c r="P3" s="561"/>
      <c r="Q3" s="74"/>
      <c r="R3" s="557"/>
      <c r="S3" s="557"/>
      <c r="T3" s="557"/>
      <c r="U3" s="557"/>
      <c r="V3" s="557"/>
      <c r="W3" s="557"/>
      <c r="X3" s="557"/>
      <c r="Y3" s="557"/>
      <c r="Z3" s="557"/>
      <c r="AA3" s="557"/>
      <c r="AB3" s="557"/>
      <c r="AC3" s="557"/>
      <c r="AD3" s="557"/>
      <c r="AE3" s="558"/>
      <c r="AF3" s="73"/>
      <c r="AG3" s="559"/>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1"/>
    </row>
    <row r="4" spans="1:57" ht="30" hidden="1" customHeight="1" thickBot="1">
      <c r="A4" s="2"/>
      <c r="B4" s="2"/>
      <c r="C4" s="2"/>
      <c r="D4" s="2"/>
      <c r="E4" s="2"/>
      <c r="F4" s="2"/>
      <c r="G4" s="2"/>
      <c r="H4" s="43"/>
      <c r="I4" s="2"/>
      <c r="J4" s="42"/>
      <c r="K4" s="2"/>
      <c r="L4" s="2"/>
      <c r="M4" s="2"/>
      <c r="N4" s="2"/>
      <c r="O4" s="2"/>
      <c r="P4" s="2"/>
      <c r="Q4" s="2"/>
      <c r="R4" s="2"/>
      <c r="S4" s="2"/>
      <c r="T4" s="2"/>
      <c r="U4" s="2"/>
      <c r="V4" s="2"/>
      <c r="W4" s="2"/>
      <c r="X4" s="2"/>
      <c r="Y4" s="2"/>
      <c r="Z4" s="2"/>
      <c r="AA4" s="2"/>
      <c r="AB4" s="2"/>
      <c r="AC4" s="2"/>
      <c r="AD4" s="2"/>
      <c r="AE4" s="2"/>
      <c r="AF4" s="2"/>
      <c r="AG4" s="2"/>
      <c r="AH4" s="2"/>
      <c r="AI4" s="2"/>
      <c r="AJ4" s="2"/>
      <c r="AK4" s="55"/>
      <c r="AL4" s="55"/>
      <c r="AM4" s="2"/>
      <c r="AN4" s="2"/>
    </row>
    <row r="5" spans="1:57" ht="35.25" customHeight="1">
      <c r="A5" s="562" t="s">
        <v>1</v>
      </c>
      <c r="B5" s="584"/>
      <c r="C5" s="585"/>
      <c r="D5" s="585"/>
      <c r="E5" s="585"/>
      <c r="F5" s="586"/>
      <c r="G5" s="562" t="s">
        <v>2</v>
      </c>
      <c r="H5" s="584"/>
      <c r="I5" s="584"/>
      <c r="J5" s="584"/>
      <c r="K5" s="585"/>
      <c r="L5" s="585"/>
      <c r="M5" s="587"/>
      <c r="N5" s="588" t="s">
        <v>3</v>
      </c>
      <c r="O5" s="589"/>
      <c r="P5" s="589"/>
      <c r="Q5" s="589"/>
      <c r="R5" s="589"/>
      <c r="S5" s="589"/>
      <c r="T5" s="589"/>
      <c r="U5" s="589"/>
      <c r="V5" s="589"/>
      <c r="W5" s="589"/>
      <c r="X5" s="589"/>
      <c r="Y5" s="589"/>
      <c r="Z5" s="589"/>
      <c r="AA5" s="589"/>
      <c r="AB5" s="589"/>
      <c r="AC5" s="589"/>
      <c r="AD5" s="589"/>
      <c r="AE5" s="589"/>
      <c r="AF5" s="589"/>
      <c r="AG5" s="589"/>
      <c r="AH5" s="589"/>
      <c r="AI5" s="589"/>
      <c r="AJ5" s="589"/>
      <c r="AK5" s="589"/>
      <c r="AL5" s="589"/>
      <c r="AM5" s="589"/>
      <c r="AN5" s="590"/>
      <c r="AO5" s="584" t="s">
        <v>4</v>
      </c>
      <c r="AP5" s="563"/>
      <c r="AQ5" s="563"/>
      <c r="AR5" s="563"/>
      <c r="AS5" s="563"/>
      <c r="AT5" s="563"/>
      <c r="AU5" s="563"/>
      <c r="AV5" s="563"/>
      <c r="AW5" s="563"/>
      <c r="AX5" s="563"/>
      <c r="AY5" s="563"/>
      <c r="AZ5" s="564"/>
      <c r="BA5" s="562" t="s">
        <v>5</v>
      </c>
      <c r="BB5" s="563"/>
      <c r="BC5" s="563"/>
      <c r="BD5" s="563"/>
      <c r="BE5" s="564"/>
    </row>
    <row r="6" spans="1:57" s="3" customFormat="1" ht="30.75" customHeight="1">
      <c r="A6" s="582" t="s">
        <v>6</v>
      </c>
      <c r="B6" s="326" t="s">
        <v>89</v>
      </c>
      <c r="C6" s="326" t="s">
        <v>90</v>
      </c>
      <c r="D6" s="326" t="s">
        <v>91</v>
      </c>
      <c r="E6" s="326" t="s">
        <v>92</v>
      </c>
      <c r="F6" s="594" t="s">
        <v>93</v>
      </c>
      <c r="G6" s="582" t="s">
        <v>94</v>
      </c>
      <c r="H6" s="607" t="s">
        <v>95</v>
      </c>
      <c r="I6" s="608"/>
      <c r="J6" s="609"/>
      <c r="K6" s="591" t="s">
        <v>96</v>
      </c>
      <c r="L6" s="591" t="s">
        <v>97</v>
      </c>
      <c r="M6" s="613" t="s">
        <v>98</v>
      </c>
      <c r="N6" s="582" t="s">
        <v>99</v>
      </c>
      <c r="O6" s="601" t="s">
        <v>10</v>
      </c>
      <c r="P6" s="603" t="s">
        <v>100</v>
      </c>
      <c r="Q6" s="604"/>
      <c r="R6" s="605"/>
      <c r="S6" s="591" t="s">
        <v>101</v>
      </c>
      <c r="T6" s="593" t="s">
        <v>102</v>
      </c>
      <c r="U6" s="601" t="s">
        <v>103</v>
      </c>
      <c r="V6" s="591" t="s">
        <v>104</v>
      </c>
      <c r="W6" s="591" t="s">
        <v>105</v>
      </c>
      <c r="X6" s="593" t="s">
        <v>106</v>
      </c>
      <c r="Y6" s="601" t="s">
        <v>37</v>
      </c>
      <c r="Z6" s="326" t="s">
        <v>107</v>
      </c>
      <c r="AA6" s="326" t="s">
        <v>108</v>
      </c>
      <c r="AB6" s="591" t="s">
        <v>109</v>
      </c>
      <c r="AC6" s="326" t="s">
        <v>110</v>
      </c>
      <c r="AD6" s="326" t="s">
        <v>111</v>
      </c>
      <c r="AE6" s="591" t="s">
        <v>7</v>
      </c>
      <c r="AF6" s="80"/>
      <c r="AG6" s="591" t="s">
        <v>8</v>
      </c>
      <c r="AH6" s="591" t="s">
        <v>9</v>
      </c>
      <c r="AI6" s="591" t="s">
        <v>112</v>
      </c>
      <c r="AJ6" s="596" t="s">
        <v>113</v>
      </c>
      <c r="AK6" s="596"/>
      <c r="AL6" s="596"/>
      <c r="AM6" s="596"/>
      <c r="AN6" s="597"/>
      <c r="AO6" s="620" t="s">
        <v>11</v>
      </c>
      <c r="AP6" s="580"/>
      <c r="AQ6" s="580"/>
      <c r="AR6" s="580"/>
      <c r="AS6" s="580" t="s">
        <v>12</v>
      </c>
      <c r="AT6" s="580"/>
      <c r="AU6" s="580"/>
      <c r="AV6" s="580"/>
      <c r="AW6" s="580" t="s">
        <v>11</v>
      </c>
      <c r="AX6" s="580"/>
      <c r="AY6" s="580"/>
      <c r="AZ6" s="581"/>
      <c r="BA6" s="582" t="s">
        <v>13</v>
      </c>
      <c r="BB6" s="326" t="s">
        <v>14</v>
      </c>
      <c r="BC6" s="326" t="s">
        <v>15</v>
      </c>
      <c r="BD6" s="326" t="s">
        <v>16</v>
      </c>
      <c r="BE6" s="603" t="s">
        <v>17</v>
      </c>
    </row>
    <row r="7" spans="1:57" s="3" customFormat="1" ht="27" customHeight="1">
      <c r="A7" s="582"/>
      <c r="B7" s="326"/>
      <c r="C7" s="326"/>
      <c r="D7" s="326"/>
      <c r="E7" s="326"/>
      <c r="F7" s="594"/>
      <c r="G7" s="582"/>
      <c r="H7" s="610"/>
      <c r="I7" s="611"/>
      <c r="J7" s="612"/>
      <c r="K7" s="591"/>
      <c r="L7" s="591"/>
      <c r="M7" s="613"/>
      <c r="N7" s="582"/>
      <c r="O7" s="395"/>
      <c r="P7" s="601" t="s">
        <v>114</v>
      </c>
      <c r="Q7" s="601" t="s">
        <v>115</v>
      </c>
      <c r="R7" s="593" t="s">
        <v>116</v>
      </c>
      <c r="S7" s="591"/>
      <c r="T7" s="628"/>
      <c r="U7" s="395"/>
      <c r="V7" s="591"/>
      <c r="W7" s="591"/>
      <c r="X7" s="628"/>
      <c r="Y7" s="395"/>
      <c r="Z7" s="326"/>
      <c r="AA7" s="326"/>
      <c r="AB7" s="591"/>
      <c r="AC7" s="326"/>
      <c r="AD7" s="326"/>
      <c r="AE7" s="591"/>
      <c r="AF7" s="80"/>
      <c r="AG7" s="591"/>
      <c r="AH7" s="591"/>
      <c r="AI7" s="591"/>
      <c r="AJ7" s="326" t="s">
        <v>117</v>
      </c>
      <c r="AK7" s="591" t="s">
        <v>18</v>
      </c>
      <c r="AL7" s="591" t="s">
        <v>19</v>
      </c>
      <c r="AM7" s="326" t="s">
        <v>20</v>
      </c>
      <c r="AN7" s="594" t="s">
        <v>21</v>
      </c>
      <c r="AO7" s="605" t="s">
        <v>22</v>
      </c>
      <c r="AP7" s="326" t="s">
        <v>23</v>
      </c>
      <c r="AQ7" s="326" t="s">
        <v>24</v>
      </c>
      <c r="AR7" s="326" t="s">
        <v>15</v>
      </c>
      <c r="AS7" s="326" t="s">
        <v>22</v>
      </c>
      <c r="AT7" s="326" t="s">
        <v>23</v>
      </c>
      <c r="AU7" s="326" t="s">
        <v>24</v>
      </c>
      <c r="AV7" s="326" t="s">
        <v>15</v>
      </c>
      <c r="AW7" s="326" t="s">
        <v>22</v>
      </c>
      <c r="AX7" s="326" t="s">
        <v>23</v>
      </c>
      <c r="AY7" s="326" t="s">
        <v>24</v>
      </c>
      <c r="AZ7" s="594" t="s">
        <v>15</v>
      </c>
      <c r="BA7" s="582"/>
      <c r="BB7" s="326"/>
      <c r="BC7" s="326"/>
      <c r="BD7" s="326"/>
      <c r="BE7" s="603"/>
    </row>
    <row r="8" spans="1:57" ht="21.75" customHeight="1" thickBot="1">
      <c r="A8" s="583"/>
      <c r="B8" s="327"/>
      <c r="C8" s="327"/>
      <c r="D8" s="327"/>
      <c r="E8" s="327"/>
      <c r="F8" s="602"/>
      <c r="G8" s="583"/>
      <c r="H8" s="46" t="s">
        <v>118</v>
      </c>
      <c r="I8" s="79" t="s">
        <v>119</v>
      </c>
      <c r="J8" s="78" t="s">
        <v>120</v>
      </c>
      <c r="K8" s="592"/>
      <c r="L8" s="592"/>
      <c r="M8" s="614"/>
      <c r="N8" s="583"/>
      <c r="O8" s="444"/>
      <c r="P8" s="395"/>
      <c r="Q8" s="444"/>
      <c r="R8" s="606"/>
      <c r="S8" s="592"/>
      <c r="T8" s="628"/>
      <c r="U8" s="395"/>
      <c r="V8" s="591"/>
      <c r="W8" s="591"/>
      <c r="X8" s="629"/>
      <c r="Y8" s="634"/>
      <c r="Z8" s="326"/>
      <c r="AA8" s="601"/>
      <c r="AB8" s="593"/>
      <c r="AC8" s="601"/>
      <c r="AD8" s="601"/>
      <c r="AE8" s="593"/>
      <c r="AF8" s="81"/>
      <c r="AG8" s="593"/>
      <c r="AH8" s="593"/>
      <c r="AI8" s="593"/>
      <c r="AJ8" s="601"/>
      <c r="AK8" s="593"/>
      <c r="AL8" s="593"/>
      <c r="AM8" s="601"/>
      <c r="AN8" s="595"/>
      <c r="AO8" s="619"/>
      <c r="AP8" s="327"/>
      <c r="AQ8" s="327"/>
      <c r="AR8" s="327"/>
      <c r="AS8" s="327"/>
      <c r="AT8" s="327"/>
      <c r="AU8" s="327"/>
      <c r="AV8" s="327"/>
      <c r="AW8" s="327"/>
      <c r="AX8" s="327"/>
      <c r="AY8" s="327"/>
      <c r="AZ8" s="602"/>
      <c r="BA8" s="583"/>
      <c r="BB8" s="327"/>
      <c r="BC8" s="327"/>
      <c r="BD8" s="327"/>
      <c r="BE8" s="633"/>
    </row>
    <row r="9" spans="1:57" ht="46.5" customHeight="1" thickBot="1">
      <c r="A9" s="507">
        <v>1</v>
      </c>
      <c r="B9" s="328" t="s">
        <v>121</v>
      </c>
      <c r="C9" s="546" t="s">
        <v>246</v>
      </c>
      <c r="D9" s="549" t="s">
        <v>122</v>
      </c>
      <c r="E9" s="556" t="s">
        <v>123</v>
      </c>
      <c r="F9" s="549" t="s">
        <v>247</v>
      </c>
      <c r="G9" s="350" t="s">
        <v>124</v>
      </c>
      <c r="H9" s="32" t="s">
        <v>125</v>
      </c>
      <c r="I9" s="77" t="s">
        <v>171</v>
      </c>
      <c r="J9" s="430">
        <f>COUNTIF(I9:I34,[3]DATOS!$D$24)</f>
        <v>14</v>
      </c>
      <c r="K9" s="394" t="str">
        <f>+IF(AND(J9&lt;6,J9&gt;0),"Moderado",IF(AND(J9&lt;12,J9&gt;5),"Mayor",IF(AND(J9&lt;20,J9&gt;11),"Catastrófico","Responda las Preguntas de Impacto")))</f>
        <v>Catastrófico</v>
      </c>
      <c r="L9" s="344"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372"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621" t="s">
        <v>248</v>
      </c>
      <c r="O9" s="344" t="s">
        <v>127</v>
      </c>
      <c r="P9" s="30" t="s">
        <v>128</v>
      </c>
      <c r="Q9" s="26" t="s">
        <v>129</v>
      </c>
      <c r="R9" s="26">
        <f>+IFERROR(VLOOKUP(Q9,[3]DATOS!$E$2:$F$17,2,FALSE),"")</f>
        <v>15</v>
      </c>
      <c r="S9" s="452">
        <f>SUM(R9:R16)</f>
        <v>100</v>
      </c>
      <c r="T9" s="353" t="str">
        <f>+IF(AND(S9&lt;=100,S9&gt;=96),"Fuerte",IF(AND(S9&lt;=95,S9&gt;=86),"Moderado",IF(AND(S9&lt;=85,J9&gt;=0),"Débil"," ")))</f>
        <v>Fuerte</v>
      </c>
      <c r="U9" s="353" t="s">
        <v>130</v>
      </c>
      <c r="V9" s="353"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353">
        <f>IF(V9="Fuerte",100,IF(V9="Moderado",50,IF(V9="Débil",0)))</f>
        <v>100</v>
      </c>
      <c r="X9" s="353">
        <f>AVERAGE(W9:W34)</f>
        <v>100</v>
      </c>
      <c r="Y9" s="353" t="s">
        <v>131</v>
      </c>
      <c r="Z9" s="615" t="s">
        <v>249</v>
      </c>
      <c r="AA9" s="617" t="s">
        <v>250</v>
      </c>
      <c r="AB9" s="529" t="str">
        <f>+IF(X9=100,"Fuerte",IF(AND(X9&lt;=99,X9&gt;=50),"Moderado",IF(X9&lt;50,"Débil"," ")))</f>
        <v>Fuerte</v>
      </c>
      <c r="AC9" s="529" t="s">
        <v>132</v>
      </c>
      <c r="AD9" s="529" t="s">
        <v>133</v>
      </c>
      <c r="AE9" s="344"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344"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344" t="str">
        <f>K9</f>
        <v>Catastrófico</v>
      </c>
      <c r="AH9" s="344"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369"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630" t="s">
        <v>251</v>
      </c>
      <c r="AK9" s="624">
        <v>43132</v>
      </c>
      <c r="AL9" s="624">
        <v>43465</v>
      </c>
      <c r="AM9" s="358" t="s">
        <v>134</v>
      </c>
      <c r="AN9" s="598" t="s">
        <v>252</v>
      </c>
      <c r="AO9" s="456"/>
      <c r="AP9" s="452"/>
      <c r="AQ9" s="452"/>
      <c r="AR9" s="452"/>
      <c r="AS9" s="452"/>
      <c r="AT9" s="452"/>
      <c r="AU9" s="452"/>
      <c r="AV9" s="452"/>
      <c r="AW9" s="452"/>
      <c r="AX9" s="452"/>
      <c r="AY9" s="452"/>
      <c r="AZ9" s="453"/>
      <c r="BA9" s="494"/>
      <c r="BB9" s="497"/>
      <c r="BC9" s="497"/>
      <c r="BD9" s="497"/>
      <c r="BE9" s="478"/>
    </row>
    <row r="10" spans="1:57" ht="30" customHeight="1" thickBot="1">
      <c r="A10" s="508"/>
      <c r="B10" s="329"/>
      <c r="C10" s="547"/>
      <c r="D10" s="550"/>
      <c r="E10" s="544"/>
      <c r="F10" s="550"/>
      <c r="G10" s="351"/>
      <c r="H10" s="28" t="s">
        <v>135</v>
      </c>
      <c r="I10" s="77" t="s">
        <v>171</v>
      </c>
      <c r="J10" s="431"/>
      <c r="K10" s="395"/>
      <c r="L10" s="345"/>
      <c r="M10" s="373"/>
      <c r="N10" s="622"/>
      <c r="O10" s="345"/>
      <c r="P10" s="30" t="s">
        <v>136</v>
      </c>
      <c r="Q10" s="26" t="s">
        <v>137</v>
      </c>
      <c r="R10" s="26">
        <f>+IFERROR(VLOOKUP(Q10,[3]DATOS!$E$2:$F$17,2,FALSE),"")</f>
        <v>15</v>
      </c>
      <c r="S10" s="354"/>
      <c r="T10" s="354"/>
      <c r="U10" s="354"/>
      <c r="V10" s="354"/>
      <c r="W10" s="354"/>
      <c r="X10" s="354"/>
      <c r="Y10" s="354"/>
      <c r="Z10" s="392"/>
      <c r="AA10" s="618"/>
      <c r="AB10" s="380"/>
      <c r="AC10" s="380"/>
      <c r="AD10" s="380"/>
      <c r="AE10" s="345"/>
      <c r="AF10" s="345"/>
      <c r="AG10" s="345"/>
      <c r="AH10" s="345"/>
      <c r="AI10" s="369"/>
      <c r="AJ10" s="631"/>
      <c r="AK10" s="625"/>
      <c r="AL10" s="625"/>
      <c r="AM10" s="359"/>
      <c r="AN10" s="599"/>
      <c r="AO10" s="457"/>
      <c r="AP10" s="354"/>
      <c r="AQ10" s="354"/>
      <c r="AR10" s="354"/>
      <c r="AS10" s="354"/>
      <c r="AT10" s="354"/>
      <c r="AU10" s="354"/>
      <c r="AV10" s="354"/>
      <c r="AW10" s="354"/>
      <c r="AX10" s="354"/>
      <c r="AY10" s="354"/>
      <c r="AZ10" s="454"/>
      <c r="BA10" s="495"/>
      <c r="BB10" s="498"/>
      <c r="BC10" s="498"/>
      <c r="BD10" s="498"/>
      <c r="BE10" s="479"/>
    </row>
    <row r="11" spans="1:57" ht="30" customHeight="1" thickBot="1">
      <c r="A11" s="508"/>
      <c r="B11" s="329"/>
      <c r="C11" s="547"/>
      <c r="D11" s="550"/>
      <c r="E11" s="544"/>
      <c r="F11" s="550"/>
      <c r="G11" s="351"/>
      <c r="H11" s="28" t="s">
        <v>138</v>
      </c>
      <c r="I11" s="77" t="s">
        <v>171</v>
      </c>
      <c r="J11" s="431"/>
      <c r="K11" s="395"/>
      <c r="L11" s="345"/>
      <c r="M11" s="373"/>
      <c r="N11" s="622"/>
      <c r="O11" s="345"/>
      <c r="P11" s="30" t="s">
        <v>139</v>
      </c>
      <c r="Q11" s="26" t="s">
        <v>140</v>
      </c>
      <c r="R11" s="26">
        <f>+IFERROR(VLOOKUP(Q11,[3]DATOS!$E$2:$F$17,2,FALSE),"")</f>
        <v>15</v>
      </c>
      <c r="S11" s="354"/>
      <c r="T11" s="354"/>
      <c r="U11" s="354"/>
      <c r="V11" s="354"/>
      <c r="W11" s="354"/>
      <c r="X11" s="354"/>
      <c r="Y11" s="354"/>
      <c r="Z11" s="392"/>
      <c r="AA11" s="618"/>
      <c r="AB11" s="380"/>
      <c r="AC11" s="380"/>
      <c r="AD11" s="380"/>
      <c r="AE11" s="345"/>
      <c r="AF11" s="345"/>
      <c r="AG11" s="345"/>
      <c r="AH11" s="345"/>
      <c r="AI11" s="369"/>
      <c r="AJ11" s="631"/>
      <c r="AK11" s="625"/>
      <c r="AL11" s="625"/>
      <c r="AM11" s="359"/>
      <c r="AN11" s="599"/>
      <c r="AO11" s="457"/>
      <c r="AP11" s="354"/>
      <c r="AQ11" s="354"/>
      <c r="AR11" s="354"/>
      <c r="AS11" s="354"/>
      <c r="AT11" s="354"/>
      <c r="AU11" s="354"/>
      <c r="AV11" s="354"/>
      <c r="AW11" s="354"/>
      <c r="AX11" s="354"/>
      <c r="AY11" s="354"/>
      <c r="AZ11" s="454"/>
      <c r="BA11" s="495"/>
      <c r="BB11" s="498"/>
      <c r="BC11" s="498"/>
      <c r="BD11" s="498"/>
      <c r="BE11" s="479"/>
    </row>
    <row r="12" spans="1:57" ht="30" customHeight="1" thickBot="1">
      <c r="A12" s="508"/>
      <c r="B12" s="329"/>
      <c r="C12" s="547"/>
      <c r="D12" s="550"/>
      <c r="E12" s="544"/>
      <c r="F12" s="550"/>
      <c r="G12" s="351"/>
      <c r="H12" s="28" t="s">
        <v>141</v>
      </c>
      <c r="I12" s="77" t="s">
        <v>173</v>
      </c>
      <c r="J12" s="431"/>
      <c r="K12" s="395"/>
      <c r="L12" s="345"/>
      <c r="M12" s="373"/>
      <c r="N12" s="622"/>
      <c r="O12" s="345"/>
      <c r="P12" s="30" t="s">
        <v>143</v>
      </c>
      <c r="Q12" s="26" t="s">
        <v>144</v>
      </c>
      <c r="R12" s="26">
        <f>+IFERROR(VLOOKUP(Q12,[3]DATOS!$E$2:$F$17,2,FALSE),"")</f>
        <v>15</v>
      </c>
      <c r="S12" s="354"/>
      <c r="T12" s="354"/>
      <c r="U12" s="354"/>
      <c r="V12" s="354"/>
      <c r="W12" s="354"/>
      <c r="X12" s="354"/>
      <c r="Y12" s="354"/>
      <c r="Z12" s="392"/>
      <c r="AA12" s="618"/>
      <c r="AB12" s="380"/>
      <c r="AC12" s="380"/>
      <c r="AD12" s="380"/>
      <c r="AE12" s="345"/>
      <c r="AF12" s="345"/>
      <c r="AG12" s="345"/>
      <c r="AH12" s="345"/>
      <c r="AI12" s="369"/>
      <c r="AJ12" s="631"/>
      <c r="AK12" s="625"/>
      <c r="AL12" s="625"/>
      <c r="AM12" s="359"/>
      <c r="AN12" s="599"/>
      <c r="AO12" s="457"/>
      <c r="AP12" s="354"/>
      <c r="AQ12" s="354"/>
      <c r="AR12" s="354"/>
      <c r="AS12" s="354"/>
      <c r="AT12" s="354"/>
      <c r="AU12" s="354"/>
      <c r="AV12" s="354"/>
      <c r="AW12" s="354"/>
      <c r="AX12" s="354"/>
      <c r="AY12" s="354"/>
      <c r="AZ12" s="454"/>
      <c r="BA12" s="495"/>
      <c r="BB12" s="498"/>
      <c r="BC12" s="498"/>
      <c r="BD12" s="498"/>
      <c r="BE12" s="479"/>
    </row>
    <row r="13" spans="1:57" ht="30" customHeight="1" thickBot="1">
      <c r="A13" s="508"/>
      <c r="B13" s="329"/>
      <c r="C13" s="547"/>
      <c r="D13" s="550"/>
      <c r="E13" s="544"/>
      <c r="F13" s="550"/>
      <c r="G13" s="351"/>
      <c r="H13" s="28" t="s">
        <v>145</v>
      </c>
      <c r="I13" s="77" t="s">
        <v>171</v>
      </c>
      <c r="J13" s="431"/>
      <c r="K13" s="395"/>
      <c r="L13" s="345"/>
      <c r="M13" s="373"/>
      <c r="N13" s="622"/>
      <c r="O13" s="345"/>
      <c r="P13" s="30" t="s">
        <v>146</v>
      </c>
      <c r="Q13" s="26" t="s">
        <v>147</v>
      </c>
      <c r="R13" s="26">
        <f>+IFERROR(VLOOKUP(Q13,[3]DATOS!$E$2:$F$17,2,FALSE),"")</f>
        <v>15</v>
      </c>
      <c r="S13" s="354"/>
      <c r="T13" s="354"/>
      <c r="U13" s="354"/>
      <c r="V13" s="354"/>
      <c r="W13" s="354"/>
      <c r="X13" s="354"/>
      <c r="Y13" s="354"/>
      <c r="Z13" s="392"/>
      <c r="AA13" s="618"/>
      <c r="AB13" s="380"/>
      <c r="AC13" s="380"/>
      <c r="AD13" s="380"/>
      <c r="AE13" s="345"/>
      <c r="AF13" s="345"/>
      <c r="AG13" s="345"/>
      <c r="AH13" s="345"/>
      <c r="AI13" s="369"/>
      <c r="AJ13" s="631"/>
      <c r="AK13" s="625"/>
      <c r="AL13" s="625"/>
      <c r="AM13" s="359"/>
      <c r="AN13" s="599"/>
      <c r="AO13" s="457"/>
      <c r="AP13" s="354"/>
      <c r="AQ13" s="354"/>
      <c r="AR13" s="354"/>
      <c r="AS13" s="354"/>
      <c r="AT13" s="354"/>
      <c r="AU13" s="354"/>
      <c r="AV13" s="354"/>
      <c r="AW13" s="354"/>
      <c r="AX13" s="354"/>
      <c r="AY13" s="354"/>
      <c r="AZ13" s="454"/>
      <c r="BA13" s="495"/>
      <c r="BB13" s="498"/>
      <c r="BC13" s="498"/>
      <c r="BD13" s="498"/>
      <c r="BE13" s="479"/>
    </row>
    <row r="14" spans="1:57" ht="30" customHeight="1" thickBot="1">
      <c r="A14" s="508"/>
      <c r="B14" s="329"/>
      <c r="C14" s="547"/>
      <c r="D14" s="550"/>
      <c r="E14" s="544"/>
      <c r="F14" s="550"/>
      <c r="G14" s="351"/>
      <c r="H14" s="28" t="s">
        <v>148</v>
      </c>
      <c r="I14" s="77" t="s">
        <v>171</v>
      </c>
      <c r="J14" s="431"/>
      <c r="K14" s="395"/>
      <c r="L14" s="345"/>
      <c r="M14" s="373"/>
      <c r="N14" s="622"/>
      <c r="O14" s="345"/>
      <c r="P14" s="31" t="s">
        <v>149</v>
      </c>
      <c r="Q14" s="26" t="s">
        <v>150</v>
      </c>
      <c r="R14" s="26">
        <f>+IFERROR(VLOOKUP(Q14,[3]DATOS!$E$2:$F$17,2,FALSE),"")</f>
        <v>15</v>
      </c>
      <c r="S14" s="354"/>
      <c r="T14" s="354"/>
      <c r="U14" s="354"/>
      <c r="V14" s="354"/>
      <c r="W14" s="354"/>
      <c r="X14" s="354"/>
      <c r="Y14" s="354"/>
      <c r="Z14" s="392"/>
      <c r="AA14" s="618"/>
      <c r="AB14" s="380"/>
      <c r="AC14" s="380"/>
      <c r="AD14" s="380"/>
      <c r="AE14" s="345"/>
      <c r="AF14" s="345"/>
      <c r="AG14" s="345"/>
      <c r="AH14" s="345"/>
      <c r="AI14" s="369"/>
      <c r="AJ14" s="631"/>
      <c r="AK14" s="625"/>
      <c r="AL14" s="625"/>
      <c r="AM14" s="359"/>
      <c r="AN14" s="599"/>
      <c r="AO14" s="457"/>
      <c r="AP14" s="354"/>
      <c r="AQ14" s="354"/>
      <c r="AR14" s="354"/>
      <c r="AS14" s="354"/>
      <c r="AT14" s="354"/>
      <c r="AU14" s="354"/>
      <c r="AV14" s="354"/>
      <c r="AW14" s="354"/>
      <c r="AX14" s="354"/>
      <c r="AY14" s="354"/>
      <c r="AZ14" s="454"/>
      <c r="BA14" s="495"/>
      <c r="BB14" s="498"/>
      <c r="BC14" s="498"/>
      <c r="BD14" s="498"/>
      <c r="BE14" s="479"/>
    </row>
    <row r="15" spans="1:57" ht="30" customHeight="1" thickBot="1">
      <c r="A15" s="508"/>
      <c r="B15" s="329"/>
      <c r="C15" s="547"/>
      <c r="D15" s="550"/>
      <c r="E15" s="544"/>
      <c r="F15" s="550"/>
      <c r="G15" s="351"/>
      <c r="H15" s="28" t="s">
        <v>151</v>
      </c>
      <c r="I15" s="77" t="s">
        <v>173</v>
      </c>
      <c r="J15" s="431"/>
      <c r="K15" s="395"/>
      <c r="L15" s="345"/>
      <c r="M15" s="373"/>
      <c r="N15" s="622"/>
      <c r="O15" s="345"/>
      <c r="P15" s="30" t="s">
        <v>152</v>
      </c>
      <c r="Q15" s="30" t="s">
        <v>153</v>
      </c>
      <c r="R15" s="30">
        <f>+IFERROR(VLOOKUP(Q15,[3]DATOS!$E$2:$F$17,2,FALSE),"")</f>
        <v>10</v>
      </c>
      <c r="S15" s="354"/>
      <c r="T15" s="354"/>
      <c r="U15" s="354"/>
      <c r="V15" s="354"/>
      <c r="W15" s="354"/>
      <c r="X15" s="354"/>
      <c r="Y15" s="354"/>
      <c r="Z15" s="392"/>
      <c r="AA15" s="618"/>
      <c r="AB15" s="380"/>
      <c r="AC15" s="380"/>
      <c r="AD15" s="380"/>
      <c r="AE15" s="345"/>
      <c r="AF15" s="345"/>
      <c r="AG15" s="345"/>
      <c r="AH15" s="345"/>
      <c r="AI15" s="369"/>
      <c r="AJ15" s="631"/>
      <c r="AK15" s="625"/>
      <c r="AL15" s="625"/>
      <c r="AM15" s="359"/>
      <c r="AN15" s="599"/>
      <c r="AO15" s="457"/>
      <c r="AP15" s="354"/>
      <c r="AQ15" s="354"/>
      <c r="AR15" s="354"/>
      <c r="AS15" s="354"/>
      <c r="AT15" s="354"/>
      <c r="AU15" s="354"/>
      <c r="AV15" s="354"/>
      <c r="AW15" s="354"/>
      <c r="AX15" s="354"/>
      <c r="AY15" s="354"/>
      <c r="AZ15" s="454"/>
      <c r="BA15" s="495"/>
      <c r="BB15" s="498"/>
      <c r="BC15" s="498"/>
      <c r="BD15" s="498"/>
      <c r="BE15" s="479"/>
    </row>
    <row r="16" spans="1:57" ht="72" customHeight="1" thickBot="1">
      <c r="A16" s="508"/>
      <c r="B16" s="329"/>
      <c r="C16" s="547"/>
      <c r="D16" s="550"/>
      <c r="E16" s="544"/>
      <c r="F16" s="550"/>
      <c r="G16" s="351"/>
      <c r="H16" s="28" t="s">
        <v>154</v>
      </c>
      <c r="I16" s="77" t="s">
        <v>173</v>
      </c>
      <c r="J16" s="431"/>
      <c r="K16" s="395"/>
      <c r="L16" s="345"/>
      <c r="M16" s="373"/>
      <c r="N16" s="622"/>
      <c r="O16" s="345"/>
      <c r="P16" s="27"/>
      <c r="Q16" s="27"/>
      <c r="R16" s="27"/>
      <c r="S16" s="354"/>
      <c r="T16" s="354"/>
      <c r="U16" s="354"/>
      <c r="V16" s="354"/>
      <c r="W16" s="354"/>
      <c r="X16" s="354"/>
      <c r="Y16" s="354"/>
      <c r="Z16" s="392"/>
      <c r="AA16" s="618"/>
      <c r="AB16" s="380"/>
      <c r="AC16" s="380"/>
      <c r="AD16" s="380"/>
      <c r="AE16" s="345"/>
      <c r="AF16" s="345"/>
      <c r="AG16" s="345"/>
      <c r="AH16" s="345"/>
      <c r="AI16" s="369"/>
      <c r="AJ16" s="631"/>
      <c r="AK16" s="625"/>
      <c r="AL16" s="625"/>
      <c r="AM16" s="359"/>
      <c r="AN16" s="599"/>
      <c r="AO16" s="458"/>
      <c r="AP16" s="379"/>
      <c r="AQ16" s="379"/>
      <c r="AR16" s="379"/>
      <c r="AS16" s="379"/>
      <c r="AT16" s="379"/>
      <c r="AU16" s="379"/>
      <c r="AV16" s="379"/>
      <c r="AW16" s="379"/>
      <c r="AX16" s="379"/>
      <c r="AY16" s="379"/>
      <c r="AZ16" s="455"/>
      <c r="BA16" s="496"/>
      <c r="BB16" s="499"/>
      <c r="BC16" s="499"/>
      <c r="BD16" s="499"/>
      <c r="BE16" s="480"/>
    </row>
    <row r="17" spans="1:57" ht="30" customHeight="1" thickBot="1">
      <c r="A17" s="508"/>
      <c r="B17" s="329"/>
      <c r="C17" s="547"/>
      <c r="D17" s="550"/>
      <c r="E17" s="544"/>
      <c r="F17" s="550"/>
      <c r="G17" s="351"/>
      <c r="H17" s="28" t="s">
        <v>155</v>
      </c>
      <c r="I17" s="77" t="s">
        <v>173</v>
      </c>
      <c r="J17" s="431"/>
      <c r="K17" s="395"/>
      <c r="L17" s="345"/>
      <c r="M17" s="373"/>
      <c r="N17" s="622"/>
      <c r="O17" s="345"/>
      <c r="P17" s="30"/>
      <c r="Q17" s="30"/>
      <c r="R17" s="30"/>
      <c r="S17" s="354"/>
      <c r="T17" s="354"/>
      <c r="U17" s="354"/>
      <c r="V17" s="354"/>
      <c r="W17" s="354"/>
      <c r="X17" s="354"/>
      <c r="Y17" s="354"/>
      <c r="Z17" s="392"/>
      <c r="AA17" s="618"/>
      <c r="AB17" s="380"/>
      <c r="AC17" s="380"/>
      <c r="AD17" s="380"/>
      <c r="AE17" s="345"/>
      <c r="AF17" s="345"/>
      <c r="AG17" s="345"/>
      <c r="AH17" s="345"/>
      <c r="AI17" s="369"/>
      <c r="AJ17" s="631"/>
      <c r="AK17" s="625"/>
      <c r="AL17" s="625"/>
      <c r="AM17" s="359"/>
      <c r="AN17" s="599"/>
      <c r="AO17" s="484"/>
      <c r="AP17" s="384"/>
      <c r="AQ17" s="384"/>
      <c r="AR17" s="384"/>
      <c r="AS17" s="384"/>
      <c r="AT17" s="384"/>
      <c r="AU17" s="384"/>
      <c r="AV17" s="384"/>
      <c r="AW17" s="384"/>
      <c r="AX17" s="384"/>
      <c r="AY17" s="384"/>
      <c r="AZ17" s="475"/>
      <c r="BA17" s="476"/>
      <c r="BB17" s="477"/>
      <c r="BC17" s="477"/>
      <c r="BD17" s="477"/>
      <c r="BE17" s="474"/>
    </row>
    <row r="18" spans="1:57" ht="30" customHeight="1" thickBot="1">
      <c r="A18" s="508"/>
      <c r="B18" s="329"/>
      <c r="C18" s="547"/>
      <c r="D18" s="550"/>
      <c r="E18" s="544"/>
      <c r="F18" s="550"/>
      <c r="G18" s="351"/>
      <c r="H18" s="28" t="s">
        <v>156</v>
      </c>
      <c r="I18" s="77" t="s">
        <v>171</v>
      </c>
      <c r="J18" s="431"/>
      <c r="K18" s="395"/>
      <c r="L18" s="345"/>
      <c r="M18" s="373"/>
      <c r="N18" s="622"/>
      <c r="O18" s="345"/>
      <c r="P18" s="30"/>
      <c r="Q18" s="30"/>
      <c r="R18" s="30"/>
      <c r="S18" s="354"/>
      <c r="T18" s="354"/>
      <c r="U18" s="354"/>
      <c r="V18" s="354"/>
      <c r="W18" s="354"/>
      <c r="X18" s="354"/>
      <c r="Y18" s="354"/>
      <c r="Z18" s="392"/>
      <c r="AA18" s="618"/>
      <c r="AB18" s="380"/>
      <c r="AC18" s="380"/>
      <c r="AD18" s="380"/>
      <c r="AE18" s="345"/>
      <c r="AF18" s="345"/>
      <c r="AG18" s="345"/>
      <c r="AH18" s="345"/>
      <c r="AI18" s="369"/>
      <c r="AJ18" s="631"/>
      <c r="AK18" s="625"/>
      <c r="AL18" s="625"/>
      <c r="AM18" s="359"/>
      <c r="AN18" s="599"/>
      <c r="AO18" s="484"/>
      <c r="AP18" s="384"/>
      <c r="AQ18" s="384"/>
      <c r="AR18" s="384"/>
      <c r="AS18" s="384"/>
      <c r="AT18" s="384"/>
      <c r="AU18" s="384"/>
      <c r="AV18" s="384"/>
      <c r="AW18" s="384"/>
      <c r="AX18" s="384"/>
      <c r="AY18" s="384"/>
      <c r="AZ18" s="475"/>
      <c r="BA18" s="476"/>
      <c r="BB18" s="477"/>
      <c r="BC18" s="477"/>
      <c r="BD18" s="477"/>
      <c r="BE18" s="474"/>
    </row>
    <row r="19" spans="1:57" ht="30" customHeight="1" thickBot="1">
      <c r="A19" s="508"/>
      <c r="B19" s="329"/>
      <c r="C19" s="547"/>
      <c r="D19" s="550"/>
      <c r="E19" s="544"/>
      <c r="F19" s="550"/>
      <c r="G19" s="351"/>
      <c r="H19" s="28" t="s">
        <v>157</v>
      </c>
      <c r="I19" s="77" t="s">
        <v>171</v>
      </c>
      <c r="J19" s="431"/>
      <c r="K19" s="395"/>
      <c r="L19" s="345"/>
      <c r="M19" s="373"/>
      <c r="N19" s="622"/>
      <c r="O19" s="345"/>
      <c r="P19" s="30"/>
      <c r="Q19" s="30"/>
      <c r="R19" s="30"/>
      <c r="S19" s="354"/>
      <c r="T19" s="354"/>
      <c r="U19" s="354"/>
      <c r="V19" s="354"/>
      <c r="W19" s="354"/>
      <c r="X19" s="354"/>
      <c r="Y19" s="354"/>
      <c r="Z19" s="392"/>
      <c r="AA19" s="618"/>
      <c r="AB19" s="380"/>
      <c r="AC19" s="380"/>
      <c r="AD19" s="380"/>
      <c r="AE19" s="345"/>
      <c r="AF19" s="345"/>
      <c r="AG19" s="345"/>
      <c r="AH19" s="345"/>
      <c r="AI19" s="369"/>
      <c r="AJ19" s="631"/>
      <c r="AK19" s="625"/>
      <c r="AL19" s="625"/>
      <c r="AM19" s="359"/>
      <c r="AN19" s="599"/>
      <c r="AO19" s="484"/>
      <c r="AP19" s="384"/>
      <c r="AQ19" s="384"/>
      <c r="AR19" s="384"/>
      <c r="AS19" s="384"/>
      <c r="AT19" s="384"/>
      <c r="AU19" s="384"/>
      <c r="AV19" s="384"/>
      <c r="AW19" s="384"/>
      <c r="AX19" s="384"/>
      <c r="AY19" s="384"/>
      <c r="AZ19" s="475"/>
      <c r="BA19" s="476"/>
      <c r="BB19" s="477"/>
      <c r="BC19" s="477"/>
      <c r="BD19" s="477"/>
      <c r="BE19" s="474"/>
    </row>
    <row r="20" spans="1:57" ht="30" customHeight="1" thickBot="1">
      <c r="A20" s="508"/>
      <c r="B20" s="329"/>
      <c r="C20" s="547"/>
      <c r="D20" s="550"/>
      <c r="E20" s="544"/>
      <c r="F20" s="550"/>
      <c r="G20" s="351"/>
      <c r="H20" s="28" t="s">
        <v>158</v>
      </c>
      <c r="I20" s="77" t="s">
        <v>171</v>
      </c>
      <c r="J20" s="431"/>
      <c r="K20" s="395"/>
      <c r="L20" s="345"/>
      <c r="M20" s="373"/>
      <c r="N20" s="622"/>
      <c r="O20" s="345"/>
      <c r="P20" s="30"/>
      <c r="Q20" s="30"/>
      <c r="R20" s="30"/>
      <c r="S20" s="354"/>
      <c r="T20" s="354"/>
      <c r="U20" s="354"/>
      <c r="V20" s="354"/>
      <c r="W20" s="354"/>
      <c r="X20" s="354"/>
      <c r="Y20" s="354"/>
      <c r="Z20" s="392"/>
      <c r="AA20" s="618"/>
      <c r="AB20" s="380"/>
      <c r="AC20" s="380"/>
      <c r="AD20" s="380"/>
      <c r="AE20" s="345"/>
      <c r="AF20" s="345"/>
      <c r="AG20" s="345"/>
      <c r="AH20" s="345"/>
      <c r="AI20" s="369"/>
      <c r="AJ20" s="631"/>
      <c r="AK20" s="625"/>
      <c r="AL20" s="625"/>
      <c r="AM20" s="359"/>
      <c r="AN20" s="599"/>
      <c r="AO20" s="484"/>
      <c r="AP20" s="384"/>
      <c r="AQ20" s="384"/>
      <c r="AR20" s="384"/>
      <c r="AS20" s="384"/>
      <c r="AT20" s="384"/>
      <c r="AU20" s="384"/>
      <c r="AV20" s="384"/>
      <c r="AW20" s="384"/>
      <c r="AX20" s="384"/>
      <c r="AY20" s="384"/>
      <c r="AZ20" s="475"/>
      <c r="BA20" s="476"/>
      <c r="BB20" s="477"/>
      <c r="BC20" s="477"/>
      <c r="BD20" s="477"/>
      <c r="BE20" s="474"/>
    </row>
    <row r="21" spans="1:57" ht="18.75" customHeight="1" thickBot="1">
      <c r="A21" s="508"/>
      <c r="B21" s="329"/>
      <c r="C21" s="547"/>
      <c r="D21" s="550"/>
      <c r="E21" s="544"/>
      <c r="F21" s="550"/>
      <c r="G21" s="351"/>
      <c r="H21" s="387" t="s">
        <v>159</v>
      </c>
      <c r="I21" s="77" t="s">
        <v>171</v>
      </c>
      <c r="J21" s="431"/>
      <c r="K21" s="395"/>
      <c r="L21" s="345"/>
      <c r="M21" s="373"/>
      <c r="N21" s="622"/>
      <c r="O21" s="345"/>
      <c r="P21" s="30"/>
      <c r="Q21" s="30"/>
      <c r="R21" s="30"/>
      <c r="S21" s="354"/>
      <c r="T21" s="354"/>
      <c r="U21" s="354"/>
      <c r="V21" s="354"/>
      <c r="W21" s="354"/>
      <c r="X21" s="354"/>
      <c r="Y21" s="354"/>
      <c r="Z21" s="392"/>
      <c r="AA21" s="618"/>
      <c r="AB21" s="380"/>
      <c r="AC21" s="380"/>
      <c r="AD21" s="380"/>
      <c r="AE21" s="345"/>
      <c r="AF21" s="345"/>
      <c r="AG21" s="345"/>
      <c r="AH21" s="345"/>
      <c r="AI21" s="369"/>
      <c r="AJ21" s="631"/>
      <c r="AK21" s="625"/>
      <c r="AL21" s="625"/>
      <c r="AM21" s="359"/>
      <c r="AN21" s="599"/>
      <c r="AO21" s="484"/>
      <c r="AP21" s="384"/>
      <c r="AQ21" s="384"/>
      <c r="AR21" s="384"/>
      <c r="AS21" s="384"/>
      <c r="AT21" s="384"/>
      <c r="AU21" s="384"/>
      <c r="AV21" s="384"/>
      <c r="AW21" s="384"/>
      <c r="AX21" s="384"/>
      <c r="AY21" s="384"/>
      <c r="AZ21" s="475"/>
      <c r="BA21" s="476"/>
      <c r="BB21" s="477"/>
      <c r="BC21" s="477"/>
      <c r="BD21" s="477"/>
      <c r="BE21" s="474"/>
    </row>
    <row r="22" spans="1:57" ht="45.75" customHeight="1" thickBot="1">
      <c r="A22" s="508"/>
      <c r="B22" s="329"/>
      <c r="C22" s="547"/>
      <c r="D22" s="550"/>
      <c r="E22" s="544"/>
      <c r="F22" s="550"/>
      <c r="G22" s="351"/>
      <c r="H22" s="387"/>
      <c r="I22" s="77" t="s">
        <v>171</v>
      </c>
      <c r="J22" s="431"/>
      <c r="K22" s="395"/>
      <c r="L22" s="345"/>
      <c r="M22" s="373"/>
      <c r="N22" s="622"/>
      <c r="O22" s="345"/>
      <c r="P22" s="30"/>
      <c r="Q22" s="30"/>
      <c r="R22" s="30"/>
      <c r="S22" s="354"/>
      <c r="T22" s="354"/>
      <c r="U22" s="354"/>
      <c r="V22" s="354"/>
      <c r="W22" s="354"/>
      <c r="X22" s="354"/>
      <c r="Y22" s="354"/>
      <c r="Z22" s="392"/>
      <c r="AA22" s="618"/>
      <c r="AB22" s="380"/>
      <c r="AC22" s="380"/>
      <c r="AD22" s="380"/>
      <c r="AE22" s="345"/>
      <c r="AF22" s="345"/>
      <c r="AG22" s="345"/>
      <c r="AH22" s="345"/>
      <c r="AI22" s="369"/>
      <c r="AJ22" s="631"/>
      <c r="AK22" s="625"/>
      <c r="AL22" s="625"/>
      <c r="AM22" s="359"/>
      <c r="AN22" s="599"/>
      <c r="AO22" s="484"/>
      <c r="AP22" s="384"/>
      <c r="AQ22" s="384"/>
      <c r="AR22" s="384"/>
      <c r="AS22" s="384"/>
      <c r="AT22" s="384"/>
      <c r="AU22" s="384"/>
      <c r="AV22" s="384"/>
      <c r="AW22" s="384"/>
      <c r="AX22" s="384"/>
      <c r="AY22" s="384"/>
      <c r="AZ22" s="475"/>
      <c r="BA22" s="476"/>
      <c r="BB22" s="477"/>
      <c r="BC22" s="477"/>
      <c r="BD22" s="477"/>
      <c r="BE22" s="474"/>
    </row>
    <row r="23" spans="1:57" ht="27.75" customHeight="1" thickBot="1">
      <c r="A23" s="508"/>
      <c r="B23" s="329"/>
      <c r="C23" s="547"/>
      <c r="D23" s="550"/>
      <c r="E23" s="544"/>
      <c r="F23" s="550"/>
      <c r="G23" s="351"/>
      <c r="H23" s="370" t="s">
        <v>160</v>
      </c>
      <c r="I23" s="77" t="s">
        <v>171</v>
      </c>
      <c r="J23" s="431"/>
      <c r="K23" s="395"/>
      <c r="L23" s="345"/>
      <c r="M23" s="373"/>
      <c r="N23" s="622"/>
      <c r="O23" s="345"/>
      <c r="P23" s="30"/>
      <c r="Q23" s="30"/>
      <c r="R23" s="30"/>
      <c r="S23" s="354"/>
      <c r="T23" s="354"/>
      <c r="U23" s="354"/>
      <c r="V23" s="354"/>
      <c r="W23" s="354"/>
      <c r="X23" s="354"/>
      <c r="Y23" s="354"/>
      <c r="Z23" s="392"/>
      <c r="AA23" s="618"/>
      <c r="AB23" s="380"/>
      <c r="AC23" s="380"/>
      <c r="AD23" s="380"/>
      <c r="AE23" s="345"/>
      <c r="AF23" s="345"/>
      <c r="AG23" s="345"/>
      <c r="AH23" s="345"/>
      <c r="AI23" s="369"/>
      <c r="AJ23" s="631"/>
      <c r="AK23" s="625"/>
      <c r="AL23" s="625"/>
      <c r="AM23" s="359"/>
      <c r="AN23" s="599"/>
      <c r="AO23" s="484"/>
      <c r="AP23" s="384"/>
      <c r="AQ23" s="384"/>
      <c r="AR23" s="384"/>
      <c r="AS23" s="384"/>
      <c r="AT23" s="384"/>
      <c r="AU23" s="384"/>
      <c r="AV23" s="384"/>
      <c r="AW23" s="384"/>
      <c r="AX23" s="384"/>
      <c r="AY23" s="384"/>
      <c r="AZ23" s="475"/>
      <c r="BA23" s="476"/>
      <c r="BB23" s="477"/>
      <c r="BC23" s="477"/>
      <c r="BD23" s="477"/>
      <c r="BE23" s="474"/>
    </row>
    <row r="24" spans="1:57" ht="26.25" customHeight="1" thickBot="1">
      <c r="A24" s="508"/>
      <c r="B24" s="329"/>
      <c r="C24" s="547"/>
      <c r="D24" s="550"/>
      <c r="E24" s="544"/>
      <c r="F24" s="550"/>
      <c r="G24" s="351"/>
      <c r="H24" s="371"/>
      <c r="I24" s="77" t="s">
        <v>171</v>
      </c>
      <c r="J24" s="431"/>
      <c r="K24" s="395"/>
      <c r="L24" s="345"/>
      <c r="M24" s="373"/>
      <c r="N24" s="622"/>
      <c r="O24" s="345"/>
      <c r="P24" s="384"/>
      <c r="Q24" s="384"/>
      <c r="R24" s="384"/>
      <c r="S24" s="354"/>
      <c r="T24" s="354"/>
      <c r="U24" s="354"/>
      <c r="V24" s="354"/>
      <c r="W24" s="354"/>
      <c r="X24" s="354"/>
      <c r="Y24" s="354"/>
      <c r="Z24" s="392"/>
      <c r="AA24" s="618"/>
      <c r="AB24" s="380"/>
      <c r="AC24" s="380"/>
      <c r="AD24" s="380"/>
      <c r="AE24" s="345"/>
      <c r="AF24" s="345"/>
      <c r="AG24" s="345"/>
      <c r="AH24" s="345"/>
      <c r="AI24" s="369"/>
      <c r="AJ24" s="631"/>
      <c r="AK24" s="625"/>
      <c r="AL24" s="625"/>
      <c r="AM24" s="359"/>
      <c r="AN24" s="599"/>
      <c r="AO24" s="484"/>
      <c r="AP24" s="384"/>
      <c r="AQ24" s="384"/>
      <c r="AR24" s="384"/>
      <c r="AS24" s="384"/>
      <c r="AT24" s="384"/>
      <c r="AU24" s="384"/>
      <c r="AV24" s="384"/>
      <c r="AW24" s="384"/>
      <c r="AX24" s="384"/>
      <c r="AY24" s="384"/>
      <c r="AZ24" s="475"/>
      <c r="BA24" s="476"/>
      <c r="BB24" s="477"/>
      <c r="BC24" s="477"/>
      <c r="BD24" s="477"/>
      <c r="BE24" s="474"/>
    </row>
    <row r="25" spans="1:57" ht="18.75" customHeight="1" thickBot="1">
      <c r="A25" s="508"/>
      <c r="B25" s="329"/>
      <c r="C25" s="547"/>
      <c r="D25" s="550"/>
      <c r="E25" s="544"/>
      <c r="F25" s="550"/>
      <c r="G25" s="351"/>
      <c r="H25" s="387" t="s">
        <v>161</v>
      </c>
      <c r="I25" s="77" t="s">
        <v>171</v>
      </c>
      <c r="J25" s="431"/>
      <c r="K25" s="395"/>
      <c r="L25" s="345"/>
      <c r="M25" s="373"/>
      <c r="N25" s="622"/>
      <c r="O25" s="345"/>
      <c r="P25" s="384"/>
      <c r="Q25" s="384"/>
      <c r="R25" s="384"/>
      <c r="S25" s="354"/>
      <c r="T25" s="354"/>
      <c r="U25" s="354"/>
      <c r="V25" s="354"/>
      <c r="W25" s="354"/>
      <c r="X25" s="354"/>
      <c r="Y25" s="354"/>
      <c r="Z25" s="392"/>
      <c r="AA25" s="618"/>
      <c r="AB25" s="380"/>
      <c r="AC25" s="380"/>
      <c r="AD25" s="380"/>
      <c r="AE25" s="345"/>
      <c r="AF25" s="345"/>
      <c r="AG25" s="345"/>
      <c r="AH25" s="345"/>
      <c r="AI25" s="369"/>
      <c r="AJ25" s="631"/>
      <c r="AK25" s="625"/>
      <c r="AL25" s="625"/>
      <c r="AM25" s="359"/>
      <c r="AN25" s="599"/>
      <c r="AO25" s="484"/>
      <c r="AP25" s="384"/>
      <c r="AQ25" s="384"/>
      <c r="AR25" s="384"/>
      <c r="AS25" s="384"/>
      <c r="AT25" s="384"/>
      <c r="AU25" s="384"/>
      <c r="AV25" s="384"/>
      <c r="AW25" s="384"/>
      <c r="AX25" s="384"/>
      <c r="AY25" s="384"/>
      <c r="AZ25" s="475"/>
      <c r="BA25" s="476"/>
      <c r="BB25" s="477"/>
      <c r="BC25" s="477"/>
      <c r="BD25" s="477"/>
      <c r="BE25" s="474"/>
    </row>
    <row r="26" spans="1:57" ht="9.75" customHeight="1" thickBot="1">
      <c r="A26" s="508"/>
      <c r="B26" s="329"/>
      <c r="C26" s="547"/>
      <c r="D26" s="550"/>
      <c r="E26" s="544"/>
      <c r="F26" s="550"/>
      <c r="G26" s="351"/>
      <c r="H26" s="387"/>
      <c r="I26" s="77" t="s">
        <v>171</v>
      </c>
      <c r="J26" s="431"/>
      <c r="K26" s="395"/>
      <c r="L26" s="345"/>
      <c r="M26" s="373"/>
      <c r="N26" s="622"/>
      <c r="O26" s="345"/>
      <c r="P26" s="384"/>
      <c r="Q26" s="384"/>
      <c r="R26" s="384"/>
      <c r="S26" s="354"/>
      <c r="T26" s="354"/>
      <c r="U26" s="354"/>
      <c r="V26" s="354"/>
      <c r="W26" s="354"/>
      <c r="X26" s="354"/>
      <c r="Y26" s="354"/>
      <c r="Z26" s="392"/>
      <c r="AA26" s="618"/>
      <c r="AB26" s="380"/>
      <c r="AC26" s="380"/>
      <c r="AD26" s="380"/>
      <c r="AE26" s="345"/>
      <c r="AF26" s="345"/>
      <c r="AG26" s="345"/>
      <c r="AH26" s="345"/>
      <c r="AI26" s="369"/>
      <c r="AJ26" s="631"/>
      <c r="AK26" s="625"/>
      <c r="AL26" s="625"/>
      <c r="AM26" s="359"/>
      <c r="AN26" s="599"/>
      <c r="AO26" s="484"/>
      <c r="AP26" s="384"/>
      <c r="AQ26" s="384"/>
      <c r="AR26" s="384"/>
      <c r="AS26" s="384"/>
      <c r="AT26" s="384"/>
      <c r="AU26" s="384"/>
      <c r="AV26" s="384"/>
      <c r="AW26" s="384"/>
      <c r="AX26" s="384"/>
      <c r="AY26" s="384"/>
      <c r="AZ26" s="475"/>
      <c r="BA26" s="476"/>
      <c r="BB26" s="477"/>
      <c r="BC26" s="477"/>
      <c r="BD26" s="477"/>
      <c r="BE26" s="474"/>
    </row>
    <row r="27" spans="1:57" ht="18.75" customHeight="1" thickBot="1">
      <c r="A27" s="508"/>
      <c r="B27" s="329"/>
      <c r="C27" s="547"/>
      <c r="D27" s="550"/>
      <c r="E27" s="544"/>
      <c r="F27" s="550"/>
      <c r="G27" s="351"/>
      <c r="H27" s="387" t="s">
        <v>162</v>
      </c>
      <c r="I27" s="77" t="s">
        <v>173</v>
      </c>
      <c r="J27" s="431"/>
      <c r="K27" s="395"/>
      <c r="L27" s="345"/>
      <c r="M27" s="373"/>
      <c r="N27" s="622"/>
      <c r="O27" s="345"/>
      <c r="P27" s="384"/>
      <c r="Q27" s="384"/>
      <c r="R27" s="384"/>
      <c r="S27" s="354"/>
      <c r="T27" s="354"/>
      <c r="U27" s="354"/>
      <c r="V27" s="354"/>
      <c r="W27" s="354"/>
      <c r="X27" s="354"/>
      <c r="Y27" s="354"/>
      <c r="Z27" s="392"/>
      <c r="AA27" s="618"/>
      <c r="AB27" s="380"/>
      <c r="AC27" s="380"/>
      <c r="AD27" s="380"/>
      <c r="AE27" s="345"/>
      <c r="AF27" s="345"/>
      <c r="AG27" s="345"/>
      <c r="AH27" s="345"/>
      <c r="AI27" s="369"/>
      <c r="AJ27" s="631"/>
      <c r="AK27" s="625"/>
      <c r="AL27" s="625"/>
      <c r="AM27" s="359"/>
      <c r="AN27" s="599"/>
      <c r="AO27" s="484"/>
      <c r="AP27" s="384"/>
      <c r="AQ27" s="384"/>
      <c r="AR27" s="384"/>
      <c r="AS27" s="384"/>
      <c r="AT27" s="384"/>
      <c r="AU27" s="384"/>
      <c r="AV27" s="384"/>
      <c r="AW27" s="384"/>
      <c r="AX27" s="384"/>
      <c r="AY27" s="384"/>
      <c r="AZ27" s="475"/>
      <c r="BA27" s="476"/>
      <c r="BB27" s="477"/>
      <c r="BC27" s="477"/>
      <c r="BD27" s="477"/>
      <c r="BE27" s="474"/>
    </row>
    <row r="28" spans="1:57" ht="12.75" customHeight="1" thickBot="1">
      <c r="A28" s="508"/>
      <c r="B28" s="329"/>
      <c r="C28" s="547"/>
      <c r="D28" s="550"/>
      <c r="E28" s="544"/>
      <c r="F28" s="550"/>
      <c r="G28" s="351"/>
      <c r="H28" s="387"/>
      <c r="I28" s="77" t="s">
        <v>173</v>
      </c>
      <c r="J28" s="431"/>
      <c r="K28" s="395"/>
      <c r="L28" s="345"/>
      <c r="M28" s="373"/>
      <c r="N28" s="622"/>
      <c r="O28" s="345"/>
      <c r="P28" s="384"/>
      <c r="Q28" s="384"/>
      <c r="R28" s="384"/>
      <c r="S28" s="354"/>
      <c r="T28" s="354"/>
      <c r="U28" s="354"/>
      <c r="V28" s="354"/>
      <c r="W28" s="354"/>
      <c r="X28" s="354"/>
      <c r="Y28" s="354"/>
      <c r="Z28" s="392"/>
      <c r="AA28" s="618"/>
      <c r="AB28" s="380"/>
      <c r="AC28" s="380"/>
      <c r="AD28" s="380"/>
      <c r="AE28" s="345"/>
      <c r="AF28" s="345"/>
      <c r="AG28" s="345"/>
      <c r="AH28" s="345"/>
      <c r="AI28" s="369"/>
      <c r="AJ28" s="631"/>
      <c r="AK28" s="625"/>
      <c r="AL28" s="625"/>
      <c r="AM28" s="359"/>
      <c r="AN28" s="599"/>
      <c r="AO28" s="484"/>
      <c r="AP28" s="384"/>
      <c r="AQ28" s="384"/>
      <c r="AR28" s="384"/>
      <c r="AS28" s="384"/>
      <c r="AT28" s="384"/>
      <c r="AU28" s="384"/>
      <c r="AV28" s="384"/>
      <c r="AW28" s="384"/>
      <c r="AX28" s="384"/>
      <c r="AY28" s="384"/>
      <c r="AZ28" s="475"/>
      <c r="BA28" s="476"/>
      <c r="BB28" s="477"/>
      <c r="BC28" s="477"/>
      <c r="BD28" s="477"/>
      <c r="BE28" s="474"/>
    </row>
    <row r="29" spans="1:57" ht="18.75" customHeight="1" thickBot="1">
      <c r="A29" s="508"/>
      <c r="B29" s="329"/>
      <c r="C29" s="547"/>
      <c r="D29" s="550"/>
      <c r="E29" s="544"/>
      <c r="F29" s="550"/>
      <c r="G29" s="351"/>
      <c r="H29" s="387" t="s">
        <v>163</v>
      </c>
      <c r="I29" s="77" t="s">
        <v>173</v>
      </c>
      <c r="J29" s="431"/>
      <c r="K29" s="395"/>
      <c r="L29" s="345"/>
      <c r="M29" s="373"/>
      <c r="N29" s="622"/>
      <c r="O29" s="345"/>
      <c r="P29" s="384"/>
      <c r="Q29" s="384"/>
      <c r="R29" s="384"/>
      <c r="S29" s="354"/>
      <c r="T29" s="354"/>
      <c r="U29" s="354"/>
      <c r="V29" s="354"/>
      <c r="W29" s="354"/>
      <c r="X29" s="354"/>
      <c r="Y29" s="354"/>
      <c r="Z29" s="392"/>
      <c r="AA29" s="618"/>
      <c r="AB29" s="380"/>
      <c r="AC29" s="380"/>
      <c r="AD29" s="380"/>
      <c r="AE29" s="345"/>
      <c r="AF29" s="345"/>
      <c r="AG29" s="345"/>
      <c r="AH29" s="345"/>
      <c r="AI29" s="369"/>
      <c r="AJ29" s="631"/>
      <c r="AK29" s="625"/>
      <c r="AL29" s="625"/>
      <c r="AM29" s="359"/>
      <c r="AN29" s="599"/>
      <c r="AO29" s="484"/>
      <c r="AP29" s="384"/>
      <c r="AQ29" s="384"/>
      <c r="AR29" s="384"/>
      <c r="AS29" s="384"/>
      <c r="AT29" s="384"/>
      <c r="AU29" s="384"/>
      <c r="AV29" s="384"/>
      <c r="AW29" s="384"/>
      <c r="AX29" s="384"/>
      <c r="AY29" s="384"/>
      <c r="AZ29" s="475"/>
      <c r="BA29" s="476"/>
      <c r="BB29" s="477"/>
      <c r="BC29" s="477"/>
      <c r="BD29" s="477"/>
      <c r="BE29" s="474"/>
    </row>
    <row r="30" spans="1:57" ht="12.75" customHeight="1" thickBot="1">
      <c r="A30" s="508"/>
      <c r="B30" s="329"/>
      <c r="C30" s="547"/>
      <c r="D30" s="550"/>
      <c r="E30" s="544"/>
      <c r="F30" s="550"/>
      <c r="G30" s="351"/>
      <c r="H30" s="387"/>
      <c r="I30" s="77"/>
      <c r="J30" s="431"/>
      <c r="K30" s="395"/>
      <c r="L30" s="345"/>
      <c r="M30" s="373"/>
      <c r="N30" s="622"/>
      <c r="O30" s="345"/>
      <c r="P30" s="384"/>
      <c r="Q30" s="384"/>
      <c r="R30" s="384"/>
      <c r="S30" s="354"/>
      <c r="T30" s="354"/>
      <c r="U30" s="354"/>
      <c r="V30" s="354"/>
      <c r="W30" s="354"/>
      <c r="X30" s="354"/>
      <c r="Y30" s="354"/>
      <c r="Z30" s="392"/>
      <c r="AA30" s="618"/>
      <c r="AB30" s="380"/>
      <c r="AC30" s="380"/>
      <c r="AD30" s="380"/>
      <c r="AE30" s="345"/>
      <c r="AF30" s="345"/>
      <c r="AG30" s="345"/>
      <c r="AH30" s="345"/>
      <c r="AI30" s="369"/>
      <c r="AJ30" s="631"/>
      <c r="AK30" s="625"/>
      <c r="AL30" s="625"/>
      <c r="AM30" s="359"/>
      <c r="AN30" s="599"/>
      <c r="AO30" s="484"/>
      <c r="AP30" s="384"/>
      <c r="AQ30" s="384"/>
      <c r="AR30" s="384"/>
      <c r="AS30" s="384"/>
      <c r="AT30" s="384"/>
      <c r="AU30" s="384"/>
      <c r="AV30" s="384"/>
      <c r="AW30" s="384"/>
      <c r="AX30" s="384"/>
      <c r="AY30" s="384"/>
      <c r="AZ30" s="475"/>
      <c r="BA30" s="476"/>
      <c r="BB30" s="477"/>
      <c r="BC30" s="477"/>
      <c r="BD30" s="477"/>
      <c r="BE30" s="474"/>
    </row>
    <row r="31" spans="1:57" ht="14.25" customHeight="1" thickBot="1">
      <c r="A31" s="508"/>
      <c r="B31" s="329"/>
      <c r="C31" s="547"/>
      <c r="D31" s="550"/>
      <c r="E31" s="544"/>
      <c r="F31" s="550"/>
      <c r="G31" s="351"/>
      <c r="H31" s="370" t="s">
        <v>164</v>
      </c>
      <c r="I31" s="77" t="s">
        <v>173</v>
      </c>
      <c r="J31" s="431"/>
      <c r="K31" s="395"/>
      <c r="L31" s="345"/>
      <c r="M31" s="373"/>
      <c r="N31" s="622"/>
      <c r="O31" s="345"/>
      <c r="P31" s="384"/>
      <c r="Q31" s="384"/>
      <c r="R31" s="384"/>
      <c r="S31" s="354"/>
      <c r="T31" s="354"/>
      <c r="U31" s="354"/>
      <c r="V31" s="354"/>
      <c r="W31" s="354"/>
      <c r="X31" s="354"/>
      <c r="Y31" s="354"/>
      <c r="Z31" s="392"/>
      <c r="AA31" s="618"/>
      <c r="AB31" s="380"/>
      <c r="AC31" s="380"/>
      <c r="AD31" s="380"/>
      <c r="AE31" s="345"/>
      <c r="AF31" s="345"/>
      <c r="AG31" s="345"/>
      <c r="AH31" s="345"/>
      <c r="AI31" s="369"/>
      <c r="AJ31" s="631"/>
      <c r="AK31" s="625"/>
      <c r="AL31" s="625"/>
      <c r="AM31" s="359"/>
      <c r="AN31" s="599"/>
      <c r="AO31" s="484"/>
      <c r="AP31" s="384"/>
      <c r="AQ31" s="384"/>
      <c r="AR31" s="384"/>
      <c r="AS31" s="384"/>
      <c r="AT31" s="384"/>
      <c r="AU31" s="384"/>
      <c r="AV31" s="384"/>
      <c r="AW31" s="384"/>
      <c r="AX31" s="384"/>
      <c r="AY31" s="384"/>
      <c r="AZ31" s="475"/>
      <c r="BA31" s="476"/>
      <c r="BB31" s="477"/>
      <c r="BC31" s="477"/>
      <c r="BD31" s="477"/>
      <c r="BE31" s="474"/>
    </row>
    <row r="32" spans="1:57" ht="13.5" customHeight="1" thickBot="1">
      <c r="A32" s="508"/>
      <c r="B32" s="329"/>
      <c r="C32" s="547"/>
      <c r="D32" s="550"/>
      <c r="E32" s="544"/>
      <c r="F32" s="550"/>
      <c r="G32" s="351"/>
      <c r="H32" s="371"/>
      <c r="I32" s="77"/>
      <c r="J32" s="431"/>
      <c r="K32" s="395"/>
      <c r="L32" s="345"/>
      <c r="M32" s="373"/>
      <c r="N32" s="622"/>
      <c r="O32" s="345"/>
      <c r="P32" s="384"/>
      <c r="Q32" s="384"/>
      <c r="R32" s="384"/>
      <c r="S32" s="354"/>
      <c r="T32" s="354"/>
      <c r="U32" s="354"/>
      <c r="V32" s="354"/>
      <c r="W32" s="354"/>
      <c r="X32" s="354"/>
      <c r="Y32" s="354"/>
      <c r="Z32" s="392"/>
      <c r="AA32" s="618"/>
      <c r="AB32" s="380"/>
      <c r="AC32" s="380"/>
      <c r="AD32" s="380"/>
      <c r="AE32" s="345"/>
      <c r="AF32" s="345"/>
      <c r="AG32" s="345"/>
      <c r="AH32" s="345"/>
      <c r="AI32" s="369"/>
      <c r="AJ32" s="631"/>
      <c r="AK32" s="625"/>
      <c r="AL32" s="625"/>
      <c r="AM32" s="359"/>
      <c r="AN32" s="599"/>
      <c r="AO32" s="484"/>
      <c r="AP32" s="384"/>
      <c r="AQ32" s="384"/>
      <c r="AR32" s="384"/>
      <c r="AS32" s="384"/>
      <c r="AT32" s="384"/>
      <c r="AU32" s="384"/>
      <c r="AV32" s="384"/>
      <c r="AW32" s="384"/>
      <c r="AX32" s="384"/>
      <c r="AY32" s="384"/>
      <c r="AZ32" s="475"/>
      <c r="BA32" s="476"/>
      <c r="BB32" s="477"/>
      <c r="BC32" s="477"/>
      <c r="BD32" s="477"/>
      <c r="BE32" s="474"/>
    </row>
    <row r="33" spans="1:57" ht="18.75" customHeight="1" thickBot="1">
      <c r="A33" s="508"/>
      <c r="B33" s="329"/>
      <c r="C33" s="547"/>
      <c r="D33" s="550"/>
      <c r="E33" s="544"/>
      <c r="F33" s="550"/>
      <c r="G33" s="351"/>
      <c r="H33" s="377" t="s">
        <v>165</v>
      </c>
      <c r="I33" s="77" t="s">
        <v>173</v>
      </c>
      <c r="J33" s="431"/>
      <c r="K33" s="395"/>
      <c r="L33" s="345"/>
      <c r="M33" s="373"/>
      <c r="N33" s="622"/>
      <c r="O33" s="345"/>
      <c r="P33" s="384"/>
      <c r="Q33" s="384"/>
      <c r="R33" s="384"/>
      <c r="S33" s="354"/>
      <c r="T33" s="354"/>
      <c r="U33" s="354"/>
      <c r="V33" s="354"/>
      <c r="W33" s="354"/>
      <c r="X33" s="354"/>
      <c r="Y33" s="354"/>
      <c r="Z33" s="392"/>
      <c r="AA33" s="618"/>
      <c r="AB33" s="380"/>
      <c r="AC33" s="380"/>
      <c r="AD33" s="380"/>
      <c r="AE33" s="345"/>
      <c r="AF33" s="345"/>
      <c r="AG33" s="345"/>
      <c r="AH33" s="345"/>
      <c r="AI33" s="369"/>
      <c r="AJ33" s="631"/>
      <c r="AK33" s="625"/>
      <c r="AL33" s="625"/>
      <c r="AM33" s="359"/>
      <c r="AN33" s="599"/>
      <c r="AO33" s="484"/>
      <c r="AP33" s="384"/>
      <c r="AQ33" s="384"/>
      <c r="AR33" s="384"/>
      <c r="AS33" s="384"/>
      <c r="AT33" s="384"/>
      <c r="AU33" s="384"/>
      <c r="AV33" s="384"/>
      <c r="AW33" s="384"/>
      <c r="AX33" s="384"/>
      <c r="AY33" s="384"/>
      <c r="AZ33" s="475"/>
      <c r="BA33" s="476"/>
      <c r="BB33" s="477"/>
      <c r="BC33" s="477"/>
      <c r="BD33" s="477"/>
      <c r="BE33" s="474"/>
    </row>
    <row r="34" spans="1:57" ht="15.75" customHeight="1" thickBot="1">
      <c r="A34" s="509"/>
      <c r="B34" s="330"/>
      <c r="C34" s="548"/>
      <c r="D34" s="551"/>
      <c r="E34" s="545"/>
      <c r="F34" s="551"/>
      <c r="G34" s="352"/>
      <c r="H34" s="432"/>
      <c r="I34" s="77" t="s">
        <v>173</v>
      </c>
      <c r="J34" s="443"/>
      <c r="K34" s="444"/>
      <c r="L34" s="415"/>
      <c r="M34" s="535"/>
      <c r="N34" s="623"/>
      <c r="O34" s="415"/>
      <c r="P34" s="384"/>
      <c r="Q34" s="384"/>
      <c r="R34" s="384"/>
      <c r="S34" s="425"/>
      <c r="T34" s="425"/>
      <c r="U34" s="425"/>
      <c r="V34" s="425"/>
      <c r="W34" s="425"/>
      <c r="X34" s="27"/>
      <c r="Y34" s="425"/>
      <c r="Z34" s="616"/>
      <c r="AA34" s="47"/>
      <c r="AB34" s="530"/>
      <c r="AC34" s="530"/>
      <c r="AD34" s="530"/>
      <c r="AE34" s="415"/>
      <c r="AF34" s="415"/>
      <c r="AG34" s="415"/>
      <c r="AH34" s="415"/>
      <c r="AI34" s="369"/>
      <c r="AJ34" s="632"/>
      <c r="AK34" s="626"/>
      <c r="AL34" s="626"/>
      <c r="AM34" s="627"/>
      <c r="AN34" s="600"/>
      <c r="AO34" s="504"/>
      <c r="AP34" s="505"/>
      <c r="AQ34" s="505"/>
      <c r="AR34" s="505"/>
      <c r="AS34" s="505"/>
      <c r="AT34" s="505"/>
      <c r="AU34" s="505"/>
      <c r="AV34" s="505"/>
      <c r="AW34" s="505"/>
      <c r="AX34" s="505"/>
      <c r="AY34" s="505"/>
      <c r="AZ34" s="510"/>
      <c r="BA34" s="511"/>
      <c r="BB34" s="493"/>
      <c r="BC34" s="493"/>
      <c r="BD34" s="493"/>
      <c r="BE34" s="506"/>
    </row>
    <row r="35" spans="1:57" ht="46.5" customHeight="1" thickBot="1">
      <c r="A35" s="341">
        <v>1</v>
      </c>
      <c r="B35" s="328" t="s">
        <v>166</v>
      </c>
      <c r="C35" s="546" t="s">
        <v>167</v>
      </c>
      <c r="D35" s="549" t="s">
        <v>122</v>
      </c>
      <c r="E35" s="546" t="s">
        <v>168</v>
      </c>
      <c r="F35" s="553" t="s">
        <v>169</v>
      </c>
      <c r="G35" s="556" t="s">
        <v>170</v>
      </c>
      <c r="H35" s="32" t="s">
        <v>125</v>
      </c>
      <c r="I35" s="77" t="s">
        <v>171</v>
      </c>
      <c r="J35" s="430">
        <f>COUNTIF(I35:I60,[3]DATOS!$D$24)</f>
        <v>16</v>
      </c>
      <c r="K35" s="394" t="str">
        <f>+IF(AND(J35&lt;6,J35&gt;0),"Moderado",IF(AND(J35&lt;12,J35&gt;5),"Mayor",IF(AND(J35&lt;20,J35&gt;11),"Catastrófico","Responda las Preguntas de Impacto")))</f>
        <v>Catastrófico</v>
      </c>
      <c r="L35" s="344"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372"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389" t="s">
        <v>253</v>
      </c>
      <c r="O35" s="390" t="s">
        <v>127</v>
      </c>
      <c r="P35" s="30" t="s">
        <v>128</v>
      </c>
      <c r="Q35" s="26" t="s">
        <v>129</v>
      </c>
      <c r="R35" s="26">
        <f>+IFERROR(VLOOKUP(Q35,[3]DATOS!$E$2:$F$17,2,FALSE),"")</f>
        <v>15</v>
      </c>
      <c r="S35" s="391">
        <f>SUM(R35:R42)</f>
        <v>100</v>
      </c>
      <c r="T35" s="384" t="str">
        <f>+IF(AND(S35&lt;=100,S35&gt;=96),"Fuerte",IF(AND(S35&lt;=95,S35&gt;=86),"Moderado",IF(AND(S35&lt;=85,J35&gt;=0),"Débil"," ")))</f>
        <v>Fuerte</v>
      </c>
      <c r="U35" s="384" t="s">
        <v>130</v>
      </c>
      <c r="V35" s="384"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84">
        <f>IF(V35="Fuerte",100,IF(V35="Moderado",50,IF(V35="Débil",0)))</f>
        <v>100</v>
      </c>
      <c r="X35" s="353">
        <f>AVERAGE(W35:W60)</f>
        <v>100</v>
      </c>
      <c r="Y35" s="362" t="s">
        <v>131</v>
      </c>
      <c r="Z35" s="353" t="s">
        <v>249</v>
      </c>
      <c r="AA35" s="380" t="s">
        <v>250</v>
      </c>
      <c r="AB35" s="405" t="str">
        <f>+IF(X35=100,"Fuerte",IF(AND(X35&lt;=99,X35&gt;=50),"Moderado",IF(X35&lt;50,"Débil"," ")))</f>
        <v>Fuerte</v>
      </c>
      <c r="AC35" s="529" t="s">
        <v>132</v>
      </c>
      <c r="AD35" s="529" t="s">
        <v>133</v>
      </c>
      <c r="AE35" s="345"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345"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345" t="str">
        <f>K35</f>
        <v>Catastrófico</v>
      </c>
      <c r="AH35" s="345"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373"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360" t="s">
        <v>254</v>
      </c>
      <c r="AK35" s="356">
        <v>43132</v>
      </c>
      <c r="AL35" s="356">
        <v>43465</v>
      </c>
      <c r="AM35" s="359" t="s">
        <v>134</v>
      </c>
      <c r="AN35" s="374" t="s">
        <v>255</v>
      </c>
      <c r="AO35" s="456"/>
      <c r="AP35" s="452"/>
      <c r="AQ35" s="452"/>
      <c r="AR35" s="452"/>
      <c r="AS35" s="452"/>
      <c r="AT35" s="452"/>
      <c r="AU35" s="452"/>
      <c r="AV35" s="452"/>
      <c r="AW35" s="452"/>
      <c r="AX35" s="452"/>
      <c r="AY35" s="452"/>
      <c r="AZ35" s="453"/>
      <c r="BA35" s="494"/>
      <c r="BB35" s="497"/>
      <c r="BC35" s="497"/>
      <c r="BD35" s="497"/>
      <c r="BE35" s="478"/>
    </row>
    <row r="36" spans="1:57" ht="30" customHeight="1" thickBot="1">
      <c r="A36" s="342"/>
      <c r="B36" s="329"/>
      <c r="C36" s="547"/>
      <c r="D36" s="550"/>
      <c r="E36" s="547"/>
      <c r="F36" s="554"/>
      <c r="G36" s="544"/>
      <c r="H36" s="28" t="s">
        <v>135</v>
      </c>
      <c r="I36" s="77" t="s">
        <v>171</v>
      </c>
      <c r="J36" s="431"/>
      <c r="K36" s="395"/>
      <c r="L36" s="345"/>
      <c r="M36" s="373"/>
      <c r="N36" s="386"/>
      <c r="O36" s="369"/>
      <c r="P36" s="30" t="s">
        <v>136</v>
      </c>
      <c r="Q36" s="26" t="s">
        <v>137</v>
      </c>
      <c r="R36" s="26">
        <f>+IFERROR(VLOOKUP(Q36,[3]DATOS!$E$2:$F$17,2,FALSE),"")</f>
        <v>15</v>
      </c>
      <c r="S36" s="392"/>
      <c r="T36" s="384"/>
      <c r="U36" s="384"/>
      <c r="V36" s="384"/>
      <c r="W36" s="384"/>
      <c r="X36" s="354"/>
      <c r="Y36" s="345"/>
      <c r="Z36" s="354"/>
      <c r="AA36" s="380"/>
      <c r="AB36" s="405"/>
      <c r="AC36" s="380"/>
      <c r="AD36" s="380"/>
      <c r="AE36" s="345"/>
      <c r="AF36" s="345"/>
      <c r="AG36" s="345"/>
      <c r="AH36" s="345"/>
      <c r="AI36" s="373"/>
      <c r="AJ36" s="375"/>
      <c r="AK36" s="356"/>
      <c r="AL36" s="356"/>
      <c r="AM36" s="359"/>
      <c r="AN36" s="374"/>
      <c r="AO36" s="457"/>
      <c r="AP36" s="354"/>
      <c r="AQ36" s="354"/>
      <c r="AR36" s="354"/>
      <c r="AS36" s="354"/>
      <c r="AT36" s="354"/>
      <c r="AU36" s="354"/>
      <c r="AV36" s="354"/>
      <c r="AW36" s="354"/>
      <c r="AX36" s="354"/>
      <c r="AY36" s="354"/>
      <c r="AZ36" s="454"/>
      <c r="BA36" s="495"/>
      <c r="BB36" s="498"/>
      <c r="BC36" s="498"/>
      <c r="BD36" s="498"/>
      <c r="BE36" s="479"/>
    </row>
    <row r="37" spans="1:57" ht="30" customHeight="1" thickBot="1">
      <c r="A37" s="342"/>
      <c r="B37" s="329"/>
      <c r="C37" s="547"/>
      <c r="D37" s="550"/>
      <c r="E37" s="547"/>
      <c r="F37" s="554"/>
      <c r="G37" s="544"/>
      <c r="H37" s="28" t="s">
        <v>138</v>
      </c>
      <c r="I37" s="77" t="s">
        <v>171</v>
      </c>
      <c r="J37" s="431"/>
      <c r="K37" s="395"/>
      <c r="L37" s="345"/>
      <c r="M37" s="373"/>
      <c r="N37" s="386"/>
      <c r="O37" s="369"/>
      <c r="P37" s="30" t="s">
        <v>139</v>
      </c>
      <c r="Q37" s="26" t="s">
        <v>140</v>
      </c>
      <c r="R37" s="26">
        <f>+IFERROR(VLOOKUP(Q37,[3]DATOS!$E$2:$F$17,2,FALSE),"")</f>
        <v>15</v>
      </c>
      <c r="S37" s="392"/>
      <c r="T37" s="384"/>
      <c r="U37" s="384"/>
      <c r="V37" s="384"/>
      <c r="W37" s="384"/>
      <c r="X37" s="354"/>
      <c r="Y37" s="345"/>
      <c r="Z37" s="354"/>
      <c r="AA37" s="380"/>
      <c r="AB37" s="405"/>
      <c r="AC37" s="380"/>
      <c r="AD37" s="380"/>
      <c r="AE37" s="345"/>
      <c r="AF37" s="345"/>
      <c r="AG37" s="345"/>
      <c r="AH37" s="345"/>
      <c r="AI37" s="373"/>
      <c r="AJ37" s="375"/>
      <c r="AK37" s="356"/>
      <c r="AL37" s="356"/>
      <c r="AM37" s="359"/>
      <c r="AN37" s="374"/>
      <c r="AO37" s="457"/>
      <c r="AP37" s="354"/>
      <c r="AQ37" s="354"/>
      <c r="AR37" s="354"/>
      <c r="AS37" s="354"/>
      <c r="AT37" s="354"/>
      <c r="AU37" s="354"/>
      <c r="AV37" s="354"/>
      <c r="AW37" s="354"/>
      <c r="AX37" s="354"/>
      <c r="AY37" s="354"/>
      <c r="AZ37" s="454"/>
      <c r="BA37" s="495"/>
      <c r="BB37" s="498"/>
      <c r="BC37" s="498"/>
      <c r="BD37" s="498"/>
      <c r="BE37" s="479"/>
    </row>
    <row r="38" spans="1:57" ht="30" customHeight="1" thickBot="1">
      <c r="A38" s="342"/>
      <c r="B38" s="329"/>
      <c r="C38" s="547"/>
      <c r="D38" s="550"/>
      <c r="E38" s="547"/>
      <c r="F38" s="554"/>
      <c r="G38" s="544"/>
      <c r="H38" s="28" t="s">
        <v>141</v>
      </c>
      <c r="I38" s="77" t="s">
        <v>173</v>
      </c>
      <c r="J38" s="431"/>
      <c r="K38" s="395"/>
      <c r="L38" s="345"/>
      <c r="M38" s="373"/>
      <c r="N38" s="386"/>
      <c r="O38" s="369"/>
      <c r="P38" s="30" t="s">
        <v>143</v>
      </c>
      <c r="Q38" s="26" t="s">
        <v>144</v>
      </c>
      <c r="R38" s="26">
        <f>+IFERROR(VLOOKUP(Q38,[3]DATOS!$E$2:$F$17,2,FALSE),"")</f>
        <v>15</v>
      </c>
      <c r="S38" s="392"/>
      <c r="T38" s="384"/>
      <c r="U38" s="384"/>
      <c r="V38" s="384"/>
      <c r="W38" s="384"/>
      <c r="X38" s="354"/>
      <c r="Y38" s="345"/>
      <c r="Z38" s="354"/>
      <c r="AA38" s="380"/>
      <c r="AB38" s="405"/>
      <c r="AC38" s="380"/>
      <c r="AD38" s="380"/>
      <c r="AE38" s="345"/>
      <c r="AF38" s="345"/>
      <c r="AG38" s="345"/>
      <c r="AH38" s="345"/>
      <c r="AI38" s="373"/>
      <c r="AJ38" s="375"/>
      <c r="AK38" s="356"/>
      <c r="AL38" s="356"/>
      <c r="AM38" s="359"/>
      <c r="AN38" s="374"/>
      <c r="AO38" s="457"/>
      <c r="AP38" s="354"/>
      <c r="AQ38" s="354"/>
      <c r="AR38" s="354"/>
      <c r="AS38" s="354"/>
      <c r="AT38" s="354"/>
      <c r="AU38" s="354"/>
      <c r="AV38" s="354"/>
      <c r="AW38" s="354"/>
      <c r="AX38" s="354"/>
      <c r="AY38" s="354"/>
      <c r="AZ38" s="454"/>
      <c r="BA38" s="495"/>
      <c r="BB38" s="498"/>
      <c r="BC38" s="498"/>
      <c r="BD38" s="498"/>
      <c r="BE38" s="479"/>
    </row>
    <row r="39" spans="1:57" ht="30" customHeight="1" thickBot="1">
      <c r="A39" s="342"/>
      <c r="B39" s="329"/>
      <c r="C39" s="547"/>
      <c r="D39" s="550"/>
      <c r="E39" s="547"/>
      <c r="F39" s="554"/>
      <c r="G39" s="544"/>
      <c r="H39" s="28" t="s">
        <v>145</v>
      </c>
      <c r="I39" s="77" t="s">
        <v>171</v>
      </c>
      <c r="J39" s="431"/>
      <c r="K39" s="395"/>
      <c r="L39" s="345"/>
      <c r="M39" s="373"/>
      <c r="N39" s="386"/>
      <c r="O39" s="369"/>
      <c r="P39" s="30" t="s">
        <v>146</v>
      </c>
      <c r="Q39" s="26" t="s">
        <v>147</v>
      </c>
      <c r="R39" s="26">
        <f>+IFERROR(VLOOKUP(Q39,[3]DATOS!$E$2:$F$17,2,FALSE),"")</f>
        <v>15</v>
      </c>
      <c r="S39" s="392"/>
      <c r="T39" s="384"/>
      <c r="U39" s="384"/>
      <c r="V39" s="384"/>
      <c r="W39" s="384"/>
      <c r="X39" s="354"/>
      <c r="Y39" s="345"/>
      <c r="Z39" s="354"/>
      <c r="AA39" s="380"/>
      <c r="AB39" s="405"/>
      <c r="AC39" s="380"/>
      <c r="AD39" s="380"/>
      <c r="AE39" s="345"/>
      <c r="AF39" s="345"/>
      <c r="AG39" s="345"/>
      <c r="AH39" s="345"/>
      <c r="AI39" s="373"/>
      <c r="AJ39" s="375"/>
      <c r="AK39" s="356"/>
      <c r="AL39" s="356"/>
      <c r="AM39" s="359"/>
      <c r="AN39" s="374"/>
      <c r="AO39" s="457"/>
      <c r="AP39" s="354"/>
      <c r="AQ39" s="354"/>
      <c r="AR39" s="354"/>
      <c r="AS39" s="354"/>
      <c r="AT39" s="354"/>
      <c r="AU39" s="354"/>
      <c r="AV39" s="354"/>
      <c r="AW39" s="354"/>
      <c r="AX39" s="354"/>
      <c r="AY39" s="354"/>
      <c r="AZ39" s="454"/>
      <c r="BA39" s="495"/>
      <c r="BB39" s="498"/>
      <c r="BC39" s="498"/>
      <c r="BD39" s="498"/>
      <c r="BE39" s="479"/>
    </row>
    <row r="40" spans="1:57" ht="30" customHeight="1" thickBot="1">
      <c r="A40" s="342"/>
      <c r="B40" s="329"/>
      <c r="C40" s="547"/>
      <c r="D40" s="550"/>
      <c r="E40" s="547"/>
      <c r="F40" s="554"/>
      <c r="G40" s="544"/>
      <c r="H40" s="28" t="s">
        <v>148</v>
      </c>
      <c r="I40" s="77" t="s">
        <v>171</v>
      </c>
      <c r="J40" s="431"/>
      <c r="K40" s="395"/>
      <c r="L40" s="345"/>
      <c r="M40" s="373"/>
      <c r="N40" s="386"/>
      <c r="O40" s="369"/>
      <c r="P40" s="31" t="s">
        <v>149</v>
      </c>
      <c r="Q40" s="26" t="s">
        <v>150</v>
      </c>
      <c r="R40" s="26">
        <f>+IFERROR(VLOOKUP(Q40,[3]DATOS!$E$2:$F$17,2,FALSE),"")</f>
        <v>15</v>
      </c>
      <c r="S40" s="392"/>
      <c r="T40" s="384"/>
      <c r="U40" s="384"/>
      <c r="V40" s="384"/>
      <c r="W40" s="384"/>
      <c r="X40" s="354"/>
      <c r="Y40" s="345"/>
      <c r="Z40" s="354"/>
      <c r="AA40" s="380"/>
      <c r="AB40" s="405"/>
      <c r="AC40" s="380"/>
      <c r="AD40" s="380"/>
      <c r="AE40" s="345"/>
      <c r="AF40" s="345"/>
      <c r="AG40" s="345"/>
      <c r="AH40" s="345"/>
      <c r="AI40" s="373"/>
      <c r="AJ40" s="375"/>
      <c r="AK40" s="356"/>
      <c r="AL40" s="356"/>
      <c r="AM40" s="359"/>
      <c r="AN40" s="374"/>
      <c r="AO40" s="457"/>
      <c r="AP40" s="354"/>
      <c r="AQ40" s="354"/>
      <c r="AR40" s="354"/>
      <c r="AS40" s="354"/>
      <c r="AT40" s="354"/>
      <c r="AU40" s="354"/>
      <c r="AV40" s="354"/>
      <c r="AW40" s="354"/>
      <c r="AX40" s="354"/>
      <c r="AY40" s="354"/>
      <c r="AZ40" s="454"/>
      <c r="BA40" s="495"/>
      <c r="BB40" s="498"/>
      <c r="BC40" s="498"/>
      <c r="BD40" s="498"/>
      <c r="BE40" s="479"/>
    </row>
    <row r="41" spans="1:57" ht="30" customHeight="1" thickBot="1">
      <c r="A41" s="342"/>
      <c r="B41" s="329"/>
      <c r="C41" s="547"/>
      <c r="D41" s="550"/>
      <c r="E41" s="547"/>
      <c r="F41" s="554"/>
      <c r="G41" s="544"/>
      <c r="H41" s="28" t="s">
        <v>151</v>
      </c>
      <c r="I41" s="77" t="s">
        <v>173</v>
      </c>
      <c r="J41" s="431"/>
      <c r="K41" s="395"/>
      <c r="L41" s="345"/>
      <c r="M41" s="373"/>
      <c r="N41" s="386"/>
      <c r="O41" s="369"/>
      <c r="P41" s="30" t="s">
        <v>152</v>
      </c>
      <c r="Q41" s="30" t="s">
        <v>153</v>
      </c>
      <c r="R41" s="30">
        <f>+IFERROR(VLOOKUP(Q41,[3]DATOS!$E$2:$F$17,2,FALSE),"")</f>
        <v>10</v>
      </c>
      <c r="S41" s="392"/>
      <c r="T41" s="384"/>
      <c r="U41" s="384"/>
      <c r="V41" s="384"/>
      <c r="W41" s="384"/>
      <c r="X41" s="354"/>
      <c r="Y41" s="345"/>
      <c r="Z41" s="354"/>
      <c r="AA41" s="380"/>
      <c r="AB41" s="405"/>
      <c r="AC41" s="380"/>
      <c r="AD41" s="380"/>
      <c r="AE41" s="345"/>
      <c r="AF41" s="345"/>
      <c r="AG41" s="345"/>
      <c r="AH41" s="345"/>
      <c r="AI41" s="373"/>
      <c r="AJ41" s="375"/>
      <c r="AK41" s="356"/>
      <c r="AL41" s="356"/>
      <c r="AM41" s="359"/>
      <c r="AN41" s="374"/>
      <c r="AO41" s="457"/>
      <c r="AP41" s="354"/>
      <c r="AQ41" s="354"/>
      <c r="AR41" s="354"/>
      <c r="AS41" s="354"/>
      <c r="AT41" s="354"/>
      <c r="AU41" s="354"/>
      <c r="AV41" s="354"/>
      <c r="AW41" s="354"/>
      <c r="AX41" s="354"/>
      <c r="AY41" s="354"/>
      <c r="AZ41" s="454"/>
      <c r="BA41" s="495"/>
      <c r="BB41" s="498"/>
      <c r="BC41" s="498"/>
      <c r="BD41" s="498"/>
      <c r="BE41" s="479"/>
    </row>
    <row r="42" spans="1:57" ht="72" customHeight="1" thickBot="1">
      <c r="A42" s="342"/>
      <c r="B42" s="329"/>
      <c r="C42" s="547"/>
      <c r="D42" s="550"/>
      <c r="E42" s="552"/>
      <c r="F42" s="554"/>
      <c r="G42" s="544"/>
      <c r="H42" s="28" t="s">
        <v>154</v>
      </c>
      <c r="I42" s="77" t="s">
        <v>171</v>
      </c>
      <c r="J42" s="431"/>
      <c r="K42" s="395"/>
      <c r="L42" s="345"/>
      <c r="M42" s="373"/>
      <c r="N42" s="386"/>
      <c r="O42" s="369"/>
      <c r="P42" s="29"/>
      <c r="Q42" s="29"/>
      <c r="R42" s="29"/>
      <c r="S42" s="393"/>
      <c r="T42" s="384"/>
      <c r="U42" s="384"/>
      <c r="V42" s="384"/>
      <c r="W42" s="384"/>
      <c r="X42" s="354"/>
      <c r="Y42" s="349"/>
      <c r="Z42" s="379"/>
      <c r="AA42" s="381"/>
      <c r="AB42" s="405"/>
      <c r="AC42" s="380"/>
      <c r="AD42" s="380"/>
      <c r="AE42" s="345"/>
      <c r="AF42" s="345"/>
      <c r="AG42" s="345"/>
      <c r="AH42" s="345"/>
      <c r="AI42" s="373"/>
      <c r="AJ42" s="375"/>
      <c r="AK42" s="357"/>
      <c r="AL42" s="357"/>
      <c r="AM42" s="360"/>
      <c r="AN42" s="374"/>
      <c r="AO42" s="458"/>
      <c r="AP42" s="379"/>
      <c r="AQ42" s="379"/>
      <c r="AR42" s="379"/>
      <c r="AS42" s="379"/>
      <c r="AT42" s="379"/>
      <c r="AU42" s="379"/>
      <c r="AV42" s="379"/>
      <c r="AW42" s="379"/>
      <c r="AX42" s="379"/>
      <c r="AY42" s="379"/>
      <c r="AZ42" s="455"/>
      <c r="BA42" s="496"/>
      <c r="BB42" s="499"/>
      <c r="BC42" s="499"/>
      <c r="BD42" s="499"/>
      <c r="BE42" s="480"/>
    </row>
    <row r="43" spans="1:57" ht="30" customHeight="1" thickBot="1">
      <c r="A43" s="342"/>
      <c r="B43" s="329"/>
      <c r="C43" s="547"/>
      <c r="D43" s="550"/>
      <c r="E43" s="543"/>
      <c r="F43" s="554"/>
      <c r="G43" s="544"/>
      <c r="H43" s="28" t="s">
        <v>155</v>
      </c>
      <c r="I43" s="77" t="s">
        <v>171</v>
      </c>
      <c r="J43" s="431"/>
      <c r="K43" s="395"/>
      <c r="L43" s="345"/>
      <c r="M43" s="373"/>
      <c r="N43" s="386"/>
      <c r="O43" s="344"/>
      <c r="P43" s="26"/>
      <c r="Q43" s="26"/>
      <c r="R43" s="26"/>
      <c r="S43" s="353"/>
      <c r="T43" s="353"/>
      <c r="U43" s="353"/>
      <c r="V43" s="353"/>
      <c r="W43" s="353"/>
      <c r="X43" s="354"/>
      <c r="Y43" s="362"/>
      <c r="Z43" s="406"/>
      <c r="AA43" s="362"/>
      <c r="AB43" s="405"/>
      <c r="AC43" s="380"/>
      <c r="AD43" s="380"/>
      <c r="AE43" s="345"/>
      <c r="AF43" s="345"/>
      <c r="AG43" s="345"/>
      <c r="AH43" s="345"/>
      <c r="AI43" s="373"/>
      <c r="AJ43" s="375"/>
      <c r="AK43" s="368"/>
      <c r="AL43" s="368"/>
      <c r="AM43" s="369"/>
      <c r="AN43" s="374"/>
      <c r="AO43" s="484"/>
      <c r="AP43" s="384"/>
      <c r="AQ43" s="384"/>
      <c r="AR43" s="384"/>
      <c r="AS43" s="384"/>
      <c r="AT43" s="384"/>
      <c r="AU43" s="384"/>
      <c r="AV43" s="384"/>
      <c r="AW43" s="384"/>
      <c r="AX43" s="384"/>
      <c r="AY43" s="384"/>
      <c r="AZ43" s="475"/>
      <c r="BA43" s="476"/>
      <c r="BB43" s="477"/>
      <c r="BC43" s="477"/>
      <c r="BD43" s="477"/>
      <c r="BE43" s="474"/>
    </row>
    <row r="44" spans="1:57" ht="30" customHeight="1" thickBot="1">
      <c r="A44" s="342"/>
      <c r="B44" s="329"/>
      <c r="C44" s="547"/>
      <c r="D44" s="550"/>
      <c r="E44" s="544"/>
      <c r="F44" s="554"/>
      <c r="G44" s="544"/>
      <c r="H44" s="28" t="s">
        <v>156</v>
      </c>
      <c r="I44" s="77" t="s">
        <v>171</v>
      </c>
      <c r="J44" s="431"/>
      <c r="K44" s="395"/>
      <c r="L44" s="345"/>
      <c r="M44" s="373"/>
      <c r="N44" s="386"/>
      <c r="O44" s="345"/>
      <c r="P44" s="27"/>
      <c r="Q44" s="26"/>
      <c r="R44" s="26"/>
      <c r="S44" s="354"/>
      <c r="T44" s="354"/>
      <c r="U44" s="354"/>
      <c r="V44" s="354"/>
      <c r="W44" s="354"/>
      <c r="X44" s="354"/>
      <c r="Y44" s="345"/>
      <c r="Z44" s="354"/>
      <c r="AA44" s="345"/>
      <c r="AB44" s="405"/>
      <c r="AC44" s="380"/>
      <c r="AD44" s="380"/>
      <c r="AE44" s="345"/>
      <c r="AF44" s="345"/>
      <c r="AG44" s="345"/>
      <c r="AH44" s="345"/>
      <c r="AI44" s="373"/>
      <c r="AJ44" s="375"/>
      <c r="AK44" s="368"/>
      <c r="AL44" s="368"/>
      <c r="AM44" s="369"/>
      <c r="AN44" s="374"/>
      <c r="AO44" s="484"/>
      <c r="AP44" s="384"/>
      <c r="AQ44" s="384"/>
      <c r="AR44" s="384"/>
      <c r="AS44" s="384"/>
      <c r="AT44" s="384"/>
      <c r="AU44" s="384"/>
      <c r="AV44" s="384"/>
      <c r="AW44" s="384"/>
      <c r="AX44" s="384"/>
      <c r="AY44" s="384"/>
      <c r="AZ44" s="475"/>
      <c r="BA44" s="476"/>
      <c r="BB44" s="477"/>
      <c r="BC44" s="477"/>
      <c r="BD44" s="477"/>
      <c r="BE44" s="474"/>
    </row>
    <row r="45" spans="1:57" ht="30" customHeight="1" thickBot="1">
      <c r="A45" s="342"/>
      <c r="B45" s="329"/>
      <c r="C45" s="547"/>
      <c r="D45" s="550"/>
      <c r="E45" s="544"/>
      <c r="F45" s="554"/>
      <c r="G45" s="544"/>
      <c r="H45" s="28" t="s">
        <v>157</v>
      </c>
      <c r="I45" s="77" t="s">
        <v>171</v>
      </c>
      <c r="J45" s="431"/>
      <c r="K45" s="395"/>
      <c r="L45" s="345"/>
      <c r="M45" s="373"/>
      <c r="N45" s="386"/>
      <c r="O45" s="345"/>
      <c r="P45" s="27"/>
      <c r="Q45" s="26"/>
      <c r="R45" s="26"/>
      <c r="S45" s="354"/>
      <c r="T45" s="354"/>
      <c r="U45" s="354"/>
      <c r="V45" s="354"/>
      <c r="W45" s="354"/>
      <c r="X45" s="354"/>
      <c r="Y45" s="345"/>
      <c r="Z45" s="354"/>
      <c r="AA45" s="345"/>
      <c r="AB45" s="405"/>
      <c r="AC45" s="380"/>
      <c r="AD45" s="380"/>
      <c r="AE45" s="345"/>
      <c r="AF45" s="345"/>
      <c r="AG45" s="345"/>
      <c r="AH45" s="345"/>
      <c r="AI45" s="373"/>
      <c r="AJ45" s="375"/>
      <c r="AK45" s="368"/>
      <c r="AL45" s="368"/>
      <c r="AM45" s="369"/>
      <c r="AN45" s="374"/>
      <c r="AO45" s="484"/>
      <c r="AP45" s="384"/>
      <c r="AQ45" s="384"/>
      <c r="AR45" s="384"/>
      <c r="AS45" s="384"/>
      <c r="AT45" s="384"/>
      <c r="AU45" s="384"/>
      <c r="AV45" s="384"/>
      <c r="AW45" s="384"/>
      <c r="AX45" s="384"/>
      <c r="AY45" s="384"/>
      <c r="AZ45" s="475"/>
      <c r="BA45" s="476"/>
      <c r="BB45" s="477"/>
      <c r="BC45" s="477"/>
      <c r="BD45" s="477"/>
      <c r="BE45" s="474"/>
    </row>
    <row r="46" spans="1:57" ht="30" customHeight="1" thickBot="1">
      <c r="A46" s="342"/>
      <c r="B46" s="329"/>
      <c r="C46" s="547"/>
      <c r="D46" s="550"/>
      <c r="E46" s="544"/>
      <c r="F46" s="554"/>
      <c r="G46" s="544"/>
      <c r="H46" s="28" t="s">
        <v>158</v>
      </c>
      <c r="I46" s="77" t="s">
        <v>171</v>
      </c>
      <c r="J46" s="431"/>
      <c r="K46" s="395"/>
      <c r="L46" s="345"/>
      <c r="M46" s="373"/>
      <c r="N46" s="386"/>
      <c r="O46" s="345"/>
      <c r="P46" s="27"/>
      <c r="Q46" s="26"/>
      <c r="R46" s="26"/>
      <c r="S46" s="354"/>
      <c r="T46" s="354"/>
      <c r="U46" s="354"/>
      <c r="V46" s="354"/>
      <c r="W46" s="354"/>
      <c r="X46" s="354"/>
      <c r="Y46" s="345"/>
      <c r="Z46" s="354"/>
      <c r="AA46" s="345"/>
      <c r="AB46" s="405"/>
      <c r="AC46" s="380"/>
      <c r="AD46" s="380"/>
      <c r="AE46" s="345"/>
      <c r="AF46" s="345"/>
      <c r="AG46" s="345"/>
      <c r="AH46" s="345"/>
      <c r="AI46" s="373"/>
      <c r="AJ46" s="375"/>
      <c r="AK46" s="368"/>
      <c r="AL46" s="368"/>
      <c r="AM46" s="369"/>
      <c r="AN46" s="374"/>
      <c r="AO46" s="484"/>
      <c r="AP46" s="384"/>
      <c r="AQ46" s="384"/>
      <c r="AR46" s="384"/>
      <c r="AS46" s="384"/>
      <c r="AT46" s="384"/>
      <c r="AU46" s="384"/>
      <c r="AV46" s="384"/>
      <c r="AW46" s="384"/>
      <c r="AX46" s="384"/>
      <c r="AY46" s="384"/>
      <c r="AZ46" s="475"/>
      <c r="BA46" s="476"/>
      <c r="BB46" s="477"/>
      <c r="BC46" s="477"/>
      <c r="BD46" s="477"/>
      <c r="BE46" s="474"/>
    </row>
    <row r="47" spans="1:57" ht="18.75" customHeight="1" thickBot="1">
      <c r="A47" s="342"/>
      <c r="B47" s="329"/>
      <c r="C47" s="547"/>
      <c r="D47" s="550"/>
      <c r="E47" s="544"/>
      <c r="F47" s="554"/>
      <c r="G47" s="544"/>
      <c r="H47" s="387" t="s">
        <v>159</v>
      </c>
      <c r="I47" s="77" t="s">
        <v>171</v>
      </c>
      <c r="J47" s="431"/>
      <c r="K47" s="395"/>
      <c r="L47" s="345"/>
      <c r="M47" s="373"/>
      <c r="N47" s="386"/>
      <c r="O47" s="345"/>
      <c r="P47" s="27"/>
      <c r="Q47" s="26"/>
      <c r="R47" s="26"/>
      <c r="S47" s="354"/>
      <c r="T47" s="354"/>
      <c r="U47" s="354"/>
      <c r="V47" s="354"/>
      <c r="W47" s="354"/>
      <c r="X47" s="354"/>
      <c r="Y47" s="345"/>
      <c r="Z47" s="354"/>
      <c r="AA47" s="345"/>
      <c r="AB47" s="405"/>
      <c r="AC47" s="380"/>
      <c r="AD47" s="380"/>
      <c r="AE47" s="345"/>
      <c r="AF47" s="345"/>
      <c r="AG47" s="345"/>
      <c r="AH47" s="345"/>
      <c r="AI47" s="373"/>
      <c r="AJ47" s="375"/>
      <c r="AK47" s="368"/>
      <c r="AL47" s="368"/>
      <c r="AM47" s="369"/>
      <c r="AN47" s="374"/>
      <c r="AO47" s="484"/>
      <c r="AP47" s="384"/>
      <c r="AQ47" s="384"/>
      <c r="AR47" s="384"/>
      <c r="AS47" s="384"/>
      <c r="AT47" s="384"/>
      <c r="AU47" s="384"/>
      <c r="AV47" s="384"/>
      <c r="AW47" s="384"/>
      <c r="AX47" s="384"/>
      <c r="AY47" s="384"/>
      <c r="AZ47" s="475"/>
      <c r="BA47" s="476"/>
      <c r="BB47" s="477"/>
      <c r="BC47" s="477"/>
      <c r="BD47" s="477"/>
      <c r="BE47" s="474"/>
    </row>
    <row r="48" spans="1:57" ht="45.75" customHeight="1" thickBot="1">
      <c r="A48" s="342"/>
      <c r="B48" s="329"/>
      <c r="C48" s="547"/>
      <c r="D48" s="550"/>
      <c r="E48" s="544"/>
      <c r="F48" s="554"/>
      <c r="G48" s="544"/>
      <c r="H48" s="387"/>
      <c r="I48" s="77" t="s">
        <v>171</v>
      </c>
      <c r="J48" s="431"/>
      <c r="K48" s="395"/>
      <c r="L48" s="345"/>
      <c r="M48" s="373"/>
      <c r="N48" s="386"/>
      <c r="O48" s="345"/>
      <c r="P48" s="27"/>
      <c r="Q48" s="26"/>
      <c r="R48" s="26"/>
      <c r="S48" s="354"/>
      <c r="T48" s="354"/>
      <c r="U48" s="354"/>
      <c r="V48" s="354"/>
      <c r="W48" s="354"/>
      <c r="X48" s="354"/>
      <c r="Y48" s="345"/>
      <c r="Z48" s="354"/>
      <c r="AA48" s="345"/>
      <c r="AB48" s="405"/>
      <c r="AC48" s="380"/>
      <c r="AD48" s="380"/>
      <c r="AE48" s="345"/>
      <c r="AF48" s="345"/>
      <c r="AG48" s="345"/>
      <c r="AH48" s="345"/>
      <c r="AI48" s="373"/>
      <c r="AJ48" s="375"/>
      <c r="AK48" s="368"/>
      <c r="AL48" s="368"/>
      <c r="AM48" s="369"/>
      <c r="AN48" s="374"/>
      <c r="AO48" s="484"/>
      <c r="AP48" s="384"/>
      <c r="AQ48" s="384"/>
      <c r="AR48" s="384"/>
      <c r="AS48" s="384"/>
      <c r="AT48" s="384"/>
      <c r="AU48" s="384"/>
      <c r="AV48" s="384"/>
      <c r="AW48" s="384"/>
      <c r="AX48" s="384"/>
      <c r="AY48" s="384"/>
      <c r="AZ48" s="475"/>
      <c r="BA48" s="476"/>
      <c r="BB48" s="477"/>
      <c r="BC48" s="477"/>
      <c r="BD48" s="477"/>
      <c r="BE48" s="474"/>
    </row>
    <row r="49" spans="1:57" ht="27.75" customHeight="1" thickBot="1">
      <c r="A49" s="342"/>
      <c r="B49" s="329"/>
      <c r="C49" s="547"/>
      <c r="D49" s="550"/>
      <c r="E49" s="544"/>
      <c r="F49" s="554"/>
      <c r="G49" s="544"/>
      <c r="H49" s="370" t="s">
        <v>160</v>
      </c>
      <c r="I49" s="77" t="s">
        <v>171</v>
      </c>
      <c r="J49" s="431"/>
      <c r="K49" s="395"/>
      <c r="L49" s="345"/>
      <c r="M49" s="373"/>
      <c r="N49" s="386"/>
      <c r="O49" s="345"/>
      <c r="P49" s="27"/>
      <c r="Q49" s="30"/>
      <c r="R49" s="26"/>
      <c r="S49" s="354"/>
      <c r="T49" s="354"/>
      <c r="U49" s="354"/>
      <c r="V49" s="354"/>
      <c r="W49" s="354"/>
      <c r="X49" s="354"/>
      <c r="Y49" s="345"/>
      <c r="Z49" s="354"/>
      <c r="AA49" s="345"/>
      <c r="AB49" s="405"/>
      <c r="AC49" s="380"/>
      <c r="AD49" s="380"/>
      <c r="AE49" s="345"/>
      <c r="AF49" s="345"/>
      <c r="AG49" s="345"/>
      <c r="AH49" s="345"/>
      <c r="AI49" s="373"/>
      <c r="AJ49" s="375"/>
      <c r="AK49" s="368"/>
      <c r="AL49" s="368"/>
      <c r="AM49" s="369"/>
      <c r="AN49" s="374"/>
      <c r="AO49" s="484"/>
      <c r="AP49" s="384"/>
      <c r="AQ49" s="384"/>
      <c r="AR49" s="384"/>
      <c r="AS49" s="384"/>
      <c r="AT49" s="384"/>
      <c r="AU49" s="384"/>
      <c r="AV49" s="384"/>
      <c r="AW49" s="384"/>
      <c r="AX49" s="384"/>
      <c r="AY49" s="384"/>
      <c r="AZ49" s="475"/>
      <c r="BA49" s="476"/>
      <c r="BB49" s="477"/>
      <c r="BC49" s="477"/>
      <c r="BD49" s="477"/>
      <c r="BE49" s="474"/>
    </row>
    <row r="50" spans="1:57" ht="26.25" customHeight="1" thickBot="1">
      <c r="A50" s="342"/>
      <c r="B50" s="329"/>
      <c r="C50" s="547"/>
      <c r="D50" s="550"/>
      <c r="E50" s="544"/>
      <c r="F50" s="554"/>
      <c r="G50" s="544"/>
      <c r="H50" s="371"/>
      <c r="I50" s="77" t="s">
        <v>171</v>
      </c>
      <c r="J50" s="431"/>
      <c r="K50" s="395"/>
      <c r="L50" s="345"/>
      <c r="M50" s="373"/>
      <c r="N50" s="351"/>
      <c r="O50" s="345"/>
      <c r="P50" s="353"/>
      <c r="Q50" s="353"/>
      <c r="R50" s="353"/>
      <c r="S50" s="354"/>
      <c r="T50" s="354"/>
      <c r="U50" s="354"/>
      <c r="V50" s="354"/>
      <c r="W50" s="354"/>
      <c r="X50" s="354"/>
      <c r="Y50" s="345"/>
      <c r="Z50" s="354"/>
      <c r="AA50" s="345"/>
      <c r="AB50" s="405"/>
      <c r="AC50" s="380"/>
      <c r="AD50" s="380"/>
      <c r="AE50" s="345"/>
      <c r="AF50" s="345"/>
      <c r="AG50" s="345"/>
      <c r="AH50" s="345"/>
      <c r="AI50" s="373"/>
      <c r="AJ50" s="407"/>
      <c r="AK50" s="409"/>
      <c r="AL50" s="409"/>
      <c r="AM50" s="362"/>
      <c r="AN50" s="374"/>
      <c r="AO50" s="484"/>
      <c r="AP50" s="384"/>
      <c r="AQ50" s="384"/>
      <c r="AR50" s="384"/>
      <c r="AS50" s="384"/>
      <c r="AT50" s="384"/>
      <c r="AU50" s="384"/>
      <c r="AV50" s="384"/>
      <c r="AW50" s="384"/>
      <c r="AX50" s="384"/>
      <c r="AY50" s="384"/>
      <c r="AZ50" s="475"/>
      <c r="BA50" s="476"/>
      <c r="BB50" s="477"/>
      <c r="BC50" s="477"/>
      <c r="BD50" s="477"/>
      <c r="BE50" s="474"/>
    </row>
    <row r="51" spans="1:57" ht="18.75" customHeight="1" thickBot="1">
      <c r="A51" s="342"/>
      <c r="B51" s="329"/>
      <c r="C51" s="547"/>
      <c r="D51" s="550"/>
      <c r="E51" s="544"/>
      <c r="F51" s="554"/>
      <c r="G51" s="544"/>
      <c r="H51" s="387" t="s">
        <v>161</v>
      </c>
      <c r="I51" s="77" t="s">
        <v>171</v>
      </c>
      <c r="J51" s="431"/>
      <c r="K51" s="395"/>
      <c r="L51" s="345"/>
      <c r="M51" s="373"/>
      <c r="N51" s="351"/>
      <c r="O51" s="345"/>
      <c r="P51" s="354"/>
      <c r="Q51" s="354"/>
      <c r="R51" s="354"/>
      <c r="S51" s="354"/>
      <c r="T51" s="354"/>
      <c r="U51" s="354"/>
      <c r="V51" s="354"/>
      <c r="W51" s="354"/>
      <c r="X51" s="354"/>
      <c r="Y51" s="345"/>
      <c r="Z51" s="354"/>
      <c r="AA51" s="345"/>
      <c r="AB51" s="405"/>
      <c r="AC51" s="380"/>
      <c r="AD51" s="380"/>
      <c r="AE51" s="345"/>
      <c r="AF51" s="345"/>
      <c r="AG51" s="345"/>
      <c r="AH51" s="345"/>
      <c r="AI51" s="373"/>
      <c r="AJ51" s="408"/>
      <c r="AK51" s="410"/>
      <c r="AL51" s="410"/>
      <c r="AM51" s="345"/>
      <c r="AN51" s="374"/>
      <c r="AO51" s="484"/>
      <c r="AP51" s="384"/>
      <c r="AQ51" s="384"/>
      <c r="AR51" s="384"/>
      <c r="AS51" s="384"/>
      <c r="AT51" s="384"/>
      <c r="AU51" s="384"/>
      <c r="AV51" s="384"/>
      <c r="AW51" s="384"/>
      <c r="AX51" s="384"/>
      <c r="AY51" s="384"/>
      <c r="AZ51" s="475"/>
      <c r="BA51" s="476"/>
      <c r="BB51" s="477"/>
      <c r="BC51" s="477"/>
      <c r="BD51" s="477"/>
      <c r="BE51" s="474"/>
    </row>
    <row r="52" spans="1:57" ht="9.75" customHeight="1" thickBot="1">
      <c r="A52" s="342"/>
      <c r="B52" s="329"/>
      <c r="C52" s="547"/>
      <c r="D52" s="550"/>
      <c r="E52" s="544"/>
      <c r="F52" s="554"/>
      <c r="G52" s="544"/>
      <c r="H52" s="387"/>
      <c r="I52" s="77" t="s">
        <v>171</v>
      </c>
      <c r="J52" s="431"/>
      <c r="K52" s="395"/>
      <c r="L52" s="345"/>
      <c r="M52" s="373"/>
      <c r="N52" s="351"/>
      <c r="O52" s="345"/>
      <c r="P52" s="354"/>
      <c r="Q52" s="354"/>
      <c r="R52" s="354"/>
      <c r="S52" s="354"/>
      <c r="T52" s="354"/>
      <c r="U52" s="354"/>
      <c r="V52" s="354"/>
      <c r="W52" s="354"/>
      <c r="X52" s="354"/>
      <c r="Y52" s="345"/>
      <c r="Z52" s="354"/>
      <c r="AA52" s="345"/>
      <c r="AB52" s="405"/>
      <c r="AC52" s="380"/>
      <c r="AD52" s="380"/>
      <c r="AE52" s="345"/>
      <c r="AF52" s="345"/>
      <c r="AG52" s="345"/>
      <c r="AH52" s="345"/>
      <c r="AI52" s="373"/>
      <c r="AJ52" s="408"/>
      <c r="AK52" s="410"/>
      <c r="AL52" s="410"/>
      <c r="AM52" s="345"/>
      <c r="AN52" s="374"/>
      <c r="AO52" s="484"/>
      <c r="AP52" s="384"/>
      <c r="AQ52" s="384"/>
      <c r="AR52" s="384"/>
      <c r="AS52" s="384"/>
      <c r="AT52" s="384"/>
      <c r="AU52" s="384"/>
      <c r="AV52" s="384"/>
      <c r="AW52" s="384"/>
      <c r="AX52" s="384"/>
      <c r="AY52" s="384"/>
      <c r="AZ52" s="475"/>
      <c r="BA52" s="476"/>
      <c r="BB52" s="477"/>
      <c r="BC52" s="477"/>
      <c r="BD52" s="477"/>
      <c r="BE52" s="474"/>
    </row>
    <row r="53" spans="1:57" ht="18.75" customHeight="1" thickBot="1">
      <c r="A53" s="342"/>
      <c r="B53" s="329"/>
      <c r="C53" s="547"/>
      <c r="D53" s="550"/>
      <c r="E53" s="544"/>
      <c r="F53" s="554"/>
      <c r="G53" s="544"/>
      <c r="H53" s="387" t="s">
        <v>162</v>
      </c>
      <c r="I53" s="77" t="s">
        <v>173</v>
      </c>
      <c r="J53" s="431"/>
      <c r="K53" s="395"/>
      <c r="L53" s="345"/>
      <c r="M53" s="373"/>
      <c r="N53" s="351"/>
      <c r="O53" s="345"/>
      <c r="P53" s="354"/>
      <c r="Q53" s="354"/>
      <c r="R53" s="354"/>
      <c r="S53" s="354"/>
      <c r="T53" s="354"/>
      <c r="U53" s="354"/>
      <c r="V53" s="354"/>
      <c r="W53" s="354"/>
      <c r="X53" s="354"/>
      <c r="Y53" s="345"/>
      <c r="Z53" s="354"/>
      <c r="AA53" s="345"/>
      <c r="AB53" s="405"/>
      <c r="AC53" s="380"/>
      <c r="AD53" s="380"/>
      <c r="AE53" s="345"/>
      <c r="AF53" s="345"/>
      <c r="AG53" s="345"/>
      <c r="AH53" s="345"/>
      <c r="AI53" s="373"/>
      <c r="AJ53" s="408"/>
      <c r="AK53" s="410"/>
      <c r="AL53" s="410"/>
      <c r="AM53" s="345"/>
      <c r="AN53" s="374"/>
      <c r="AO53" s="484"/>
      <c r="AP53" s="384"/>
      <c r="AQ53" s="384"/>
      <c r="AR53" s="384"/>
      <c r="AS53" s="384"/>
      <c r="AT53" s="384"/>
      <c r="AU53" s="384"/>
      <c r="AV53" s="384"/>
      <c r="AW53" s="384"/>
      <c r="AX53" s="384"/>
      <c r="AY53" s="384"/>
      <c r="AZ53" s="475"/>
      <c r="BA53" s="476"/>
      <c r="BB53" s="477"/>
      <c r="BC53" s="477"/>
      <c r="BD53" s="477"/>
      <c r="BE53" s="474"/>
    </row>
    <row r="54" spans="1:57" ht="12.75" customHeight="1" thickBot="1">
      <c r="A54" s="342"/>
      <c r="B54" s="329"/>
      <c r="C54" s="547"/>
      <c r="D54" s="550"/>
      <c r="E54" s="544"/>
      <c r="F54" s="554"/>
      <c r="G54" s="544"/>
      <c r="H54" s="387"/>
      <c r="I54" s="77" t="s">
        <v>173</v>
      </c>
      <c r="J54" s="431"/>
      <c r="K54" s="395"/>
      <c r="L54" s="345"/>
      <c r="M54" s="373"/>
      <c r="N54" s="351"/>
      <c r="O54" s="345"/>
      <c r="P54" s="354"/>
      <c r="Q54" s="354"/>
      <c r="R54" s="354"/>
      <c r="S54" s="354"/>
      <c r="T54" s="354"/>
      <c r="U54" s="354"/>
      <c r="V54" s="354"/>
      <c r="W54" s="354"/>
      <c r="X54" s="354"/>
      <c r="Y54" s="345"/>
      <c r="Z54" s="354"/>
      <c r="AA54" s="345"/>
      <c r="AB54" s="405"/>
      <c r="AC54" s="380"/>
      <c r="AD54" s="380"/>
      <c r="AE54" s="345"/>
      <c r="AF54" s="345"/>
      <c r="AG54" s="345"/>
      <c r="AH54" s="345"/>
      <c r="AI54" s="373"/>
      <c r="AJ54" s="408"/>
      <c r="AK54" s="410"/>
      <c r="AL54" s="410"/>
      <c r="AM54" s="345"/>
      <c r="AN54" s="374"/>
      <c r="AO54" s="484"/>
      <c r="AP54" s="384"/>
      <c r="AQ54" s="384"/>
      <c r="AR54" s="384"/>
      <c r="AS54" s="384"/>
      <c r="AT54" s="384"/>
      <c r="AU54" s="384"/>
      <c r="AV54" s="384"/>
      <c r="AW54" s="384"/>
      <c r="AX54" s="384"/>
      <c r="AY54" s="384"/>
      <c r="AZ54" s="475"/>
      <c r="BA54" s="476"/>
      <c r="BB54" s="477"/>
      <c r="BC54" s="477"/>
      <c r="BD54" s="477"/>
      <c r="BE54" s="474"/>
    </row>
    <row r="55" spans="1:57" ht="18.75" customHeight="1" thickBot="1">
      <c r="A55" s="342"/>
      <c r="B55" s="329"/>
      <c r="C55" s="547"/>
      <c r="D55" s="550"/>
      <c r="E55" s="544"/>
      <c r="F55" s="554"/>
      <c r="G55" s="544"/>
      <c r="H55" s="387" t="s">
        <v>163</v>
      </c>
      <c r="I55" s="77" t="s">
        <v>173</v>
      </c>
      <c r="J55" s="431"/>
      <c r="K55" s="395"/>
      <c r="L55" s="345"/>
      <c r="M55" s="373"/>
      <c r="N55" s="351"/>
      <c r="O55" s="345"/>
      <c r="P55" s="354"/>
      <c r="Q55" s="354"/>
      <c r="R55" s="354"/>
      <c r="S55" s="354"/>
      <c r="T55" s="354"/>
      <c r="U55" s="354"/>
      <c r="V55" s="354"/>
      <c r="W55" s="354"/>
      <c r="X55" s="354"/>
      <c r="Y55" s="345"/>
      <c r="Z55" s="354"/>
      <c r="AA55" s="345"/>
      <c r="AB55" s="405"/>
      <c r="AC55" s="380"/>
      <c r="AD55" s="380"/>
      <c r="AE55" s="345"/>
      <c r="AF55" s="345"/>
      <c r="AG55" s="345"/>
      <c r="AH55" s="345"/>
      <c r="AI55" s="373"/>
      <c r="AJ55" s="408"/>
      <c r="AK55" s="410"/>
      <c r="AL55" s="410"/>
      <c r="AM55" s="345"/>
      <c r="AN55" s="374"/>
      <c r="AO55" s="484"/>
      <c r="AP55" s="384"/>
      <c r="AQ55" s="384"/>
      <c r="AR55" s="384"/>
      <c r="AS55" s="384"/>
      <c r="AT55" s="384"/>
      <c r="AU55" s="384"/>
      <c r="AV55" s="384"/>
      <c r="AW55" s="384"/>
      <c r="AX55" s="384"/>
      <c r="AY55" s="384"/>
      <c r="AZ55" s="475"/>
      <c r="BA55" s="476"/>
      <c r="BB55" s="477"/>
      <c r="BC55" s="477"/>
      <c r="BD55" s="477"/>
      <c r="BE55" s="474"/>
    </row>
    <row r="56" spans="1:57" ht="12.75" customHeight="1" thickBot="1">
      <c r="A56" s="342"/>
      <c r="B56" s="329"/>
      <c r="C56" s="547"/>
      <c r="D56" s="550"/>
      <c r="E56" s="544"/>
      <c r="F56" s="554"/>
      <c r="G56" s="544"/>
      <c r="H56" s="387"/>
      <c r="I56" s="77"/>
      <c r="J56" s="431"/>
      <c r="K56" s="395"/>
      <c r="L56" s="345"/>
      <c r="M56" s="373"/>
      <c r="N56" s="351"/>
      <c r="O56" s="345"/>
      <c r="P56" s="354"/>
      <c r="Q56" s="354"/>
      <c r="R56" s="354"/>
      <c r="S56" s="354"/>
      <c r="T56" s="354"/>
      <c r="U56" s="354"/>
      <c r="V56" s="354"/>
      <c r="W56" s="354"/>
      <c r="X56" s="354"/>
      <c r="Y56" s="345"/>
      <c r="Z56" s="354"/>
      <c r="AA56" s="345"/>
      <c r="AB56" s="405"/>
      <c r="AC56" s="380"/>
      <c r="AD56" s="380"/>
      <c r="AE56" s="345"/>
      <c r="AF56" s="345"/>
      <c r="AG56" s="345"/>
      <c r="AH56" s="345"/>
      <c r="AI56" s="373"/>
      <c r="AJ56" s="408"/>
      <c r="AK56" s="410"/>
      <c r="AL56" s="410"/>
      <c r="AM56" s="345"/>
      <c r="AN56" s="374"/>
      <c r="AO56" s="484"/>
      <c r="AP56" s="384"/>
      <c r="AQ56" s="384"/>
      <c r="AR56" s="384"/>
      <c r="AS56" s="384"/>
      <c r="AT56" s="384"/>
      <c r="AU56" s="384"/>
      <c r="AV56" s="384"/>
      <c r="AW56" s="384"/>
      <c r="AX56" s="384"/>
      <c r="AY56" s="384"/>
      <c r="AZ56" s="475"/>
      <c r="BA56" s="476"/>
      <c r="BB56" s="477"/>
      <c r="BC56" s="477"/>
      <c r="BD56" s="477"/>
      <c r="BE56" s="474"/>
    </row>
    <row r="57" spans="1:57" ht="14.25" customHeight="1" thickBot="1">
      <c r="A57" s="342"/>
      <c r="B57" s="329"/>
      <c r="C57" s="547"/>
      <c r="D57" s="550"/>
      <c r="E57" s="544"/>
      <c r="F57" s="554"/>
      <c r="G57" s="544"/>
      <c r="H57" s="370" t="s">
        <v>164</v>
      </c>
      <c r="I57" s="77" t="s">
        <v>173</v>
      </c>
      <c r="J57" s="431"/>
      <c r="K57" s="395"/>
      <c r="L57" s="345"/>
      <c r="M57" s="373"/>
      <c r="N57" s="351"/>
      <c r="O57" s="345"/>
      <c r="P57" s="354"/>
      <c r="Q57" s="354"/>
      <c r="R57" s="354"/>
      <c r="S57" s="354"/>
      <c r="T57" s="354"/>
      <c r="U57" s="354"/>
      <c r="V57" s="354"/>
      <c r="W57" s="354"/>
      <c r="X57" s="354"/>
      <c r="Y57" s="345"/>
      <c r="Z57" s="354"/>
      <c r="AA57" s="345"/>
      <c r="AB57" s="405"/>
      <c r="AC57" s="380"/>
      <c r="AD57" s="380"/>
      <c r="AE57" s="345"/>
      <c r="AF57" s="345"/>
      <c r="AG57" s="345"/>
      <c r="AH57" s="345"/>
      <c r="AI57" s="373"/>
      <c r="AJ57" s="408"/>
      <c r="AK57" s="410"/>
      <c r="AL57" s="410"/>
      <c r="AM57" s="345"/>
      <c r="AN57" s="374"/>
      <c r="AO57" s="484"/>
      <c r="AP57" s="384"/>
      <c r="AQ57" s="384"/>
      <c r="AR57" s="384"/>
      <c r="AS57" s="384"/>
      <c r="AT57" s="384"/>
      <c r="AU57" s="384"/>
      <c r="AV57" s="384"/>
      <c r="AW57" s="384"/>
      <c r="AX57" s="384"/>
      <c r="AY57" s="384"/>
      <c r="AZ57" s="475"/>
      <c r="BA57" s="476"/>
      <c r="BB57" s="477"/>
      <c r="BC57" s="477"/>
      <c r="BD57" s="477"/>
      <c r="BE57" s="474"/>
    </row>
    <row r="58" spans="1:57" ht="13.5" customHeight="1" thickBot="1">
      <c r="A58" s="342"/>
      <c r="B58" s="329"/>
      <c r="C58" s="547"/>
      <c r="D58" s="550"/>
      <c r="E58" s="544"/>
      <c r="F58" s="554"/>
      <c r="G58" s="544"/>
      <c r="H58" s="371"/>
      <c r="I58" s="77"/>
      <c r="J58" s="431"/>
      <c r="K58" s="395"/>
      <c r="L58" s="345"/>
      <c r="M58" s="373"/>
      <c r="N58" s="351"/>
      <c r="O58" s="345"/>
      <c r="P58" s="354"/>
      <c r="Q58" s="354"/>
      <c r="R58" s="354"/>
      <c r="S58" s="354"/>
      <c r="T58" s="354"/>
      <c r="U58" s="354"/>
      <c r="V58" s="354"/>
      <c r="W58" s="354"/>
      <c r="X58" s="354"/>
      <c r="Y58" s="345"/>
      <c r="Z58" s="354"/>
      <c r="AA58" s="345"/>
      <c r="AB58" s="405"/>
      <c r="AC58" s="380"/>
      <c r="AD58" s="380"/>
      <c r="AE58" s="345"/>
      <c r="AF58" s="345"/>
      <c r="AG58" s="345"/>
      <c r="AH58" s="345"/>
      <c r="AI58" s="373"/>
      <c r="AJ58" s="408"/>
      <c r="AK58" s="410"/>
      <c r="AL58" s="410"/>
      <c r="AM58" s="345"/>
      <c r="AN58" s="374"/>
      <c r="AO58" s="484"/>
      <c r="AP58" s="384"/>
      <c r="AQ58" s="384"/>
      <c r="AR58" s="384"/>
      <c r="AS58" s="384"/>
      <c r="AT58" s="384"/>
      <c r="AU58" s="384"/>
      <c r="AV58" s="384"/>
      <c r="AW58" s="384"/>
      <c r="AX58" s="384"/>
      <c r="AY58" s="384"/>
      <c r="AZ58" s="475"/>
      <c r="BA58" s="476"/>
      <c r="BB58" s="477"/>
      <c r="BC58" s="477"/>
      <c r="BD58" s="477"/>
      <c r="BE58" s="474"/>
    </row>
    <row r="59" spans="1:57" ht="18.75" customHeight="1" thickBot="1">
      <c r="A59" s="342"/>
      <c r="B59" s="329"/>
      <c r="C59" s="547"/>
      <c r="D59" s="550"/>
      <c r="E59" s="544"/>
      <c r="F59" s="554"/>
      <c r="G59" s="544"/>
      <c r="H59" s="377" t="s">
        <v>165</v>
      </c>
      <c r="I59" s="77" t="s">
        <v>173</v>
      </c>
      <c r="J59" s="431"/>
      <c r="K59" s="395"/>
      <c r="L59" s="345"/>
      <c r="M59" s="373"/>
      <c r="N59" s="351"/>
      <c r="O59" s="345"/>
      <c r="P59" s="354"/>
      <c r="Q59" s="354"/>
      <c r="R59" s="354"/>
      <c r="S59" s="354"/>
      <c r="T59" s="354"/>
      <c r="U59" s="354"/>
      <c r="V59" s="354"/>
      <c r="W59" s="354"/>
      <c r="X59" s="354"/>
      <c r="Y59" s="345"/>
      <c r="Z59" s="354"/>
      <c r="AA59" s="345"/>
      <c r="AB59" s="405"/>
      <c r="AC59" s="380"/>
      <c r="AD59" s="380"/>
      <c r="AE59" s="345"/>
      <c r="AF59" s="345"/>
      <c r="AG59" s="345"/>
      <c r="AH59" s="345"/>
      <c r="AI59" s="373"/>
      <c r="AJ59" s="408"/>
      <c r="AK59" s="410"/>
      <c r="AL59" s="410"/>
      <c r="AM59" s="345"/>
      <c r="AN59" s="374"/>
      <c r="AO59" s="484"/>
      <c r="AP59" s="384"/>
      <c r="AQ59" s="384"/>
      <c r="AR59" s="384"/>
      <c r="AS59" s="384"/>
      <c r="AT59" s="384"/>
      <c r="AU59" s="384"/>
      <c r="AV59" s="384"/>
      <c r="AW59" s="384"/>
      <c r="AX59" s="384"/>
      <c r="AY59" s="384"/>
      <c r="AZ59" s="475"/>
      <c r="BA59" s="476"/>
      <c r="BB59" s="477"/>
      <c r="BC59" s="477"/>
      <c r="BD59" s="477"/>
      <c r="BE59" s="474"/>
    </row>
    <row r="60" spans="1:57" ht="15.75" customHeight="1" thickBot="1">
      <c r="A60" s="441"/>
      <c r="B60" s="330"/>
      <c r="C60" s="548"/>
      <c r="D60" s="551"/>
      <c r="E60" s="545"/>
      <c r="F60" s="555"/>
      <c r="G60" s="545"/>
      <c r="H60" s="432"/>
      <c r="I60" s="77" t="s">
        <v>173</v>
      </c>
      <c r="J60" s="443"/>
      <c r="K60" s="444"/>
      <c r="L60" s="415"/>
      <c r="M60" s="535"/>
      <c r="N60" s="352"/>
      <c r="O60" s="415"/>
      <c r="P60" s="425"/>
      <c r="Q60" s="425"/>
      <c r="R60" s="425"/>
      <c r="S60" s="425"/>
      <c r="T60" s="425"/>
      <c r="U60" s="425"/>
      <c r="V60" s="425"/>
      <c r="W60" s="425"/>
      <c r="X60" s="425"/>
      <c r="Y60" s="415"/>
      <c r="Z60" s="425"/>
      <c r="AA60" s="415"/>
      <c r="AB60" s="437"/>
      <c r="AC60" s="530"/>
      <c r="AD60" s="530"/>
      <c r="AE60" s="415"/>
      <c r="AF60" s="415"/>
      <c r="AG60" s="415"/>
      <c r="AH60" s="415"/>
      <c r="AI60" s="535"/>
      <c r="AJ60" s="512"/>
      <c r="AK60" s="411"/>
      <c r="AL60" s="411"/>
      <c r="AM60" s="415"/>
      <c r="AN60" s="426"/>
      <c r="AO60" s="504"/>
      <c r="AP60" s="505"/>
      <c r="AQ60" s="505"/>
      <c r="AR60" s="505"/>
      <c r="AS60" s="505"/>
      <c r="AT60" s="505"/>
      <c r="AU60" s="505"/>
      <c r="AV60" s="505"/>
      <c r="AW60" s="505"/>
      <c r="AX60" s="505"/>
      <c r="AY60" s="505"/>
      <c r="AZ60" s="510"/>
      <c r="BA60" s="511"/>
      <c r="BB60" s="493"/>
      <c r="BC60" s="493"/>
      <c r="BD60" s="493"/>
      <c r="BE60" s="506"/>
    </row>
    <row r="61" spans="1:57" ht="46.5" customHeight="1" thickBot="1">
      <c r="A61" s="537">
        <v>3</v>
      </c>
      <c r="B61" s="331" t="s">
        <v>175</v>
      </c>
      <c r="C61" s="540" t="s">
        <v>256</v>
      </c>
      <c r="D61" s="516" t="s">
        <v>122</v>
      </c>
      <c r="E61" s="344" t="s">
        <v>176</v>
      </c>
      <c r="F61" s="346" t="s">
        <v>257</v>
      </c>
      <c r="G61" s="350" t="s">
        <v>124</v>
      </c>
      <c r="H61" s="32" t="s">
        <v>125</v>
      </c>
      <c r="I61" s="77" t="s">
        <v>171</v>
      </c>
      <c r="J61" s="430">
        <f>COUNTIF(I61:I86,[3]DATOS!$D$24)</f>
        <v>26</v>
      </c>
      <c r="K61" s="394" t="str">
        <f>+IF(AND(J61&lt;6,J61&gt;0),"Moderado",IF(AND(J61&lt;12,J61&gt;5),"Mayor",IF(AND(J61&lt;20,J61&gt;11),"Catastrófico","Responda las Preguntas de Impacto")))</f>
        <v>Responda las Preguntas de Impacto</v>
      </c>
      <c r="L61" s="344"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372"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389" t="s">
        <v>258</v>
      </c>
      <c r="O61" s="390" t="s">
        <v>127</v>
      </c>
      <c r="P61" s="30" t="s">
        <v>128</v>
      </c>
      <c r="Q61" s="26" t="s">
        <v>129</v>
      </c>
      <c r="R61" s="26">
        <f>+IFERROR(VLOOKUP(Q61,[4]DATOS!$E$2:$F$17,2,FALSE),"")</f>
        <v>15</v>
      </c>
      <c r="S61" s="391">
        <f>SUM(R61:R68)</f>
        <v>100</v>
      </c>
      <c r="T61" s="384" t="str">
        <f>+IF(AND(S61&lt;=100,S61&gt;=96),"Fuerte",IF(AND(S61&lt;=95,S61&gt;=86),"Moderado",IF(AND(S61&lt;=85,J61&gt;=0),"Débil"," ")))</f>
        <v>Fuerte</v>
      </c>
      <c r="U61" s="384" t="s">
        <v>130</v>
      </c>
      <c r="V61" s="384"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384">
        <f>IF(V61="Fuerte",100,IF(V61="Moderado",50,IF(V61="Débil",0)))</f>
        <v>100</v>
      </c>
      <c r="X61" s="353">
        <f>AVERAGE(W61:W86)</f>
        <v>100</v>
      </c>
      <c r="Y61" s="353" t="s">
        <v>179</v>
      </c>
      <c r="Z61" s="353" t="s">
        <v>203</v>
      </c>
      <c r="AA61" s="364" t="s">
        <v>259</v>
      </c>
      <c r="AB61" s="404" t="str">
        <f>+IF(X61=100,"Fuerte",IF(AND(X61&lt;=99,X61&gt;=50),"Moderado",IF(X61&lt;50,"Débil"," ")))</f>
        <v>Fuerte</v>
      </c>
      <c r="AC61" s="529" t="s">
        <v>132</v>
      </c>
      <c r="AD61" s="529" t="s">
        <v>133</v>
      </c>
      <c r="AE61" s="365"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344"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344" t="str">
        <f>K61</f>
        <v>Responda las Preguntas de Impacto</v>
      </c>
      <c r="AH61" s="344"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372"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375" t="s">
        <v>260</v>
      </c>
      <c r="AK61" s="376">
        <v>43466</v>
      </c>
      <c r="AL61" s="355">
        <v>43830</v>
      </c>
      <c r="AM61" s="358" t="s">
        <v>177</v>
      </c>
      <c r="AN61" s="348" t="s">
        <v>178</v>
      </c>
      <c r="AO61" s="456"/>
      <c r="AP61" s="452"/>
      <c r="AQ61" s="452"/>
      <c r="AR61" s="452"/>
      <c r="AS61" s="452"/>
      <c r="AT61" s="452"/>
      <c r="AU61" s="452"/>
      <c r="AV61" s="452"/>
      <c r="AW61" s="452"/>
      <c r="AX61" s="452"/>
      <c r="AY61" s="452"/>
      <c r="AZ61" s="453"/>
      <c r="BA61" s="494"/>
      <c r="BB61" s="497"/>
      <c r="BC61" s="497"/>
      <c r="BD61" s="497"/>
      <c r="BE61" s="478"/>
    </row>
    <row r="62" spans="1:57" ht="30" customHeight="1" thickBot="1">
      <c r="A62" s="538"/>
      <c r="B62" s="332"/>
      <c r="C62" s="541"/>
      <c r="D62" s="374"/>
      <c r="E62" s="345"/>
      <c r="F62" s="347"/>
      <c r="G62" s="351"/>
      <c r="H62" s="28" t="s">
        <v>135</v>
      </c>
      <c r="I62" s="77" t="s">
        <v>171</v>
      </c>
      <c r="J62" s="431"/>
      <c r="K62" s="395"/>
      <c r="L62" s="345"/>
      <c r="M62" s="373"/>
      <c r="N62" s="386"/>
      <c r="O62" s="369"/>
      <c r="P62" s="30" t="s">
        <v>136</v>
      </c>
      <c r="Q62" s="26" t="s">
        <v>137</v>
      </c>
      <c r="R62" s="26">
        <f>+IFERROR(VLOOKUP(Q62,[4]DATOS!$E$2:$F$17,2,FALSE),"")</f>
        <v>15</v>
      </c>
      <c r="S62" s="392"/>
      <c r="T62" s="384"/>
      <c r="U62" s="384"/>
      <c r="V62" s="384"/>
      <c r="W62" s="384"/>
      <c r="X62" s="354"/>
      <c r="Y62" s="354"/>
      <c r="Z62" s="354"/>
      <c r="AA62" s="380"/>
      <c r="AB62" s="405"/>
      <c r="AC62" s="380"/>
      <c r="AD62" s="380"/>
      <c r="AE62" s="366"/>
      <c r="AF62" s="345"/>
      <c r="AG62" s="345"/>
      <c r="AH62" s="345"/>
      <c r="AI62" s="373"/>
      <c r="AJ62" s="375"/>
      <c r="AK62" s="356"/>
      <c r="AL62" s="356"/>
      <c r="AM62" s="359"/>
      <c r="AN62" s="374"/>
      <c r="AO62" s="457"/>
      <c r="AP62" s="354"/>
      <c r="AQ62" s="354"/>
      <c r="AR62" s="354"/>
      <c r="AS62" s="354"/>
      <c r="AT62" s="354"/>
      <c r="AU62" s="354"/>
      <c r="AV62" s="354"/>
      <c r="AW62" s="354"/>
      <c r="AX62" s="354"/>
      <c r="AY62" s="354"/>
      <c r="AZ62" s="454"/>
      <c r="BA62" s="495"/>
      <c r="BB62" s="498"/>
      <c r="BC62" s="498"/>
      <c r="BD62" s="498"/>
      <c r="BE62" s="479"/>
    </row>
    <row r="63" spans="1:57" ht="30" customHeight="1" thickBot="1">
      <c r="A63" s="538"/>
      <c r="B63" s="332"/>
      <c r="C63" s="541"/>
      <c r="D63" s="374"/>
      <c r="E63" s="345"/>
      <c r="F63" s="347"/>
      <c r="G63" s="351"/>
      <c r="H63" s="28" t="s">
        <v>138</v>
      </c>
      <c r="I63" s="77" t="s">
        <v>171</v>
      </c>
      <c r="J63" s="431"/>
      <c r="K63" s="395"/>
      <c r="L63" s="345"/>
      <c r="M63" s="373"/>
      <c r="N63" s="386"/>
      <c r="O63" s="369"/>
      <c r="P63" s="30" t="s">
        <v>139</v>
      </c>
      <c r="Q63" s="26" t="s">
        <v>140</v>
      </c>
      <c r="R63" s="26">
        <f>+IFERROR(VLOOKUP(Q63,[4]DATOS!$E$2:$F$17,2,FALSE),"")</f>
        <v>15</v>
      </c>
      <c r="S63" s="392"/>
      <c r="T63" s="384"/>
      <c r="U63" s="384"/>
      <c r="V63" s="384"/>
      <c r="W63" s="384"/>
      <c r="X63" s="354"/>
      <c r="Y63" s="354"/>
      <c r="Z63" s="354"/>
      <c r="AA63" s="380"/>
      <c r="AB63" s="405"/>
      <c r="AC63" s="380"/>
      <c r="AD63" s="380"/>
      <c r="AE63" s="366"/>
      <c r="AF63" s="345"/>
      <c r="AG63" s="345"/>
      <c r="AH63" s="345"/>
      <c r="AI63" s="373"/>
      <c r="AJ63" s="375"/>
      <c r="AK63" s="356"/>
      <c r="AL63" s="356"/>
      <c r="AM63" s="359"/>
      <c r="AN63" s="374"/>
      <c r="AO63" s="457"/>
      <c r="AP63" s="354"/>
      <c r="AQ63" s="354"/>
      <c r="AR63" s="354"/>
      <c r="AS63" s="354"/>
      <c r="AT63" s="354"/>
      <c r="AU63" s="354"/>
      <c r="AV63" s="354"/>
      <c r="AW63" s="354"/>
      <c r="AX63" s="354"/>
      <c r="AY63" s="354"/>
      <c r="AZ63" s="454"/>
      <c r="BA63" s="495"/>
      <c r="BB63" s="498"/>
      <c r="BC63" s="498"/>
      <c r="BD63" s="498"/>
      <c r="BE63" s="479"/>
    </row>
    <row r="64" spans="1:57" ht="30" customHeight="1" thickBot="1">
      <c r="A64" s="538"/>
      <c r="B64" s="332"/>
      <c r="C64" s="541"/>
      <c r="D64" s="374"/>
      <c r="E64" s="345"/>
      <c r="F64" s="347"/>
      <c r="G64" s="351"/>
      <c r="H64" s="28" t="s">
        <v>141</v>
      </c>
      <c r="I64" s="77" t="s">
        <v>171</v>
      </c>
      <c r="J64" s="431"/>
      <c r="K64" s="395"/>
      <c r="L64" s="345"/>
      <c r="M64" s="373"/>
      <c r="N64" s="386"/>
      <c r="O64" s="369"/>
      <c r="P64" s="30" t="s">
        <v>143</v>
      </c>
      <c r="Q64" s="26" t="s">
        <v>144</v>
      </c>
      <c r="R64" s="26">
        <f>+IFERROR(VLOOKUP(Q64,[4]DATOS!$E$2:$F$17,2,FALSE),"")</f>
        <v>15</v>
      </c>
      <c r="S64" s="392"/>
      <c r="T64" s="384"/>
      <c r="U64" s="384"/>
      <c r="V64" s="384"/>
      <c r="W64" s="384"/>
      <c r="X64" s="354"/>
      <c r="Y64" s="354"/>
      <c r="Z64" s="354"/>
      <c r="AA64" s="380"/>
      <c r="AB64" s="405"/>
      <c r="AC64" s="380"/>
      <c r="AD64" s="380"/>
      <c r="AE64" s="366"/>
      <c r="AF64" s="345"/>
      <c r="AG64" s="345"/>
      <c r="AH64" s="345"/>
      <c r="AI64" s="373"/>
      <c r="AJ64" s="375"/>
      <c r="AK64" s="356"/>
      <c r="AL64" s="356"/>
      <c r="AM64" s="359"/>
      <c r="AN64" s="374"/>
      <c r="AO64" s="457"/>
      <c r="AP64" s="354"/>
      <c r="AQ64" s="354"/>
      <c r="AR64" s="354"/>
      <c r="AS64" s="354"/>
      <c r="AT64" s="354"/>
      <c r="AU64" s="354"/>
      <c r="AV64" s="354"/>
      <c r="AW64" s="354"/>
      <c r="AX64" s="354"/>
      <c r="AY64" s="354"/>
      <c r="AZ64" s="454"/>
      <c r="BA64" s="495"/>
      <c r="BB64" s="498"/>
      <c r="BC64" s="498"/>
      <c r="BD64" s="498"/>
      <c r="BE64" s="479"/>
    </row>
    <row r="65" spans="1:57" ht="30" customHeight="1" thickBot="1">
      <c r="A65" s="538"/>
      <c r="B65" s="332"/>
      <c r="C65" s="541"/>
      <c r="D65" s="374"/>
      <c r="E65" s="345"/>
      <c r="F65" s="347"/>
      <c r="G65" s="351"/>
      <c r="H65" s="28" t="s">
        <v>145</v>
      </c>
      <c r="I65" s="77" t="s">
        <v>171</v>
      </c>
      <c r="J65" s="431"/>
      <c r="K65" s="395"/>
      <c r="L65" s="345"/>
      <c r="M65" s="373"/>
      <c r="N65" s="386"/>
      <c r="O65" s="369"/>
      <c r="P65" s="30" t="s">
        <v>146</v>
      </c>
      <c r="Q65" s="26" t="s">
        <v>147</v>
      </c>
      <c r="R65" s="26">
        <f>+IFERROR(VLOOKUP(Q65,[4]DATOS!$E$2:$F$17,2,FALSE),"")</f>
        <v>15</v>
      </c>
      <c r="S65" s="392"/>
      <c r="T65" s="384"/>
      <c r="U65" s="384"/>
      <c r="V65" s="384"/>
      <c r="W65" s="384"/>
      <c r="X65" s="354"/>
      <c r="Y65" s="354"/>
      <c r="Z65" s="354"/>
      <c r="AA65" s="380"/>
      <c r="AB65" s="405"/>
      <c r="AC65" s="380"/>
      <c r="AD65" s="380"/>
      <c r="AE65" s="366"/>
      <c r="AF65" s="345"/>
      <c r="AG65" s="345"/>
      <c r="AH65" s="345"/>
      <c r="AI65" s="373"/>
      <c r="AJ65" s="375"/>
      <c r="AK65" s="356"/>
      <c r="AL65" s="356"/>
      <c r="AM65" s="359"/>
      <c r="AN65" s="374"/>
      <c r="AO65" s="457"/>
      <c r="AP65" s="354"/>
      <c r="AQ65" s="354"/>
      <c r="AR65" s="354"/>
      <c r="AS65" s="354"/>
      <c r="AT65" s="354"/>
      <c r="AU65" s="354"/>
      <c r="AV65" s="354"/>
      <c r="AW65" s="354"/>
      <c r="AX65" s="354"/>
      <c r="AY65" s="354"/>
      <c r="AZ65" s="454"/>
      <c r="BA65" s="495"/>
      <c r="BB65" s="498"/>
      <c r="BC65" s="498"/>
      <c r="BD65" s="498"/>
      <c r="BE65" s="479"/>
    </row>
    <row r="66" spans="1:57" ht="30" customHeight="1" thickBot="1">
      <c r="A66" s="538"/>
      <c r="B66" s="332"/>
      <c r="C66" s="541"/>
      <c r="D66" s="374"/>
      <c r="E66" s="345"/>
      <c r="F66" s="347"/>
      <c r="G66" s="351"/>
      <c r="H66" s="28" t="s">
        <v>148</v>
      </c>
      <c r="I66" s="77" t="s">
        <v>171</v>
      </c>
      <c r="J66" s="431"/>
      <c r="K66" s="395"/>
      <c r="L66" s="345"/>
      <c r="M66" s="373"/>
      <c r="N66" s="386"/>
      <c r="O66" s="369"/>
      <c r="P66" s="31" t="s">
        <v>149</v>
      </c>
      <c r="Q66" s="26" t="s">
        <v>150</v>
      </c>
      <c r="R66" s="26">
        <f>+IFERROR(VLOOKUP(Q66,[4]DATOS!$E$2:$F$17,2,FALSE),"")</f>
        <v>15</v>
      </c>
      <c r="S66" s="392"/>
      <c r="T66" s="384"/>
      <c r="U66" s="384"/>
      <c r="V66" s="384"/>
      <c r="W66" s="384"/>
      <c r="X66" s="354"/>
      <c r="Y66" s="354"/>
      <c r="Z66" s="354"/>
      <c r="AA66" s="380"/>
      <c r="AB66" s="405"/>
      <c r="AC66" s="380"/>
      <c r="AD66" s="380"/>
      <c r="AE66" s="366"/>
      <c r="AF66" s="345"/>
      <c r="AG66" s="345"/>
      <c r="AH66" s="345"/>
      <c r="AI66" s="373"/>
      <c r="AJ66" s="375"/>
      <c r="AK66" s="356"/>
      <c r="AL66" s="356"/>
      <c r="AM66" s="359"/>
      <c r="AN66" s="374"/>
      <c r="AO66" s="457"/>
      <c r="AP66" s="354"/>
      <c r="AQ66" s="354"/>
      <c r="AR66" s="354"/>
      <c r="AS66" s="354"/>
      <c r="AT66" s="354"/>
      <c r="AU66" s="354"/>
      <c r="AV66" s="354"/>
      <c r="AW66" s="354"/>
      <c r="AX66" s="354"/>
      <c r="AY66" s="354"/>
      <c r="AZ66" s="454"/>
      <c r="BA66" s="495"/>
      <c r="BB66" s="498"/>
      <c r="BC66" s="498"/>
      <c r="BD66" s="498"/>
      <c r="BE66" s="479"/>
    </row>
    <row r="67" spans="1:57" ht="60" customHeight="1" thickBot="1">
      <c r="A67" s="538"/>
      <c r="B67" s="332"/>
      <c r="C67" s="541"/>
      <c r="D67" s="374"/>
      <c r="E67" s="345"/>
      <c r="F67" s="347"/>
      <c r="G67" s="351"/>
      <c r="H67" s="28" t="s">
        <v>151</v>
      </c>
      <c r="I67" s="77" t="s">
        <v>171</v>
      </c>
      <c r="J67" s="431"/>
      <c r="K67" s="395"/>
      <c r="L67" s="345"/>
      <c r="M67" s="373"/>
      <c r="N67" s="386"/>
      <c r="O67" s="369"/>
      <c r="P67" s="30" t="s">
        <v>152</v>
      </c>
      <c r="Q67" s="30" t="s">
        <v>153</v>
      </c>
      <c r="R67" s="30">
        <f>+IFERROR(VLOOKUP(Q67,[4]DATOS!$E$2:$F$17,2,FALSE),"")</f>
        <v>10</v>
      </c>
      <c r="S67" s="392"/>
      <c r="T67" s="384"/>
      <c r="U67" s="384"/>
      <c r="V67" s="384"/>
      <c r="W67" s="384"/>
      <c r="X67" s="354"/>
      <c r="Y67" s="354"/>
      <c r="Z67" s="354"/>
      <c r="AA67" s="380"/>
      <c r="AB67" s="405"/>
      <c r="AC67" s="380"/>
      <c r="AD67" s="380"/>
      <c r="AE67" s="366"/>
      <c r="AF67" s="345"/>
      <c r="AG67" s="345"/>
      <c r="AH67" s="345"/>
      <c r="AI67" s="373"/>
      <c r="AJ67" s="375"/>
      <c r="AK67" s="356"/>
      <c r="AL67" s="356"/>
      <c r="AM67" s="359"/>
      <c r="AN67" s="374"/>
      <c r="AO67" s="457"/>
      <c r="AP67" s="354"/>
      <c r="AQ67" s="354"/>
      <c r="AR67" s="354"/>
      <c r="AS67" s="354"/>
      <c r="AT67" s="354"/>
      <c r="AU67" s="354"/>
      <c r="AV67" s="354"/>
      <c r="AW67" s="354"/>
      <c r="AX67" s="354"/>
      <c r="AY67" s="354"/>
      <c r="AZ67" s="454"/>
      <c r="BA67" s="495"/>
      <c r="BB67" s="498"/>
      <c r="BC67" s="498"/>
      <c r="BD67" s="498"/>
      <c r="BE67" s="479"/>
    </row>
    <row r="68" spans="1:57" ht="85.5" customHeight="1" thickBot="1">
      <c r="A68" s="538"/>
      <c r="B68" s="332"/>
      <c r="C68" s="541"/>
      <c r="D68" s="374"/>
      <c r="E68" s="349"/>
      <c r="F68" s="347"/>
      <c r="G68" s="351"/>
      <c r="H68" s="28" t="s">
        <v>154</v>
      </c>
      <c r="I68" s="77" t="s">
        <v>171</v>
      </c>
      <c r="J68" s="431"/>
      <c r="K68" s="395"/>
      <c r="L68" s="345"/>
      <c r="M68" s="373"/>
      <c r="N68" s="386"/>
      <c r="O68" s="369"/>
      <c r="P68" s="29"/>
      <c r="Q68" s="29"/>
      <c r="R68" s="29"/>
      <c r="S68" s="393"/>
      <c r="T68" s="384"/>
      <c r="U68" s="384"/>
      <c r="V68" s="384"/>
      <c r="W68" s="384"/>
      <c r="X68" s="354"/>
      <c r="Y68" s="379"/>
      <c r="Z68" s="379"/>
      <c r="AA68" s="381"/>
      <c r="AB68" s="405"/>
      <c r="AC68" s="380"/>
      <c r="AD68" s="380"/>
      <c r="AE68" s="366"/>
      <c r="AF68" s="345"/>
      <c r="AG68" s="345"/>
      <c r="AH68" s="345"/>
      <c r="AI68" s="373"/>
      <c r="AJ68" s="375"/>
      <c r="AK68" s="357"/>
      <c r="AL68" s="357"/>
      <c r="AM68" s="360"/>
      <c r="AN68" s="374"/>
      <c r="AO68" s="458"/>
      <c r="AP68" s="379"/>
      <c r="AQ68" s="379"/>
      <c r="AR68" s="379"/>
      <c r="AS68" s="379"/>
      <c r="AT68" s="379"/>
      <c r="AU68" s="379"/>
      <c r="AV68" s="379"/>
      <c r="AW68" s="379"/>
      <c r="AX68" s="379"/>
      <c r="AY68" s="379"/>
      <c r="AZ68" s="455"/>
      <c r="BA68" s="496"/>
      <c r="BB68" s="499"/>
      <c r="BC68" s="499"/>
      <c r="BD68" s="499"/>
      <c r="BE68" s="480"/>
    </row>
    <row r="69" spans="1:57" ht="30" customHeight="1" thickBot="1">
      <c r="A69" s="538"/>
      <c r="B69" s="332"/>
      <c r="C69" s="541"/>
      <c r="D69" s="374"/>
      <c r="E69" s="385" t="s">
        <v>261</v>
      </c>
      <c r="F69" s="347"/>
      <c r="G69" s="351"/>
      <c r="H69" s="28" t="s">
        <v>155</v>
      </c>
      <c r="I69" s="77" t="s">
        <v>171</v>
      </c>
      <c r="J69" s="431"/>
      <c r="K69" s="395"/>
      <c r="L69" s="345"/>
      <c r="M69" s="373"/>
      <c r="N69" s="386" t="s">
        <v>262</v>
      </c>
      <c r="O69" s="344" t="s">
        <v>127</v>
      </c>
      <c r="P69" s="26" t="s">
        <v>128</v>
      </c>
      <c r="Q69" s="26" t="s">
        <v>129</v>
      </c>
      <c r="R69" s="26">
        <f>+IFERROR(VLOOKUP(Q69,[4]DATOS!$E$2:$F$17,2,FALSE),"")</f>
        <v>15</v>
      </c>
      <c r="S69" s="353">
        <f>SUM(R69:R78)</f>
        <v>100</v>
      </c>
      <c r="T69" s="353" t="str">
        <f>+IF(AND(S69&lt;=100,S69&gt;=96),"Fuerte",IF(AND(S69&lt;=95,S69&gt;=86),"Moderado",IF(AND(S69&lt;=85,J69&gt;=0),"Débil"," ")))</f>
        <v>Fuerte</v>
      </c>
      <c r="U69" s="353" t="s">
        <v>130</v>
      </c>
      <c r="V69" s="353"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353">
        <f>IF(V69="Fuerte",100,IF(V69="Moderado",50,IF(V69="Débil",0)))</f>
        <v>100</v>
      </c>
      <c r="X69" s="354"/>
      <c r="Y69" s="362" t="s">
        <v>179</v>
      </c>
      <c r="Z69" s="406" t="s">
        <v>209</v>
      </c>
      <c r="AA69" s="362" t="s">
        <v>263</v>
      </c>
      <c r="AB69" s="405"/>
      <c r="AC69" s="380"/>
      <c r="AD69" s="380"/>
      <c r="AE69" s="366"/>
      <c r="AF69" s="345"/>
      <c r="AG69" s="345"/>
      <c r="AH69" s="345"/>
      <c r="AI69" s="373"/>
      <c r="AJ69" s="375" t="s">
        <v>264</v>
      </c>
      <c r="AK69" s="368">
        <v>43466</v>
      </c>
      <c r="AL69" s="368">
        <v>43830</v>
      </c>
      <c r="AM69" s="369" t="s">
        <v>180</v>
      </c>
      <c r="AN69" s="374"/>
      <c r="AO69" s="484"/>
      <c r="AP69" s="384"/>
      <c r="AQ69" s="384"/>
      <c r="AR69" s="384"/>
      <c r="AS69" s="384"/>
      <c r="AT69" s="384"/>
      <c r="AU69" s="384"/>
      <c r="AV69" s="384"/>
      <c r="AW69" s="384"/>
      <c r="AX69" s="384"/>
      <c r="AY69" s="384"/>
      <c r="AZ69" s="475"/>
      <c r="BA69" s="476"/>
      <c r="BB69" s="477"/>
      <c r="BC69" s="477"/>
      <c r="BD69" s="477"/>
      <c r="BE69" s="474"/>
    </row>
    <row r="70" spans="1:57" ht="30" customHeight="1" thickBot="1">
      <c r="A70" s="538"/>
      <c r="B70" s="332"/>
      <c r="C70" s="541"/>
      <c r="D70" s="374"/>
      <c r="E70" s="351"/>
      <c r="F70" s="347"/>
      <c r="G70" s="351"/>
      <c r="H70" s="28" t="s">
        <v>156</v>
      </c>
      <c r="I70" s="77" t="s">
        <v>171</v>
      </c>
      <c r="J70" s="431"/>
      <c r="K70" s="395"/>
      <c r="L70" s="345"/>
      <c r="M70" s="373"/>
      <c r="N70" s="386"/>
      <c r="O70" s="345"/>
      <c r="P70" s="27" t="s">
        <v>136</v>
      </c>
      <c r="Q70" s="26" t="s">
        <v>137</v>
      </c>
      <c r="R70" s="26">
        <f>+IFERROR(VLOOKUP(Q70,[4]DATOS!$E$2:$F$17,2,FALSE),"")</f>
        <v>15</v>
      </c>
      <c r="S70" s="354"/>
      <c r="T70" s="354"/>
      <c r="U70" s="354"/>
      <c r="V70" s="354"/>
      <c r="W70" s="354"/>
      <c r="X70" s="354"/>
      <c r="Y70" s="345"/>
      <c r="Z70" s="354"/>
      <c r="AA70" s="345"/>
      <c r="AB70" s="405"/>
      <c r="AC70" s="380"/>
      <c r="AD70" s="380"/>
      <c r="AE70" s="366"/>
      <c r="AF70" s="345"/>
      <c r="AG70" s="345"/>
      <c r="AH70" s="345"/>
      <c r="AI70" s="373"/>
      <c r="AJ70" s="375"/>
      <c r="AK70" s="368"/>
      <c r="AL70" s="368"/>
      <c r="AM70" s="369"/>
      <c r="AN70" s="374"/>
      <c r="AO70" s="484"/>
      <c r="AP70" s="384"/>
      <c r="AQ70" s="384"/>
      <c r="AR70" s="384"/>
      <c r="AS70" s="384"/>
      <c r="AT70" s="384"/>
      <c r="AU70" s="384"/>
      <c r="AV70" s="384"/>
      <c r="AW70" s="384"/>
      <c r="AX70" s="384"/>
      <c r="AY70" s="384"/>
      <c r="AZ70" s="475"/>
      <c r="BA70" s="476"/>
      <c r="BB70" s="477"/>
      <c r="BC70" s="477"/>
      <c r="BD70" s="477"/>
      <c r="BE70" s="474"/>
    </row>
    <row r="71" spans="1:57" ht="30" customHeight="1" thickBot="1">
      <c r="A71" s="538"/>
      <c r="B71" s="332"/>
      <c r="C71" s="541"/>
      <c r="D71" s="374"/>
      <c r="E71" s="351"/>
      <c r="F71" s="347"/>
      <c r="G71" s="351"/>
      <c r="H71" s="28" t="s">
        <v>157</v>
      </c>
      <c r="I71" s="77" t="s">
        <v>171</v>
      </c>
      <c r="J71" s="431"/>
      <c r="K71" s="395"/>
      <c r="L71" s="345"/>
      <c r="M71" s="373"/>
      <c r="N71" s="386"/>
      <c r="O71" s="345"/>
      <c r="P71" s="27" t="s">
        <v>139</v>
      </c>
      <c r="Q71" s="26" t="s">
        <v>140</v>
      </c>
      <c r="R71" s="26">
        <f>+IFERROR(VLOOKUP(Q71,[4]DATOS!$E$2:$F$17,2,FALSE),"")</f>
        <v>15</v>
      </c>
      <c r="S71" s="354"/>
      <c r="T71" s="354"/>
      <c r="U71" s="354"/>
      <c r="V71" s="354"/>
      <c r="W71" s="354"/>
      <c r="X71" s="354"/>
      <c r="Y71" s="345"/>
      <c r="Z71" s="354"/>
      <c r="AA71" s="345"/>
      <c r="AB71" s="405"/>
      <c r="AC71" s="380"/>
      <c r="AD71" s="380"/>
      <c r="AE71" s="366"/>
      <c r="AF71" s="345"/>
      <c r="AG71" s="345"/>
      <c r="AH71" s="345"/>
      <c r="AI71" s="373"/>
      <c r="AJ71" s="375"/>
      <c r="AK71" s="368"/>
      <c r="AL71" s="368"/>
      <c r="AM71" s="369"/>
      <c r="AN71" s="374"/>
      <c r="AO71" s="484"/>
      <c r="AP71" s="384"/>
      <c r="AQ71" s="384"/>
      <c r="AR71" s="384"/>
      <c r="AS71" s="384"/>
      <c r="AT71" s="384"/>
      <c r="AU71" s="384"/>
      <c r="AV71" s="384"/>
      <c r="AW71" s="384"/>
      <c r="AX71" s="384"/>
      <c r="AY71" s="384"/>
      <c r="AZ71" s="475"/>
      <c r="BA71" s="476"/>
      <c r="BB71" s="477"/>
      <c r="BC71" s="477"/>
      <c r="BD71" s="477"/>
      <c r="BE71" s="474"/>
    </row>
    <row r="72" spans="1:57" ht="30" customHeight="1" thickBot="1">
      <c r="A72" s="538"/>
      <c r="B72" s="332"/>
      <c r="C72" s="541"/>
      <c r="D72" s="374"/>
      <c r="E72" s="351"/>
      <c r="F72" s="347"/>
      <c r="G72" s="351"/>
      <c r="H72" s="28" t="s">
        <v>158</v>
      </c>
      <c r="I72" s="77" t="s">
        <v>171</v>
      </c>
      <c r="J72" s="431"/>
      <c r="K72" s="395"/>
      <c r="L72" s="345"/>
      <c r="M72" s="373"/>
      <c r="N72" s="386"/>
      <c r="O72" s="345"/>
      <c r="P72" s="27" t="s">
        <v>143</v>
      </c>
      <c r="Q72" s="26" t="s">
        <v>144</v>
      </c>
      <c r="R72" s="26">
        <f>+IFERROR(VLOOKUP(Q72,[4]DATOS!$E$2:$F$17,2,FALSE),"")</f>
        <v>15</v>
      </c>
      <c r="S72" s="354"/>
      <c r="T72" s="354"/>
      <c r="U72" s="354"/>
      <c r="V72" s="354"/>
      <c r="W72" s="354"/>
      <c r="X72" s="354"/>
      <c r="Y72" s="345"/>
      <c r="Z72" s="354"/>
      <c r="AA72" s="345"/>
      <c r="AB72" s="405"/>
      <c r="AC72" s="380"/>
      <c r="AD72" s="380"/>
      <c r="AE72" s="366"/>
      <c r="AF72" s="345"/>
      <c r="AG72" s="345"/>
      <c r="AH72" s="345"/>
      <c r="AI72" s="373"/>
      <c r="AJ72" s="375"/>
      <c r="AK72" s="368"/>
      <c r="AL72" s="368"/>
      <c r="AM72" s="369"/>
      <c r="AN72" s="374"/>
      <c r="AO72" s="484"/>
      <c r="AP72" s="384"/>
      <c r="AQ72" s="384"/>
      <c r="AR72" s="384"/>
      <c r="AS72" s="384"/>
      <c r="AT72" s="384"/>
      <c r="AU72" s="384"/>
      <c r="AV72" s="384"/>
      <c r="AW72" s="384"/>
      <c r="AX72" s="384"/>
      <c r="AY72" s="384"/>
      <c r="AZ72" s="475"/>
      <c r="BA72" s="476"/>
      <c r="BB72" s="477"/>
      <c r="BC72" s="477"/>
      <c r="BD72" s="477"/>
      <c r="BE72" s="474"/>
    </row>
    <row r="73" spans="1:57" ht="18.75" customHeight="1" thickBot="1">
      <c r="A73" s="538"/>
      <c r="B73" s="332"/>
      <c r="C73" s="541"/>
      <c r="D73" s="374"/>
      <c r="E73" s="351"/>
      <c r="F73" s="347"/>
      <c r="G73" s="351"/>
      <c r="H73" s="387" t="s">
        <v>159</v>
      </c>
      <c r="I73" s="77" t="s">
        <v>171</v>
      </c>
      <c r="J73" s="431"/>
      <c r="K73" s="395"/>
      <c r="L73" s="345"/>
      <c r="M73" s="373"/>
      <c r="N73" s="386"/>
      <c r="O73" s="345"/>
      <c r="P73" s="27" t="s">
        <v>146</v>
      </c>
      <c r="Q73" s="26" t="s">
        <v>147</v>
      </c>
      <c r="R73" s="26">
        <f>+IFERROR(VLOOKUP(Q73,[4]DATOS!$E$2:$F$17,2,FALSE),"")</f>
        <v>15</v>
      </c>
      <c r="S73" s="354"/>
      <c r="T73" s="354"/>
      <c r="U73" s="354"/>
      <c r="V73" s="354"/>
      <c r="W73" s="354"/>
      <c r="X73" s="354"/>
      <c r="Y73" s="345"/>
      <c r="Z73" s="354"/>
      <c r="AA73" s="345"/>
      <c r="AB73" s="405"/>
      <c r="AC73" s="380"/>
      <c r="AD73" s="380"/>
      <c r="AE73" s="366"/>
      <c r="AF73" s="345"/>
      <c r="AG73" s="345"/>
      <c r="AH73" s="345"/>
      <c r="AI73" s="373"/>
      <c r="AJ73" s="375"/>
      <c r="AK73" s="368"/>
      <c r="AL73" s="368"/>
      <c r="AM73" s="369"/>
      <c r="AN73" s="374"/>
      <c r="AO73" s="484"/>
      <c r="AP73" s="384"/>
      <c r="AQ73" s="384"/>
      <c r="AR73" s="384"/>
      <c r="AS73" s="384"/>
      <c r="AT73" s="384"/>
      <c r="AU73" s="384"/>
      <c r="AV73" s="384"/>
      <c r="AW73" s="384"/>
      <c r="AX73" s="384"/>
      <c r="AY73" s="384"/>
      <c r="AZ73" s="475"/>
      <c r="BA73" s="476"/>
      <c r="BB73" s="477"/>
      <c r="BC73" s="477"/>
      <c r="BD73" s="477"/>
      <c r="BE73" s="474"/>
    </row>
    <row r="74" spans="1:57" ht="45.75" customHeight="1" thickBot="1">
      <c r="A74" s="538"/>
      <c r="B74" s="332"/>
      <c r="C74" s="541"/>
      <c r="D74" s="374"/>
      <c r="E74" s="351"/>
      <c r="F74" s="347"/>
      <c r="G74" s="351"/>
      <c r="H74" s="387"/>
      <c r="I74" s="77" t="s">
        <v>171</v>
      </c>
      <c r="J74" s="431"/>
      <c r="K74" s="395"/>
      <c r="L74" s="345"/>
      <c r="M74" s="373"/>
      <c r="N74" s="386"/>
      <c r="O74" s="345"/>
      <c r="P74" s="27" t="s">
        <v>149</v>
      </c>
      <c r="Q74" s="26" t="s">
        <v>150</v>
      </c>
      <c r="R74" s="26">
        <f>+IFERROR(VLOOKUP(Q74,[4]DATOS!$E$2:$F$17,2,FALSE),"")</f>
        <v>15</v>
      </c>
      <c r="S74" s="354"/>
      <c r="T74" s="354"/>
      <c r="U74" s="354"/>
      <c r="V74" s="354"/>
      <c r="W74" s="354"/>
      <c r="X74" s="354"/>
      <c r="Y74" s="345"/>
      <c r="Z74" s="354"/>
      <c r="AA74" s="345"/>
      <c r="AB74" s="405"/>
      <c r="AC74" s="380"/>
      <c r="AD74" s="380"/>
      <c r="AE74" s="366"/>
      <c r="AF74" s="345"/>
      <c r="AG74" s="345"/>
      <c r="AH74" s="345"/>
      <c r="AI74" s="373"/>
      <c r="AJ74" s="375"/>
      <c r="AK74" s="368"/>
      <c r="AL74" s="368"/>
      <c r="AM74" s="369"/>
      <c r="AN74" s="374"/>
      <c r="AO74" s="484"/>
      <c r="AP74" s="384"/>
      <c r="AQ74" s="384"/>
      <c r="AR74" s="384"/>
      <c r="AS74" s="384"/>
      <c r="AT74" s="384"/>
      <c r="AU74" s="384"/>
      <c r="AV74" s="384"/>
      <c r="AW74" s="384"/>
      <c r="AX74" s="384"/>
      <c r="AY74" s="384"/>
      <c r="AZ74" s="475"/>
      <c r="BA74" s="476"/>
      <c r="BB74" s="477"/>
      <c r="BC74" s="477"/>
      <c r="BD74" s="477"/>
      <c r="BE74" s="474"/>
    </row>
    <row r="75" spans="1:57" ht="113.25" customHeight="1" thickBot="1">
      <c r="A75" s="538"/>
      <c r="B75" s="332"/>
      <c r="C75" s="541"/>
      <c r="D75" s="374"/>
      <c r="E75" s="351"/>
      <c r="F75" s="347"/>
      <c r="G75" s="351"/>
      <c r="H75" s="370" t="s">
        <v>160</v>
      </c>
      <c r="I75" s="77" t="s">
        <v>171</v>
      </c>
      <c r="J75" s="431"/>
      <c r="K75" s="395"/>
      <c r="L75" s="345"/>
      <c r="M75" s="373"/>
      <c r="N75" s="386"/>
      <c r="O75" s="345"/>
      <c r="P75" s="27" t="s">
        <v>152</v>
      </c>
      <c r="Q75" s="30" t="s">
        <v>153</v>
      </c>
      <c r="R75" s="26">
        <f>+IFERROR(VLOOKUP(Q75,[4]DATOS!$E$2:$F$17,2,FALSE),"")</f>
        <v>10</v>
      </c>
      <c r="S75" s="354"/>
      <c r="T75" s="354"/>
      <c r="U75" s="354"/>
      <c r="V75" s="354"/>
      <c r="W75" s="354"/>
      <c r="X75" s="354"/>
      <c r="Y75" s="345"/>
      <c r="Z75" s="354"/>
      <c r="AA75" s="345"/>
      <c r="AB75" s="405"/>
      <c r="AC75" s="380"/>
      <c r="AD75" s="380"/>
      <c r="AE75" s="366"/>
      <c r="AF75" s="345"/>
      <c r="AG75" s="345"/>
      <c r="AH75" s="345"/>
      <c r="AI75" s="373"/>
      <c r="AJ75" s="375"/>
      <c r="AK75" s="368"/>
      <c r="AL75" s="368"/>
      <c r="AM75" s="369"/>
      <c r="AN75" s="374"/>
      <c r="AO75" s="484"/>
      <c r="AP75" s="384"/>
      <c r="AQ75" s="384"/>
      <c r="AR75" s="384"/>
      <c r="AS75" s="384"/>
      <c r="AT75" s="384"/>
      <c r="AU75" s="384"/>
      <c r="AV75" s="384"/>
      <c r="AW75" s="384"/>
      <c r="AX75" s="384"/>
      <c r="AY75" s="384"/>
      <c r="AZ75" s="475"/>
      <c r="BA75" s="476"/>
      <c r="BB75" s="477"/>
      <c r="BC75" s="477"/>
      <c r="BD75" s="477"/>
      <c r="BE75" s="474"/>
    </row>
    <row r="76" spans="1:57" ht="26.25" customHeight="1" thickBot="1">
      <c r="A76" s="538"/>
      <c r="B76" s="332"/>
      <c r="C76" s="541"/>
      <c r="D76" s="374"/>
      <c r="E76" s="351"/>
      <c r="F76" s="347"/>
      <c r="G76" s="351"/>
      <c r="H76" s="371"/>
      <c r="I76" s="77" t="s">
        <v>171</v>
      </c>
      <c r="J76" s="431"/>
      <c r="K76" s="395"/>
      <c r="L76" s="345"/>
      <c r="M76" s="373"/>
      <c r="N76" s="351"/>
      <c r="O76" s="345"/>
      <c r="P76" s="353"/>
      <c r="Q76" s="353"/>
      <c r="R76" s="353"/>
      <c r="S76" s="354"/>
      <c r="T76" s="354"/>
      <c r="U76" s="354"/>
      <c r="V76" s="354"/>
      <c r="W76" s="354"/>
      <c r="X76" s="354"/>
      <c r="Y76" s="345"/>
      <c r="Z76" s="354"/>
      <c r="AA76" s="345"/>
      <c r="AB76" s="405"/>
      <c r="AC76" s="380"/>
      <c r="AD76" s="380"/>
      <c r="AE76" s="366"/>
      <c r="AF76" s="345"/>
      <c r="AG76" s="345"/>
      <c r="AH76" s="345"/>
      <c r="AI76" s="373"/>
      <c r="AJ76" s="407" t="s">
        <v>265</v>
      </c>
      <c r="AK76" s="409" t="s">
        <v>174</v>
      </c>
      <c r="AL76" s="409" t="s">
        <v>181</v>
      </c>
      <c r="AM76" s="362" t="s">
        <v>182</v>
      </c>
      <c r="AN76" s="374"/>
      <c r="AO76" s="484"/>
      <c r="AP76" s="384"/>
      <c r="AQ76" s="384"/>
      <c r="AR76" s="384"/>
      <c r="AS76" s="384"/>
      <c r="AT76" s="384"/>
      <c r="AU76" s="384"/>
      <c r="AV76" s="384"/>
      <c r="AW76" s="384"/>
      <c r="AX76" s="384"/>
      <c r="AY76" s="384"/>
      <c r="AZ76" s="475"/>
      <c r="BA76" s="476"/>
      <c r="BB76" s="477"/>
      <c r="BC76" s="477"/>
      <c r="BD76" s="477"/>
      <c r="BE76" s="474"/>
    </row>
    <row r="77" spans="1:57" ht="18.75" customHeight="1" thickBot="1">
      <c r="A77" s="538"/>
      <c r="B77" s="332"/>
      <c r="C77" s="541"/>
      <c r="D77" s="374"/>
      <c r="E77" s="351"/>
      <c r="F77" s="347"/>
      <c r="G77" s="351"/>
      <c r="H77" s="387" t="s">
        <v>161</v>
      </c>
      <c r="I77" s="77" t="s">
        <v>171</v>
      </c>
      <c r="J77" s="431"/>
      <c r="K77" s="395"/>
      <c r="L77" s="345"/>
      <c r="M77" s="373"/>
      <c r="N77" s="351"/>
      <c r="O77" s="345"/>
      <c r="P77" s="354"/>
      <c r="Q77" s="354"/>
      <c r="R77" s="354"/>
      <c r="S77" s="354"/>
      <c r="T77" s="354"/>
      <c r="U77" s="354"/>
      <c r="V77" s="354"/>
      <c r="W77" s="354"/>
      <c r="X77" s="354"/>
      <c r="Y77" s="345"/>
      <c r="Z77" s="354"/>
      <c r="AA77" s="345"/>
      <c r="AB77" s="405"/>
      <c r="AC77" s="380"/>
      <c r="AD77" s="380"/>
      <c r="AE77" s="366"/>
      <c r="AF77" s="345"/>
      <c r="AG77" s="345"/>
      <c r="AH77" s="345"/>
      <c r="AI77" s="373"/>
      <c r="AJ77" s="408"/>
      <c r="AK77" s="410"/>
      <c r="AL77" s="410"/>
      <c r="AM77" s="345"/>
      <c r="AN77" s="374"/>
      <c r="AO77" s="484"/>
      <c r="AP77" s="384"/>
      <c r="AQ77" s="384"/>
      <c r="AR77" s="384"/>
      <c r="AS77" s="384"/>
      <c r="AT77" s="384"/>
      <c r="AU77" s="384"/>
      <c r="AV77" s="384"/>
      <c r="AW77" s="384"/>
      <c r="AX77" s="384"/>
      <c r="AY77" s="384"/>
      <c r="AZ77" s="475"/>
      <c r="BA77" s="476"/>
      <c r="BB77" s="477"/>
      <c r="BC77" s="477"/>
      <c r="BD77" s="477"/>
      <c r="BE77" s="474"/>
    </row>
    <row r="78" spans="1:57" ht="9.75" customHeight="1" thickBot="1">
      <c r="A78" s="538"/>
      <c r="B78" s="332"/>
      <c r="C78" s="541"/>
      <c r="D78" s="374"/>
      <c r="E78" s="351"/>
      <c r="F78" s="347"/>
      <c r="G78" s="351"/>
      <c r="H78" s="387"/>
      <c r="I78" s="77" t="s">
        <v>171</v>
      </c>
      <c r="J78" s="431"/>
      <c r="K78" s="395"/>
      <c r="L78" s="345"/>
      <c r="M78" s="373"/>
      <c r="N78" s="351"/>
      <c r="O78" s="345"/>
      <c r="P78" s="354"/>
      <c r="Q78" s="354"/>
      <c r="R78" s="354"/>
      <c r="S78" s="354"/>
      <c r="T78" s="354"/>
      <c r="U78" s="354"/>
      <c r="V78" s="354"/>
      <c r="W78" s="354"/>
      <c r="X78" s="354"/>
      <c r="Y78" s="345"/>
      <c r="Z78" s="354"/>
      <c r="AA78" s="345"/>
      <c r="AB78" s="405"/>
      <c r="AC78" s="380"/>
      <c r="AD78" s="380"/>
      <c r="AE78" s="366"/>
      <c r="AF78" s="345"/>
      <c r="AG78" s="345"/>
      <c r="AH78" s="345"/>
      <c r="AI78" s="373"/>
      <c r="AJ78" s="408"/>
      <c r="AK78" s="410"/>
      <c r="AL78" s="410"/>
      <c r="AM78" s="345"/>
      <c r="AN78" s="374"/>
      <c r="AO78" s="484"/>
      <c r="AP78" s="384"/>
      <c r="AQ78" s="384"/>
      <c r="AR78" s="384"/>
      <c r="AS78" s="384"/>
      <c r="AT78" s="384"/>
      <c r="AU78" s="384"/>
      <c r="AV78" s="384"/>
      <c r="AW78" s="384"/>
      <c r="AX78" s="384"/>
      <c r="AY78" s="384"/>
      <c r="AZ78" s="475"/>
      <c r="BA78" s="476"/>
      <c r="BB78" s="477"/>
      <c r="BC78" s="477"/>
      <c r="BD78" s="477"/>
      <c r="BE78" s="474"/>
    </row>
    <row r="79" spans="1:57" ht="18.75" customHeight="1" thickBot="1">
      <c r="A79" s="538"/>
      <c r="B79" s="332"/>
      <c r="C79" s="541"/>
      <c r="D79" s="374"/>
      <c r="E79" s="351"/>
      <c r="F79" s="347"/>
      <c r="G79" s="351"/>
      <c r="H79" s="387" t="s">
        <v>162</v>
      </c>
      <c r="I79" s="77" t="s">
        <v>171</v>
      </c>
      <c r="J79" s="431"/>
      <c r="K79" s="395"/>
      <c r="L79" s="345"/>
      <c r="M79" s="373"/>
      <c r="N79" s="351"/>
      <c r="O79" s="345"/>
      <c r="P79" s="354"/>
      <c r="Q79" s="354"/>
      <c r="R79" s="354"/>
      <c r="S79" s="354"/>
      <c r="T79" s="354"/>
      <c r="U79" s="354"/>
      <c r="V79" s="354"/>
      <c r="W79" s="354"/>
      <c r="X79" s="354"/>
      <c r="Y79" s="345"/>
      <c r="Z79" s="354"/>
      <c r="AA79" s="345"/>
      <c r="AB79" s="405"/>
      <c r="AC79" s="380"/>
      <c r="AD79" s="380"/>
      <c r="AE79" s="366"/>
      <c r="AF79" s="345"/>
      <c r="AG79" s="345"/>
      <c r="AH79" s="345"/>
      <c r="AI79" s="373"/>
      <c r="AJ79" s="408"/>
      <c r="AK79" s="410"/>
      <c r="AL79" s="410"/>
      <c r="AM79" s="345"/>
      <c r="AN79" s="374"/>
      <c r="AO79" s="484"/>
      <c r="AP79" s="384"/>
      <c r="AQ79" s="384"/>
      <c r="AR79" s="384"/>
      <c r="AS79" s="384"/>
      <c r="AT79" s="384"/>
      <c r="AU79" s="384"/>
      <c r="AV79" s="384"/>
      <c r="AW79" s="384"/>
      <c r="AX79" s="384"/>
      <c r="AY79" s="384"/>
      <c r="AZ79" s="475"/>
      <c r="BA79" s="476"/>
      <c r="BB79" s="477"/>
      <c r="BC79" s="477"/>
      <c r="BD79" s="477"/>
      <c r="BE79" s="474"/>
    </row>
    <row r="80" spans="1:57" ht="12.75" customHeight="1" thickBot="1">
      <c r="A80" s="538"/>
      <c r="B80" s="332"/>
      <c r="C80" s="541"/>
      <c r="D80" s="374"/>
      <c r="E80" s="351"/>
      <c r="F80" s="347"/>
      <c r="G80" s="351"/>
      <c r="H80" s="387"/>
      <c r="I80" s="77" t="s">
        <v>171</v>
      </c>
      <c r="J80" s="431"/>
      <c r="K80" s="395"/>
      <c r="L80" s="345"/>
      <c r="M80" s="373"/>
      <c r="N80" s="351"/>
      <c r="O80" s="345"/>
      <c r="P80" s="354"/>
      <c r="Q80" s="354"/>
      <c r="R80" s="354"/>
      <c r="S80" s="354"/>
      <c r="T80" s="354"/>
      <c r="U80" s="354"/>
      <c r="V80" s="354"/>
      <c r="W80" s="354"/>
      <c r="X80" s="354"/>
      <c r="Y80" s="345"/>
      <c r="Z80" s="354"/>
      <c r="AA80" s="345"/>
      <c r="AB80" s="405"/>
      <c r="AC80" s="380"/>
      <c r="AD80" s="380"/>
      <c r="AE80" s="366"/>
      <c r="AF80" s="345"/>
      <c r="AG80" s="345"/>
      <c r="AH80" s="345"/>
      <c r="AI80" s="373"/>
      <c r="AJ80" s="408"/>
      <c r="AK80" s="410"/>
      <c r="AL80" s="410"/>
      <c r="AM80" s="345"/>
      <c r="AN80" s="374"/>
      <c r="AO80" s="484"/>
      <c r="AP80" s="384"/>
      <c r="AQ80" s="384"/>
      <c r="AR80" s="384"/>
      <c r="AS80" s="384"/>
      <c r="AT80" s="384"/>
      <c r="AU80" s="384"/>
      <c r="AV80" s="384"/>
      <c r="AW80" s="384"/>
      <c r="AX80" s="384"/>
      <c r="AY80" s="384"/>
      <c r="AZ80" s="475"/>
      <c r="BA80" s="476"/>
      <c r="BB80" s="477"/>
      <c r="BC80" s="477"/>
      <c r="BD80" s="477"/>
      <c r="BE80" s="474"/>
    </row>
    <row r="81" spans="1:57" ht="18.75" customHeight="1" thickBot="1">
      <c r="A81" s="538"/>
      <c r="B81" s="332"/>
      <c r="C81" s="541"/>
      <c r="D81" s="374"/>
      <c r="E81" s="351"/>
      <c r="F81" s="347"/>
      <c r="G81" s="351"/>
      <c r="H81" s="387" t="s">
        <v>163</v>
      </c>
      <c r="I81" s="77" t="s">
        <v>171</v>
      </c>
      <c r="J81" s="431"/>
      <c r="K81" s="395"/>
      <c r="L81" s="345"/>
      <c r="M81" s="373"/>
      <c r="N81" s="351"/>
      <c r="O81" s="345"/>
      <c r="P81" s="354"/>
      <c r="Q81" s="354"/>
      <c r="R81" s="354"/>
      <c r="S81" s="354"/>
      <c r="T81" s="354"/>
      <c r="U81" s="354"/>
      <c r="V81" s="354"/>
      <c r="W81" s="354"/>
      <c r="X81" s="354"/>
      <c r="Y81" s="345"/>
      <c r="Z81" s="354"/>
      <c r="AA81" s="345"/>
      <c r="AB81" s="405"/>
      <c r="AC81" s="380"/>
      <c r="AD81" s="380"/>
      <c r="AE81" s="366"/>
      <c r="AF81" s="345"/>
      <c r="AG81" s="345"/>
      <c r="AH81" s="345"/>
      <c r="AI81" s="373"/>
      <c r="AJ81" s="408"/>
      <c r="AK81" s="410"/>
      <c r="AL81" s="410"/>
      <c r="AM81" s="345"/>
      <c r="AN81" s="374"/>
      <c r="AO81" s="484"/>
      <c r="AP81" s="384"/>
      <c r="AQ81" s="384"/>
      <c r="AR81" s="384"/>
      <c r="AS81" s="384"/>
      <c r="AT81" s="384"/>
      <c r="AU81" s="384"/>
      <c r="AV81" s="384"/>
      <c r="AW81" s="384"/>
      <c r="AX81" s="384"/>
      <c r="AY81" s="384"/>
      <c r="AZ81" s="475"/>
      <c r="BA81" s="476"/>
      <c r="BB81" s="477"/>
      <c r="BC81" s="477"/>
      <c r="BD81" s="477"/>
      <c r="BE81" s="474"/>
    </row>
    <row r="82" spans="1:57" ht="12.75" customHeight="1" thickBot="1">
      <c r="A82" s="538"/>
      <c r="B82" s="332"/>
      <c r="C82" s="541"/>
      <c r="D82" s="374"/>
      <c r="E82" s="351"/>
      <c r="F82" s="347"/>
      <c r="G82" s="351"/>
      <c r="H82" s="387"/>
      <c r="I82" s="77" t="s">
        <v>171</v>
      </c>
      <c r="J82" s="431"/>
      <c r="K82" s="395"/>
      <c r="L82" s="345"/>
      <c r="M82" s="373"/>
      <c r="N82" s="351"/>
      <c r="O82" s="345"/>
      <c r="P82" s="354"/>
      <c r="Q82" s="354"/>
      <c r="R82" s="354"/>
      <c r="S82" s="354"/>
      <c r="T82" s="354"/>
      <c r="U82" s="354"/>
      <c r="V82" s="354"/>
      <c r="W82" s="354"/>
      <c r="X82" s="354"/>
      <c r="Y82" s="345"/>
      <c r="Z82" s="354"/>
      <c r="AA82" s="345"/>
      <c r="AB82" s="405"/>
      <c r="AC82" s="380"/>
      <c r="AD82" s="380"/>
      <c r="AE82" s="366"/>
      <c r="AF82" s="345"/>
      <c r="AG82" s="345"/>
      <c r="AH82" s="345"/>
      <c r="AI82" s="373"/>
      <c r="AJ82" s="408"/>
      <c r="AK82" s="410"/>
      <c r="AL82" s="410"/>
      <c r="AM82" s="345"/>
      <c r="AN82" s="374"/>
      <c r="AO82" s="484"/>
      <c r="AP82" s="384"/>
      <c r="AQ82" s="384"/>
      <c r="AR82" s="384"/>
      <c r="AS82" s="384"/>
      <c r="AT82" s="384"/>
      <c r="AU82" s="384"/>
      <c r="AV82" s="384"/>
      <c r="AW82" s="384"/>
      <c r="AX82" s="384"/>
      <c r="AY82" s="384"/>
      <c r="AZ82" s="475"/>
      <c r="BA82" s="476"/>
      <c r="BB82" s="477"/>
      <c r="BC82" s="477"/>
      <c r="BD82" s="477"/>
      <c r="BE82" s="474"/>
    </row>
    <row r="83" spans="1:57" ht="14.25" customHeight="1" thickBot="1">
      <c r="A83" s="538"/>
      <c r="B83" s="332"/>
      <c r="C83" s="541"/>
      <c r="D83" s="374"/>
      <c r="E83" s="351"/>
      <c r="F83" s="347"/>
      <c r="G83" s="351"/>
      <c r="H83" s="370" t="s">
        <v>164</v>
      </c>
      <c r="I83" s="77" t="s">
        <v>171</v>
      </c>
      <c r="J83" s="431"/>
      <c r="K83" s="395"/>
      <c r="L83" s="345"/>
      <c r="M83" s="373"/>
      <c r="N83" s="351"/>
      <c r="O83" s="345"/>
      <c r="P83" s="354"/>
      <c r="Q83" s="354"/>
      <c r="R83" s="354"/>
      <c r="S83" s="354"/>
      <c r="T83" s="354"/>
      <c r="U83" s="354"/>
      <c r="V83" s="354"/>
      <c r="W83" s="354"/>
      <c r="X83" s="354"/>
      <c r="Y83" s="345"/>
      <c r="Z83" s="354"/>
      <c r="AA83" s="345"/>
      <c r="AB83" s="405"/>
      <c r="AC83" s="380"/>
      <c r="AD83" s="380"/>
      <c r="AE83" s="366"/>
      <c r="AF83" s="345"/>
      <c r="AG83" s="345"/>
      <c r="AH83" s="345"/>
      <c r="AI83" s="373"/>
      <c r="AJ83" s="408"/>
      <c r="AK83" s="410"/>
      <c r="AL83" s="410"/>
      <c r="AM83" s="345"/>
      <c r="AN83" s="374"/>
      <c r="AO83" s="484"/>
      <c r="AP83" s="384"/>
      <c r="AQ83" s="384"/>
      <c r="AR83" s="384"/>
      <c r="AS83" s="384"/>
      <c r="AT83" s="384"/>
      <c r="AU83" s="384"/>
      <c r="AV83" s="384"/>
      <c r="AW83" s="384"/>
      <c r="AX83" s="384"/>
      <c r="AY83" s="384"/>
      <c r="AZ83" s="475"/>
      <c r="BA83" s="476"/>
      <c r="BB83" s="477"/>
      <c r="BC83" s="477"/>
      <c r="BD83" s="477"/>
      <c r="BE83" s="474"/>
    </row>
    <row r="84" spans="1:57" ht="13.5" customHeight="1" thickBot="1">
      <c r="A84" s="538"/>
      <c r="B84" s="332"/>
      <c r="C84" s="541"/>
      <c r="D84" s="374"/>
      <c r="E84" s="351"/>
      <c r="F84" s="347"/>
      <c r="G84" s="351"/>
      <c r="H84" s="371"/>
      <c r="I84" s="77" t="s">
        <v>171</v>
      </c>
      <c r="J84" s="431"/>
      <c r="K84" s="395"/>
      <c r="L84" s="345"/>
      <c r="M84" s="373"/>
      <c r="N84" s="351"/>
      <c r="O84" s="345"/>
      <c r="P84" s="354"/>
      <c r="Q84" s="354"/>
      <c r="R84" s="354"/>
      <c r="S84" s="354"/>
      <c r="T84" s="354"/>
      <c r="U84" s="354"/>
      <c r="V84" s="354"/>
      <c r="W84" s="354"/>
      <c r="X84" s="354"/>
      <c r="Y84" s="345"/>
      <c r="Z84" s="354"/>
      <c r="AA84" s="345"/>
      <c r="AB84" s="405"/>
      <c r="AC84" s="380"/>
      <c r="AD84" s="380"/>
      <c r="AE84" s="366"/>
      <c r="AF84" s="345"/>
      <c r="AG84" s="345"/>
      <c r="AH84" s="345"/>
      <c r="AI84" s="373"/>
      <c r="AJ84" s="408"/>
      <c r="AK84" s="410"/>
      <c r="AL84" s="410"/>
      <c r="AM84" s="345"/>
      <c r="AN84" s="374"/>
      <c r="AO84" s="484"/>
      <c r="AP84" s="384"/>
      <c r="AQ84" s="384"/>
      <c r="AR84" s="384"/>
      <c r="AS84" s="384"/>
      <c r="AT84" s="384"/>
      <c r="AU84" s="384"/>
      <c r="AV84" s="384"/>
      <c r="AW84" s="384"/>
      <c r="AX84" s="384"/>
      <c r="AY84" s="384"/>
      <c r="AZ84" s="475"/>
      <c r="BA84" s="476"/>
      <c r="BB84" s="477"/>
      <c r="BC84" s="477"/>
      <c r="BD84" s="477"/>
      <c r="BE84" s="474"/>
    </row>
    <row r="85" spans="1:57" ht="18.75" customHeight="1" thickBot="1">
      <c r="A85" s="538"/>
      <c r="B85" s="332"/>
      <c r="C85" s="541"/>
      <c r="D85" s="374"/>
      <c r="E85" s="351"/>
      <c r="F85" s="347"/>
      <c r="G85" s="351"/>
      <c r="H85" s="377" t="s">
        <v>165</v>
      </c>
      <c r="I85" s="77" t="s">
        <v>171</v>
      </c>
      <c r="J85" s="431"/>
      <c r="K85" s="395"/>
      <c r="L85" s="345"/>
      <c r="M85" s="373"/>
      <c r="N85" s="351"/>
      <c r="O85" s="345"/>
      <c r="P85" s="354"/>
      <c r="Q85" s="354"/>
      <c r="R85" s="354"/>
      <c r="S85" s="354"/>
      <c r="T85" s="354"/>
      <c r="U85" s="354"/>
      <c r="V85" s="354"/>
      <c r="W85" s="354"/>
      <c r="X85" s="354"/>
      <c r="Y85" s="345"/>
      <c r="Z85" s="354"/>
      <c r="AA85" s="345"/>
      <c r="AB85" s="405"/>
      <c r="AC85" s="380"/>
      <c r="AD85" s="380"/>
      <c r="AE85" s="366"/>
      <c r="AF85" s="345"/>
      <c r="AG85" s="345"/>
      <c r="AH85" s="345"/>
      <c r="AI85" s="373"/>
      <c r="AJ85" s="408"/>
      <c r="AK85" s="410"/>
      <c r="AL85" s="410"/>
      <c r="AM85" s="345"/>
      <c r="AN85" s="374"/>
      <c r="AO85" s="484"/>
      <c r="AP85" s="384"/>
      <c r="AQ85" s="384"/>
      <c r="AR85" s="384"/>
      <c r="AS85" s="384"/>
      <c r="AT85" s="384"/>
      <c r="AU85" s="384"/>
      <c r="AV85" s="384"/>
      <c r="AW85" s="384"/>
      <c r="AX85" s="384"/>
      <c r="AY85" s="384"/>
      <c r="AZ85" s="475"/>
      <c r="BA85" s="476"/>
      <c r="BB85" s="477"/>
      <c r="BC85" s="477"/>
      <c r="BD85" s="477"/>
      <c r="BE85" s="474"/>
    </row>
    <row r="86" spans="1:57" ht="15.75" customHeight="1" thickBot="1">
      <c r="A86" s="539"/>
      <c r="B86" s="333"/>
      <c r="C86" s="542"/>
      <c r="D86" s="426"/>
      <c r="E86" s="352"/>
      <c r="F86" s="442"/>
      <c r="G86" s="352"/>
      <c r="H86" s="432"/>
      <c r="I86" s="77" t="s">
        <v>171</v>
      </c>
      <c r="J86" s="443"/>
      <c r="K86" s="444"/>
      <c r="L86" s="415"/>
      <c r="M86" s="535"/>
      <c r="N86" s="352"/>
      <c r="O86" s="415"/>
      <c r="P86" s="425"/>
      <c r="Q86" s="425"/>
      <c r="R86" s="425"/>
      <c r="S86" s="425"/>
      <c r="T86" s="425"/>
      <c r="U86" s="425"/>
      <c r="V86" s="425"/>
      <c r="W86" s="425"/>
      <c r="X86" s="425"/>
      <c r="Y86" s="415"/>
      <c r="Z86" s="425"/>
      <c r="AA86" s="415"/>
      <c r="AB86" s="437"/>
      <c r="AC86" s="530"/>
      <c r="AD86" s="530"/>
      <c r="AE86" s="439"/>
      <c r="AF86" s="415"/>
      <c r="AG86" s="415"/>
      <c r="AH86" s="415"/>
      <c r="AI86" s="535"/>
      <c r="AJ86" s="512"/>
      <c r="AK86" s="411"/>
      <c r="AL86" s="411"/>
      <c r="AM86" s="415"/>
      <c r="AN86" s="426"/>
      <c r="AO86" s="504"/>
      <c r="AP86" s="505"/>
      <c r="AQ86" s="505"/>
      <c r="AR86" s="505"/>
      <c r="AS86" s="505"/>
      <c r="AT86" s="505"/>
      <c r="AU86" s="505"/>
      <c r="AV86" s="505"/>
      <c r="AW86" s="505"/>
      <c r="AX86" s="505"/>
      <c r="AY86" s="505"/>
      <c r="AZ86" s="510"/>
      <c r="BA86" s="511"/>
      <c r="BB86" s="493"/>
      <c r="BC86" s="493"/>
      <c r="BD86" s="493"/>
      <c r="BE86" s="506"/>
    </row>
    <row r="87" spans="1:57" ht="37.5" customHeight="1" thickBot="1">
      <c r="A87" s="369">
        <v>4</v>
      </c>
      <c r="B87" s="334" t="s">
        <v>183</v>
      </c>
      <c r="C87" s="369" t="s">
        <v>266</v>
      </c>
      <c r="D87" s="516" t="s">
        <v>122</v>
      </c>
      <c r="E87" s="369" t="s">
        <v>184</v>
      </c>
      <c r="F87" s="369" t="s">
        <v>185</v>
      </c>
      <c r="G87" s="350" t="s">
        <v>124</v>
      </c>
      <c r="H87" s="76" t="s">
        <v>125</v>
      </c>
      <c r="I87" s="77" t="s">
        <v>171</v>
      </c>
      <c r="J87" s="430">
        <f>COUNTIF(I87:I112,[3]DATOS!$D$24)</f>
        <v>26</v>
      </c>
      <c r="K87" s="326" t="str">
        <f>+IF(AND(J87&lt;6,J87&gt;0),"Moderado",IF(AND(J87&lt;12,J87&gt;5),"Mayor",IF(AND(J87&lt;20,J87&gt;11),"Catastrófico","Responda las Preguntas de Impacto")))</f>
        <v>Responda las Preguntas de Impacto</v>
      </c>
      <c r="L87" s="344"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372"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386" t="s">
        <v>267</v>
      </c>
      <c r="O87" s="369" t="s">
        <v>127</v>
      </c>
      <c r="P87" s="30" t="s">
        <v>128</v>
      </c>
      <c r="Q87" s="26" t="s">
        <v>129</v>
      </c>
      <c r="R87" s="30">
        <f>+IFERROR(VLOOKUP(Q87,[5]DATOS!$E$2:$F$17,2,FALSE),"")</f>
        <v>15</v>
      </c>
      <c r="S87" s="384">
        <f>SUM(R87:R94)</f>
        <v>100</v>
      </c>
      <c r="T87" s="384" t="str">
        <f>+IF(AND(S87&lt;=100,S87&gt;=96),"Fuerte",IF(AND(S87&lt;=95,S87&gt;=86),"Moderado",IF(AND(S87&lt;=85,J87&gt;=0),"Débil"," ")))</f>
        <v>Fuerte</v>
      </c>
      <c r="U87" s="384" t="s">
        <v>130</v>
      </c>
      <c r="V87" s="384"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84">
        <f>IF(V87="Fuerte",100,IF(V87="Moderado",50,IF(V87="Débil",0)))</f>
        <v>100</v>
      </c>
      <c r="X87" s="384">
        <f>AVERAGE(W87:W112)</f>
        <v>100</v>
      </c>
      <c r="Y87" s="369" t="s">
        <v>186</v>
      </c>
      <c r="Z87" s="384" t="s">
        <v>203</v>
      </c>
      <c r="AA87" s="363" t="s">
        <v>187</v>
      </c>
      <c r="AB87" s="363" t="str">
        <f>+IF(X87=100,"Fuerte",IF(AND(X87&lt;=99,X87&gt;=50),"Moderado",IF(X87&lt;50,"Débil"," ")))</f>
        <v>Fuerte</v>
      </c>
      <c r="AC87" s="529" t="s">
        <v>132</v>
      </c>
      <c r="AD87" s="529" t="s">
        <v>133</v>
      </c>
      <c r="AE87" s="365"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369"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344" t="str">
        <f>K87</f>
        <v>Responda las Preguntas de Impacto</v>
      </c>
      <c r="AH87" s="344"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372"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375" t="s">
        <v>268</v>
      </c>
      <c r="AK87" s="368">
        <v>43466</v>
      </c>
      <c r="AL87" s="368">
        <v>43830</v>
      </c>
      <c r="AM87" s="375" t="s">
        <v>269</v>
      </c>
      <c r="AN87" s="347" t="s">
        <v>270</v>
      </c>
      <c r="AO87" s="456"/>
      <c r="AP87" s="452"/>
      <c r="AQ87" s="452"/>
      <c r="AR87" s="452"/>
      <c r="AS87" s="452"/>
      <c r="AT87" s="452"/>
      <c r="AU87" s="452"/>
      <c r="AV87" s="452"/>
      <c r="AW87" s="452"/>
      <c r="AX87" s="452"/>
      <c r="AY87" s="452"/>
      <c r="AZ87" s="453"/>
      <c r="BA87" s="494"/>
      <c r="BB87" s="497"/>
      <c r="BC87" s="497"/>
      <c r="BD87" s="497"/>
      <c r="BE87" s="478"/>
    </row>
    <row r="88" spans="1:57" ht="37.5" customHeight="1" thickBot="1">
      <c r="A88" s="369"/>
      <c r="B88" s="335"/>
      <c r="C88" s="369"/>
      <c r="D88" s="374"/>
      <c r="E88" s="369"/>
      <c r="F88" s="369"/>
      <c r="G88" s="351"/>
      <c r="H88" s="76" t="s">
        <v>135</v>
      </c>
      <c r="I88" s="77" t="s">
        <v>171</v>
      </c>
      <c r="J88" s="431"/>
      <c r="K88" s="326"/>
      <c r="L88" s="345"/>
      <c r="M88" s="373"/>
      <c r="N88" s="386"/>
      <c r="O88" s="369"/>
      <c r="P88" s="30" t="s">
        <v>136</v>
      </c>
      <c r="Q88" s="26" t="s">
        <v>137</v>
      </c>
      <c r="R88" s="30">
        <f>+IFERROR(VLOOKUP(Q88,[5]DATOS!$E$2:$F$17,2,FALSE),"")</f>
        <v>15</v>
      </c>
      <c r="S88" s="384"/>
      <c r="T88" s="384"/>
      <c r="U88" s="384"/>
      <c r="V88" s="384"/>
      <c r="W88" s="384"/>
      <c r="X88" s="384"/>
      <c r="Y88" s="369"/>
      <c r="Z88" s="384"/>
      <c r="AA88" s="363"/>
      <c r="AB88" s="363"/>
      <c r="AC88" s="380"/>
      <c r="AD88" s="380"/>
      <c r="AE88" s="366"/>
      <c r="AF88" s="369"/>
      <c r="AG88" s="345"/>
      <c r="AH88" s="345"/>
      <c r="AI88" s="373"/>
      <c r="AJ88" s="375"/>
      <c r="AK88" s="368"/>
      <c r="AL88" s="368"/>
      <c r="AM88" s="375"/>
      <c r="AN88" s="347"/>
      <c r="AO88" s="457"/>
      <c r="AP88" s="354"/>
      <c r="AQ88" s="354"/>
      <c r="AR88" s="354"/>
      <c r="AS88" s="354"/>
      <c r="AT88" s="354"/>
      <c r="AU88" s="354"/>
      <c r="AV88" s="354"/>
      <c r="AW88" s="354"/>
      <c r="AX88" s="354"/>
      <c r="AY88" s="354"/>
      <c r="AZ88" s="454"/>
      <c r="BA88" s="495"/>
      <c r="BB88" s="498"/>
      <c r="BC88" s="498"/>
      <c r="BD88" s="498"/>
      <c r="BE88" s="479"/>
    </row>
    <row r="89" spans="1:57" ht="37.5" customHeight="1" thickBot="1">
      <c r="A89" s="369"/>
      <c r="B89" s="335"/>
      <c r="C89" s="369"/>
      <c r="D89" s="374"/>
      <c r="E89" s="369"/>
      <c r="F89" s="369"/>
      <c r="G89" s="351"/>
      <c r="H89" s="76" t="s">
        <v>138</v>
      </c>
      <c r="I89" s="77" t="s">
        <v>171</v>
      </c>
      <c r="J89" s="431"/>
      <c r="K89" s="326"/>
      <c r="L89" s="345"/>
      <c r="M89" s="373"/>
      <c r="N89" s="386"/>
      <c r="O89" s="369"/>
      <c r="P89" s="30" t="s">
        <v>139</v>
      </c>
      <c r="Q89" s="26" t="s">
        <v>140</v>
      </c>
      <c r="R89" s="30">
        <f>+IFERROR(VLOOKUP(Q89,[5]DATOS!$E$2:$F$17,2,FALSE),"")</f>
        <v>15</v>
      </c>
      <c r="S89" s="384"/>
      <c r="T89" s="384"/>
      <c r="U89" s="384"/>
      <c r="V89" s="384"/>
      <c r="W89" s="384"/>
      <c r="X89" s="384"/>
      <c r="Y89" s="369"/>
      <c r="Z89" s="384"/>
      <c r="AA89" s="363"/>
      <c r="AB89" s="363"/>
      <c r="AC89" s="380"/>
      <c r="AD89" s="380"/>
      <c r="AE89" s="366"/>
      <c r="AF89" s="369"/>
      <c r="AG89" s="345"/>
      <c r="AH89" s="345"/>
      <c r="AI89" s="373"/>
      <c r="AJ89" s="375"/>
      <c r="AK89" s="368"/>
      <c r="AL89" s="368"/>
      <c r="AM89" s="375"/>
      <c r="AN89" s="347"/>
      <c r="AO89" s="457"/>
      <c r="AP89" s="354"/>
      <c r="AQ89" s="354"/>
      <c r="AR89" s="354"/>
      <c r="AS89" s="354"/>
      <c r="AT89" s="354"/>
      <c r="AU89" s="354"/>
      <c r="AV89" s="354"/>
      <c r="AW89" s="354"/>
      <c r="AX89" s="354"/>
      <c r="AY89" s="354"/>
      <c r="AZ89" s="454"/>
      <c r="BA89" s="495"/>
      <c r="BB89" s="498"/>
      <c r="BC89" s="498"/>
      <c r="BD89" s="498"/>
      <c r="BE89" s="479"/>
    </row>
    <row r="90" spans="1:57" ht="37.5" customHeight="1" thickBot="1">
      <c r="A90" s="369"/>
      <c r="B90" s="335"/>
      <c r="C90" s="369"/>
      <c r="D90" s="374"/>
      <c r="E90" s="369"/>
      <c r="F90" s="369"/>
      <c r="G90" s="351"/>
      <c r="H90" s="76" t="s">
        <v>141</v>
      </c>
      <c r="I90" s="77" t="s">
        <v>171</v>
      </c>
      <c r="J90" s="431"/>
      <c r="K90" s="326"/>
      <c r="L90" s="345"/>
      <c r="M90" s="373"/>
      <c r="N90" s="386"/>
      <c r="O90" s="369"/>
      <c r="P90" s="30" t="s">
        <v>143</v>
      </c>
      <c r="Q90" s="26" t="s">
        <v>144</v>
      </c>
      <c r="R90" s="30">
        <f>+IFERROR(VLOOKUP(Q90,[5]DATOS!$E$2:$F$17,2,FALSE),"")</f>
        <v>15</v>
      </c>
      <c r="S90" s="384"/>
      <c r="T90" s="384"/>
      <c r="U90" s="384"/>
      <c r="V90" s="384"/>
      <c r="W90" s="384"/>
      <c r="X90" s="384"/>
      <c r="Y90" s="369"/>
      <c r="Z90" s="384"/>
      <c r="AA90" s="363"/>
      <c r="AB90" s="363"/>
      <c r="AC90" s="380"/>
      <c r="AD90" s="380"/>
      <c r="AE90" s="366"/>
      <c r="AF90" s="369"/>
      <c r="AG90" s="345"/>
      <c r="AH90" s="345"/>
      <c r="AI90" s="373"/>
      <c r="AJ90" s="375"/>
      <c r="AK90" s="368"/>
      <c r="AL90" s="368"/>
      <c r="AM90" s="375"/>
      <c r="AN90" s="347"/>
      <c r="AO90" s="457"/>
      <c r="AP90" s="354"/>
      <c r="AQ90" s="354"/>
      <c r="AR90" s="354"/>
      <c r="AS90" s="354"/>
      <c r="AT90" s="354"/>
      <c r="AU90" s="354"/>
      <c r="AV90" s="354"/>
      <c r="AW90" s="354"/>
      <c r="AX90" s="354"/>
      <c r="AY90" s="354"/>
      <c r="AZ90" s="454"/>
      <c r="BA90" s="495"/>
      <c r="BB90" s="498"/>
      <c r="BC90" s="498"/>
      <c r="BD90" s="498"/>
      <c r="BE90" s="479"/>
    </row>
    <row r="91" spans="1:57" ht="47.25" customHeight="1" thickBot="1">
      <c r="A91" s="369"/>
      <c r="B91" s="335"/>
      <c r="C91" s="369"/>
      <c r="D91" s="374"/>
      <c r="E91" s="369"/>
      <c r="F91" s="369"/>
      <c r="G91" s="351"/>
      <c r="H91" s="76" t="s">
        <v>145</v>
      </c>
      <c r="I91" s="77" t="s">
        <v>171</v>
      </c>
      <c r="J91" s="431"/>
      <c r="K91" s="326"/>
      <c r="L91" s="345"/>
      <c r="M91" s="373"/>
      <c r="N91" s="386"/>
      <c r="O91" s="369"/>
      <c r="P91" s="30" t="s">
        <v>146</v>
      </c>
      <c r="Q91" s="26" t="s">
        <v>147</v>
      </c>
      <c r="R91" s="30">
        <f>+IFERROR(VLOOKUP(Q91,[5]DATOS!$E$2:$F$17,2,FALSE),"")</f>
        <v>15</v>
      </c>
      <c r="S91" s="384"/>
      <c r="T91" s="384"/>
      <c r="U91" s="384"/>
      <c r="V91" s="384"/>
      <c r="W91" s="384"/>
      <c r="X91" s="384"/>
      <c r="Y91" s="369"/>
      <c r="Z91" s="384"/>
      <c r="AA91" s="363"/>
      <c r="AB91" s="363"/>
      <c r="AC91" s="380"/>
      <c r="AD91" s="380"/>
      <c r="AE91" s="366"/>
      <c r="AF91" s="369"/>
      <c r="AG91" s="345"/>
      <c r="AH91" s="345"/>
      <c r="AI91" s="373"/>
      <c r="AJ91" s="375"/>
      <c r="AK91" s="368"/>
      <c r="AL91" s="368"/>
      <c r="AM91" s="375"/>
      <c r="AN91" s="347"/>
      <c r="AO91" s="457"/>
      <c r="AP91" s="354"/>
      <c r="AQ91" s="354"/>
      <c r="AR91" s="354"/>
      <c r="AS91" s="354"/>
      <c r="AT91" s="354"/>
      <c r="AU91" s="354"/>
      <c r="AV91" s="354"/>
      <c r="AW91" s="354"/>
      <c r="AX91" s="354"/>
      <c r="AY91" s="354"/>
      <c r="AZ91" s="454"/>
      <c r="BA91" s="495"/>
      <c r="BB91" s="498"/>
      <c r="BC91" s="498"/>
      <c r="BD91" s="498"/>
      <c r="BE91" s="479"/>
    </row>
    <row r="92" spans="1:57" ht="56.25" customHeight="1" thickBot="1">
      <c r="A92" s="369"/>
      <c r="B92" s="335"/>
      <c r="C92" s="369"/>
      <c r="D92" s="374"/>
      <c r="E92" s="369"/>
      <c r="F92" s="369"/>
      <c r="G92" s="351"/>
      <c r="H92" s="76" t="s">
        <v>148</v>
      </c>
      <c r="I92" s="77" t="s">
        <v>171</v>
      </c>
      <c r="J92" s="431"/>
      <c r="K92" s="326"/>
      <c r="L92" s="345"/>
      <c r="M92" s="373"/>
      <c r="N92" s="386"/>
      <c r="O92" s="369"/>
      <c r="P92" s="30" t="s">
        <v>149</v>
      </c>
      <c r="Q92" s="26" t="s">
        <v>150</v>
      </c>
      <c r="R92" s="30">
        <f>+IFERROR(VLOOKUP(Q92,[5]DATOS!$E$2:$F$17,2,FALSE),"")</f>
        <v>15</v>
      </c>
      <c r="S92" s="384"/>
      <c r="T92" s="384"/>
      <c r="U92" s="384"/>
      <c r="V92" s="384"/>
      <c r="W92" s="384"/>
      <c r="X92" s="384"/>
      <c r="Y92" s="369"/>
      <c r="Z92" s="384"/>
      <c r="AA92" s="363"/>
      <c r="AB92" s="363"/>
      <c r="AC92" s="380"/>
      <c r="AD92" s="380"/>
      <c r="AE92" s="366"/>
      <c r="AF92" s="369"/>
      <c r="AG92" s="345"/>
      <c r="AH92" s="345"/>
      <c r="AI92" s="373"/>
      <c r="AJ92" s="375"/>
      <c r="AK92" s="368"/>
      <c r="AL92" s="368"/>
      <c r="AM92" s="375"/>
      <c r="AN92" s="347"/>
      <c r="AO92" s="457"/>
      <c r="AP92" s="354"/>
      <c r="AQ92" s="354"/>
      <c r="AR92" s="354"/>
      <c r="AS92" s="354"/>
      <c r="AT92" s="354"/>
      <c r="AU92" s="354"/>
      <c r="AV92" s="354"/>
      <c r="AW92" s="354"/>
      <c r="AX92" s="354"/>
      <c r="AY92" s="354"/>
      <c r="AZ92" s="454"/>
      <c r="BA92" s="495"/>
      <c r="BB92" s="498"/>
      <c r="BC92" s="498"/>
      <c r="BD92" s="498"/>
      <c r="BE92" s="479"/>
    </row>
    <row r="93" spans="1:57" ht="51.75" customHeight="1" thickBot="1">
      <c r="A93" s="369"/>
      <c r="B93" s="335"/>
      <c r="C93" s="369"/>
      <c r="D93" s="374"/>
      <c r="E93" s="369"/>
      <c r="F93" s="369"/>
      <c r="G93" s="351"/>
      <c r="H93" s="76" t="s">
        <v>151</v>
      </c>
      <c r="I93" s="77" t="s">
        <v>171</v>
      </c>
      <c r="J93" s="431"/>
      <c r="K93" s="326"/>
      <c r="L93" s="345"/>
      <c r="M93" s="373"/>
      <c r="N93" s="386"/>
      <c r="O93" s="369"/>
      <c r="P93" s="30" t="s">
        <v>152</v>
      </c>
      <c r="Q93" s="30" t="s">
        <v>153</v>
      </c>
      <c r="R93" s="30">
        <f>+IFERROR(VLOOKUP(Q93,[5]DATOS!$E$2:$F$17,2,FALSE),"")</f>
        <v>10</v>
      </c>
      <c r="S93" s="384"/>
      <c r="T93" s="384"/>
      <c r="U93" s="384"/>
      <c r="V93" s="384"/>
      <c r="W93" s="384"/>
      <c r="X93" s="384"/>
      <c r="Y93" s="369"/>
      <c r="Z93" s="384"/>
      <c r="AA93" s="363"/>
      <c r="AB93" s="363"/>
      <c r="AC93" s="380"/>
      <c r="AD93" s="380"/>
      <c r="AE93" s="366"/>
      <c r="AF93" s="369"/>
      <c r="AG93" s="345"/>
      <c r="AH93" s="345"/>
      <c r="AI93" s="373"/>
      <c r="AJ93" s="375"/>
      <c r="AK93" s="368"/>
      <c r="AL93" s="368"/>
      <c r="AM93" s="375"/>
      <c r="AN93" s="347"/>
      <c r="AO93" s="457"/>
      <c r="AP93" s="354"/>
      <c r="AQ93" s="354"/>
      <c r="AR93" s="354"/>
      <c r="AS93" s="354"/>
      <c r="AT93" s="354"/>
      <c r="AU93" s="354"/>
      <c r="AV93" s="354"/>
      <c r="AW93" s="354"/>
      <c r="AX93" s="354"/>
      <c r="AY93" s="354"/>
      <c r="AZ93" s="454"/>
      <c r="BA93" s="495"/>
      <c r="BB93" s="498"/>
      <c r="BC93" s="498"/>
      <c r="BD93" s="498"/>
      <c r="BE93" s="479"/>
    </row>
    <row r="94" spans="1:57" ht="68.25" customHeight="1" thickBot="1">
      <c r="A94" s="369"/>
      <c r="B94" s="335"/>
      <c r="C94" s="369"/>
      <c r="D94" s="374"/>
      <c r="E94" s="369"/>
      <c r="F94" s="369"/>
      <c r="G94" s="351"/>
      <c r="H94" s="76" t="s">
        <v>154</v>
      </c>
      <c r="I94" s="77" t="s">
        <v>171</v>
      </c>
      <c r="J94" s="431"/>
      <c r="K94" s="326"/>
      <c r="L94" s="345"/>
      <c r="M94" s="373"/>
      <c r="N94" s="386"/>
      <c r="O94" s="369"/>
      <c r="P94" s="30"/>
      <c r="Q94" s="30"/>
      <c r="R94" s="30"/>
      <c r="S94" s="384"/>
      <c r="T94" s="384"/>
      <c r="U94" s="384"/>
      <c r="V94" s="384"/>
      <c r="W94" s="384"/>
      <c r="X94" s="384"/>
      <c r="Y94" s="369"/>
      <c r="Z94" s="384"/>
      <c r="AA94" s="363"/>
      <c r="AB94" s="363"/>
      <c r="AC94" s="380"/>
      <c r="AD94" s="380"/>
      <c r="AE94" s="366"/>
      <c r="AF94" s="369"/>
      <c r="AG94" s="345"/>
      <c r="AH94" s="345"/>
      <c r="AI94" s="373"/>
      <c r="AJ94" s="375"/>
      <c r="AK94" s="368"/>
      <c r="AL94" s="368"/>
      <c r="AM94" s="375"/>
      <c r="AN94" s="347"/>
      <c r="AO94" s="458"/>
      <c r="AP94" s="379"/>
      <c r="AQ94" s="379"/>
      <c r="AR94" s="379"/>
      <c r="AS94" s="379"/>
      <c r="AT94" s="379"/>
      <c r="AU94" s="379"/>
      <c r="AV94" s="379"/>
      <c r="AW94" s="379"/>
      <c r="AX94" s="379"/>
      <c r="AY94" s="379"/>
      <c r="AZ94" s="455"/>
      <c r="BA94" s="496"/>
      <c r="BB94" s="499"/>
      <c r="BC94" s="499"/>
      <c r="BD94" s="499"/>
      <c r="BE94" s="480"/>
    </row>
    <row r="95" spans="1:57" ht="37.5" customHeight="1" thickBot="1">
      <c r="A95" s="369"/>
      <c r="B95" s="335"/>
      <c r="C95" s="369"/>
      <c r="D95" s="374"/>
      <c r="E95" s="369"/>
      <c r="F95" s="369"/>
      <c r="G95" s="351"/>
      <c r="H95" s="76" t="s">
        <v>155</v>
      </c>
      <c r="I95" s="77" t="s">
        <v>171</v>
      </c>
      <c r="J95" s="431"/>
      <c r="K95" s="326"/>
      <c r="L95" s="345"/>
      <c r="M95" s="373"/>
      <c r="N95" s="386" t="s">
        <v>189</v>
      </c>
      <c r="O95" s="369" t="s">
        <v>127</v>
      </c>
      <c r="P95" s="30" t="s">
        <v>128</v>
      </c>
      <c r="Q95" s="26" t="s">
        <v>129</v>
      </c>
      <c r="R95" s="30">
        <f>+IFERROR(VLOOKUP(Q95,[5]DATOS!$E$2:$F$17,2,FALSE),"")</f>
        <v>15</v>
      </c>
      <c r="S95" s="384">
        <f>SUM(R95:R104)</f>
        <v>100</v>
      </c>
      <c r="T95" s="384" t="str">
        <f>+IF(AND(S95&lt;=100,S95&gt;=96),"Fuerte",IF(AND(S95&lt;=95,S95&gt;=86),"Moderado",IF(AND(S95&lt;=85,J95&gt;=0),"Débil"," ")))</f>
        <v>Fuerte</v>
      </c>
      <c r="U95" s="384" t="s">
        <v>130</v>
      </c>
      <c r="V95" s="384"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384">
        <f>IF(V95="Fuerte",100,IF(V95="Moderado",50,IF(V95="Débil",0)))</f>
        <v>100</v>
      </c>
      <c r="X95" s="384"/>
      <c r="Y95" s="369" t="s">
        <v>186</v>
      </c>
      <c r="Z95" s="536" t="s">
        <v>209</v>
      </c>
      <c r="AA95" s="369" t="s">
        <v>190</v>
      </c>
      <c r="AB95" s="363"/>
      <c r="AC95" s="380"/>
      <c r="AD95" s="380"/>
      <c r="AE95" s="366"/>
      <c r="AF95" s="369"/>
      <c r="AG95" s="345"/>
      <c r="AH95" s="345"/>
      <c r="AI95" s="373"/>
      <c r="AJ95" s="375"/>
      <c r="AK95" s="368"/>
      <c r="AL95" s="368"/>
      <c r="AM95" s="375"/>
      <c r="AN95" s="347"/>
      <c r="AO95" s="484"/>
      <c r="AP95" s="384"/>
      <c r="AQ95" s="384"/>
      <c r="AR95" s="384"/>
      <c r="AS95" s="384"/>
      <c r="AT95" s="384"/>
      <c r="AU95" s="384"/>
      <c r="AV95" s="384"/>
      <c r="AW95" s="384"/>
      <c r="AX95" s="384"/>
      <c r="AY95" s="384"/>
      <c r="AZ95" s="475"/>
      <c r="BA95" s="476"/>
      <c r="BB95" s="477"/>
      <c r="BC95" s="477"/>
      <c r="BD95" s="477"/>
      <c r="BE95" s="474"/>
    </row>
    <row r="96" spans="1:57" ht="37.5" customHeight="1" thickBot="1">
      <c r="A96" s="369"/>
      <c r="B96" s="335"/>
      <c r="C96" s="369"/>
      <c r="D96" s="374"/>
      <c r="E96" s="369"/>
      <c r="F96" s="369"/>
      <c r="G96" s="351"/>
      <c r="H96" s="76" t="s">
        <v>156</v>
      </c>
      <c r="I96" s="77" t="s">
        <v>171</v>
      </c>
      <c r="J96" s="431"/>
      <c r="K96" s="326"/>
      <c r="L96" s="345"/>
      <c r="M96" s="373"/>
      <c r="N96" s="386"/>
      <c r="O96" s="369"/>
      <c r="P96" s="30" t="s">
        <v>136</v>
      </c>
      <c r="Q96" s="26" t="s">
        <v>137</v>
      </c>
      <c r="R96" s="30">
        <f>+IFERROR(VLOOKUP(Q96,[5]DATOS!$E$2:$F$17,2,FALSE),"")</f>
        <v>15</v>
      </c>
      <c r="S96" s="384"/>
      <c r="T96" s="384"/>
      <c r="U96" s="384"/>
      <c r="V96" s="384"/>
      <c r="W96" s="384"/>
      <c r="X96" s="384"/>
      <c r="Y96" s="369"/>
      <c r="Z96" s="384"/>
      <c r="AA96" s="369"/>
      <c r="AB96" s="363"/>
      <c r="AC96" s="380"/>
      <c r="AD96" s="380"/>
      <c r="AE96" s="366"/>
      <c r="AF96" s="369"/>
      <c r="AG96" s="345"/>
      <c r="AH96" s="345"/>
      <c r="AI96" s="373"/>
      <c r="AJ96" s="375"/>
      <c r="AK96" s="368"/>
      <c r="AL96" s="368"/>
      <c r="AM96" s="375"/>
      <c r="AN96" s="347"/>
      <c r="AO96" s="484"/>
      <c r="AP96" s="384"/>
      <c r="AQ96" s="384"/>
      <c r="AR96" s="384"/>
      <c r="AS96" s="384"/>
      <c r="AT96" s="384"/>
      <c r="AU96" s="384"/>
      <c r="AV96" s="384"/>
      <c r="AW96" s="384"/>
      <c r="AX96" s="384"/>
      <c r="AY96" s="384"/>
      <c r="AZ96" s="475"/>
      <c r="BA96" s="476"/>
      <c r="BB96" s="477"/>
      <c r="BC96" s="477"/>
      <c r="BD96" s="477"/>
      <c r="BE96" s="474"/>
    </row>
    <row r="97" spans="1:57" ht="37.5" customHeight="1" thickBot="1">
      <c r="A97" s="369"/>
      <c r="B97" s="335"/>
      <c r="C97" s="369"/>
      <c r="D97" s="374"/>
      <c r="E97" s="369"/>
      <c r="F97" s="369"/>
      <c r="G97" s="351"/>
      <c r="H97" s="76" t="s">
        <v>157</v>
      </c>
      <c r="I97" s="77" t="s">
        <v>171</v>
      </c>
      <c r="J97" s="431"/>
      <c r="K97" s="326"/>
      <c r="L97" s="345"/>
      <c r="M97" s="373"/>
      <c r="N97" s="386"/>
      <c r="O97" s="369"/>
      <c r="P97" s="30" t="s">
        <v>139</v>
      </c>
      <c r="Q97" s="26" t="s">
        <v>140</v>
      </c>
      <c r="R97" s="30">
        <f>+IFERROR(VLOOKUP(Q97,[5]DATOS!$E$2:$F$17,2,FALSE),"")</f>
        <v>15</v>
      </c>
      <c r="S97" s="384"/>
      <c r="T97" s="384"/>
      <c r="U97" s="384"/>
      <c r="V97" s="384"/>
      <c r="W97" s="384"/>
      <c r="X97" s="384"/>
      <c r="Y97" s="369"/>
      <c r="Z97" s="384"/>
      <c r="AA97" s="369"/>
      <c r="AB97" s="363"/>
      <c r="AC97" s="380"/>
      <c r="AD97" s="380"/>
      <c r="AE97" s="366"/>
      <c r="AF97" s="369"/>
      <c r="AG97" s="345"/>
      <c r="AH97" s="345"/>
      <c r="AI97" s="373"/>
      <c r="AJ97" s="375"/>
      <c r="AK97" s="368"/>
      <c r="AL97" s="368"/>
      <c r="AM97" s="375"/>
      <c r="AN97" s="347"/>
      <c r="AO97" s="484"/>
      <c r="AP97" s="384"/>
      <c r="AQ97" s="384"/>
      <c r="AR97" s="384"/>
      <c r="AS97" s="384"/>
      <c r="AT97" s="384"/>
      <c r="AU97" s="384"/>
      <c r="AV97" s="384"/>
      <c r="AW97" s="384"/>
      <c r="AX97" s="384"/>
      <c r="AY97" s="384"/>
      <c r="AZ97" s="475"/>
      <c r="BA97" s="476"/>
      <c r="BB97" s="477"/>
      <c r="BC97" s="477"/>
      <c r="BD97" s="477"/>
      <c r="BE97" s="474"/>
    </row>
    <row r="98" spans="1:57" ht="37.5" customHeight="1" thickBot="1">
      <c r="A98" s="369"/>
      <c r="B98" s="335"/>
      <c r="C98" s="369"/>
      <c r="D98" s="374"/>
      <c r="E98" s="369"/>
      <c r="F98" s="369"/>
      <c r="G98" s="351"/>
      <c r="H98" s="76" t="s">
        <v>158</v>
      </c>
      <c r="I98" s="77" t="s">
        <v>171</v>
      </c>
      <c r="J98" s="431"/>
      <c r="K98" s="326"/>
      <c r="L98" s="345"/>
      <c r="M98" s="373"/>
      <c r="N98" s="386"/>
      <c r="O98" s="369"/>
      <c r="P98" s="30" t="s">
        <v>143</v>
      </c>
      <c r="Q98" s="26" t="s">
        <v>144</v>
      </c>
      <c r="R98" s="30">
        <f>+IFERROR(VLOOKUP(Q98,[5]DATOS!$E$2:$F$17,2,FALSE),"")</f>
        <v>15</v>
      </c>
      <c r="S98" s="384"/>
      <c r="T98" s="384"/>
      <c r="U98" s="384"/>
      <c r="V98" s="384"/>
      <c r="W98" s="384"/>
      <c r="X98" s="384"/>
      <c r="Y98" s="369"/>
      <c r="Z98" s="384"/>
      <c r="AA98" s="369"/>
      <c r="AB98" s="363"/>
      <c r="AC98" s="380"/>
      <c r="AD98" s="380"/>
      <c r="AE98" s="366"/>
      <c r="AF98" s="369"/>
      <c r="AG98" s="345"/>
      <c r="AH98" s="345"/>
      <c r="AI98" s="373"/>
      <c r="AJ98" s="375"/>
      <c r="AK98" s="368"/>
      <c r="AL98" s="368"/>
      <c r="AM98" s="375"/>
      <c r="AN98" s="347"/>
      <c r="AO98" s="484"/>
      <c r="AP98" s="384"/>
      <c r="AQ98" s="384"/>
      <c r="AR98" s="384"/>
      <c r="AS98" s="384"/>
      <c r="AT98" s="384"/>
      <c r="AU98" s="384"/>
      <c r="AV98" s="384"/>
      <c r="AW98" s="384"/>
      <c r="AX98" s="384"/>
      <c r="AY98" s="384"/>
      <c r="AZ98" s="475"/>
      <c r="BA98" s="476"/>
      <c r="BB98" s="477"/>
      <c r="BC98" s="477"/>
      <c r="BD98" s="477"/>
      <c r="BE98" s="474"/>
    </row>
    <row r="99" spans="1:57" ht="18.75" customHeight="1" thickBot="1">
      <c r="A99" s="369"/>
      <c r="B99" s="335"/>
      <c r="C99" s="369"/>
      <c r="D99" s="374"/>
      <c r="E99" s="369"/>
      <c r="F99" s="369"/>
      <c r="G99" s="351"/>
      <c r="H99" s="387" t="s">
        <v>159</v>
      </c>
      <c r="I99" s="77" t="s">
        <v>171</v>
      </c>
      <c r="J99" s="431"/>
      <c r="K99" s="326"/>
      <c r="L99" s="345"/>
      <c r="M99" s="373"/>
      <c r="N99" s="386"/>
      <c r="O99" s="369"/>
      <c r="P99" s="30" t="s">
        <v>146</v>
      </c>
      <c r="Q99" s="26" t="s">
        <v>147</v>
      </c>
      <c r="R99" s="30">
        <f>+IFERROR(VLOOKUP(Q99,[5]DATOS!$E$2:$F$17,2,FALSE),"")</f>
        <v>15</v>
      </c>
      <c r="S99" s="384"/>
      <c r="T99" s="384"/>
      <c r="U99" s="384"/>
      <c r="V99" s="384"/>
      <c r="W99" s="384"/>
      <c r="X99" s="384"/>
      <c r="Y99" s="369"/>
      <c r="Z99" s="384"/>
      <c r="AA99" s="369"/>
      <c r="AB99" s="363"/>
      <c r="AC99" s="380"/>
      <c r="AD99" s="380"/>
      <c r="AE99" s="366"/>
      <c r="AF99" s="369"/>
      <c r="AG99" s="345"/>
      <c r="AH99" s="345"/>
      <c r="AI99" s="373"/>
      <c r="AJ99" s="375"/>
      <c r="AK99" s="368"/>
      <c r="AL99" s="368"/>
      <c r="AM99" s="375"/>
      <c r="AN99" s="347"/>
      <c r="AO99" s="484"/>
      <c r="AP99" s="384"/>
      <c r="AQ99" s="384"/>
      <c r="AR99" s="384"/>
      <c r="AS99" s="384"/>
      <c r="AT99" s="384"/>
      <c r="AU99" s="384"/>
      <c r="AV99" s="384"/>
      <c r="AW99" s="384"/>
      <c r="AX99" s="384"/>
      <c r="AY99" s="384"/>
      <c r="AZ99" s="475"/>
      <c r="BA99" s="476"/>
      <c r="BB99" s="477"/>
      <c r="BC99" s="477"/>
      <c r="BD99" s="477"/>
      <c r="BE99" s="474"/>
    </row>
    <row r="100" spans="1:57" ht="45.75" customHeight="1" thickBot="1">
      <c r="A100" s="369"/>
      <c r="B100" s="335"/>
      <c r="C100" s="369"/>
      <c r="D100" s="374"/>
      <c r="E100" s="369"/>
      <c r="F100" s="369"/>
      <c r="G100" s="351"/>
      <c r="H100" s="387"/>
      <c r="I100" s="77" t="s">
        <v>171</v>
      </c>
      <c r="J100" s="431"/>
      <c r="K100" s="326"/>
      <c r="L100" s="345"/>
      <c r="M100" s="373"/>
      <c r="N100" s="386"/>
      <c r="O100" s="369"/>
      <c r="P100" s="30" t="s">
        <v>149</v>
      </c>
      <c r="Q100" s="26" t="s">
        <v>150</v>
      </c>
      <c r="R100" s="30">
        <f>+IFERROR(VLOOKUP(Q100,[5]DATOS!$E$2:$F$17,2,FALSE),"")</f>
        <v>15</v>
      </c>
      <c r="S100" s="384"/>
      <c r="T100" s="384"/>
      <c r="U100" s="384"/>
      <c r="V100" s="384"/>
      <c r="W100" s="384"/>
      <c r="X100" s="384"/>
      <c r="Y100" s="369"/>
      <c r="Z100" s="384"/>
      <c r="AA100" s="369"/>
      <c r="AB100" s="363"/>
      <c r="AC100" s="380"/>
      <c r="AD100" s="380"/>
      <c r="AE100" s="366"/>
      <c r="AF100" s="369"/>
      <c r="AG100" s="345"/>
      <c r="AH100" s="345"/>
      <c r="AI100" s="373"/>
      <c r="AJ100" s="375"/>
      <c r="AK100" s="368"/>
      <c r="AL100" s="368"/>
      <c r="AM100" s="375"/>
      <c r="AN100" s="347"/>
      <c r="AO100" s="484"/>
      <c r="AP100" s="384"/>
      <c r="AQ100" s="384"/>
      <c r="AR100" s="384"/>
      <c r="AS100" s="384"/>
      <c r="AT100" s="384"/>
      <c r="AU100" s="384"/>
      <c r="AV100" s="384"/>
      <c r="AW100" s="384"/>
      <c r="AX100" s="384"/>
      <c r="AY100" s="384"/>
      <c r="AZ100" s="475"/>
      <c r="BA100" s="476"/>
      <c r="BB100" s="477"/>
      <c r="BC100" s="477"/>
      <c r="BD100" s="477"/>
      <c r="BE100" s="474"/>
    </row>
    <row r="101" spans="1:57" ht="27.75" customHeight="1" thickBot="1">
      <c r="A101" s="369"/>
      <c r="B101" s="335"/>
      <c r="C101" s="369"/>
      <c r="D101" s="374"/>
      <c r="E101" s="369"/>
      <c r="F101" s="369"/>
      <c r="G101" s="351"/>
      <c r="H101" s="387" t="s">
        <v>160</v>
      </c>
      <c r="I101" s="77" t="s">
        <v>171</v>
      </c>
      <c r="J101" s="431"/>
      <c r="K101" s="326"/>
      <c r="L101" s="345"/>
      <c r="M101" s="373"/>
      <c r="N101" s="386"/>
      <c r="O101" s="369"/>
      <c r="P101" s="30" t="s">
        <v>152</v>
      </c>
      <c r="Q101" s="30" t="s">
        <v>153</v>
      </c>
      <c r="R101" s="30">
        <f>+IFERROR(VLOOKUP(Q101,[5]DATOS!$E$2:$F$17,2,FALSE),"")</f>
        <v>10</v>
      </c>
      <c r="S101" s="384"/>
      <c r="T101" s="384"/>
      <c r="U101" s="384"/>
      <c r="V101" s="384"/>
      <c r="W101" s="384"/>
      <c r="X101" s="384"/>
      <c r="Y101" s="369"/>
      <c r="Z101" s="384"/>
      <c r="AA101" s="369"/>
      <c r="AB101" s="363"/>
      <c r="AC101" s="380"/>
      <c r="AD101" s="380"/>
      <c r="AE101" s="366"/>
      <c r="AF101" s="369"/>
      <c r="AG101" s="345"/>
      <c r="AH101" s="345"/>
      <c r="AI101" s="373"/>
      <c r="AJ101" s="375"/>
      <c r="AK101" s="368"/>
      <c r="AL101" s="368"/>
      <c r="AM101" s="375"/>
      <c r="AN101" s="347"/>
      <c r="AO101" s="484"/>
      <c r="AP101" s="384"/>
      <c r="AQ101" s="384"/>
      <c r="AR101" s="384"/>
      <c r="AS101" s="384"/>
      <c r="AT101" s="384"/>
      <c r="AU101" s="384"/>
      <c r="AV101" s="384"/>
      <c r="AW101" s="384"/>
      <c r="AX101" s="384"/>
      <c r="AY101" s="384"/>
      <c r="AZ101" s="475"/>
      <c r="BA101" s="476"/>
      <c r="BB101" s="477"/>
      <c r="BC101" s="477"/>
      <c r="BD101" s="477"/>
      <c r="BE101" s="474"/>
    </row>
    <row r="102" spans="1:57" ht="26.25" customHeight="1" thickBot="1">
      <c r="A102" s="369"/>
      <c r="B102" s="335"/>
      <c r="C102" s="369"/>
      <c r="D102" s="374"/>
      <c r="E102" s="369"/>
      <c r="F102" s="369"/>
      <c r="G102" s="351"/>
      <c r="H102" s="387"/>
      <c r="I102" s="77" t="s">
        <v>171</v>
      </c>
      <c r="J102" s="431"/>
      <c r="K102" s="326"/>
      <c r="L102" s="345"/>
      <c r="M102" s="373"/>
      <c r="N102" s="386"/>
      <c r="O102" s="369"/>
      <c r="P102" s="384"/>
      <c r="Q102" s="384"/>
      <c r="R102" s="384"/>
      <c r="S102" s="384"/>
      <c r="T102" s="384"/>
      <c r="U102" s="384"/>
      <c r="V102" s="384"/>
      <c r="W102" s="384"/>
      <c r="X102" s="384"/>
      <c r="Y102" s="369"/>
      <c r="Z102" s="384"/>
      <c r="AA102" s="369"/>
      <c r="AB102" s="363"/>
      <c r="AC102" s="380"/>
      <c r="AD102" s="380"/>
      <c r="AE102" s="366"/>
      <c r="AF102" s="369"/>
      <c r="AG102" s="345"/>
      <c r="AH102" s="345"/>
      <c r="AI102" s="373"/>
      <c r="AJ102" s="375"/>
      <c r="AK102" s="368"/>
      <c r="AL102" s="368"/>
      <c r="AM102" s="375"/>
      <c r="AN102" s="347"/>
      <c r="AO102" s="484"/>
      <c r="AP102" s="384"/>
      <c r="AQ102" s="384"/>
      <c r="AR102" s="384"/>
      <c r="AS102" s="384"/>
      <c r="AT102" s="384"/>
      <c r="AU102" s="384"/>
      <c r="AV102" s="384"/>
      <c r="AW102" s="384"/>
      <c r="AX102" s="384"/>
      <c r="AY102" s="384"/>
      <c r="AZ102" s="475"/>
      <c r="BA102" s="476"/>
      <c r="BB102" s="477"/>
      <c r="BC102" s="477"/>
      <c r="BD102" s="477"/>
      <c r="BE102" s="474"/>
    </row>
    <row r="103" spans="1:57" ht="18.75" customHeight="1" thickBot="1">
      <c r="A103" s="369"/>
      <c r="B103" s="335"/>
      <c r="C103" s="369"/>
      <c r="D103" s="374"/>
      <c r="E103" s="369"/>
      <c r="F103" s="369"/>
      <c r="G103" s="351"/>
      <c r="H103" s="387" t="s">
        <v>161</v>
      </c>
      <c r="I103" s="77" t="s">
        <v>171</v>
      </c>
      <c r="J103" s="431"/>
      <c r="K103" s="326"/>
      <c r="L103" s="345"/>
      <c r="M103" s="373"/>
      <c r="N103" s="386"/>
      <c r="O103" s="369"/>
      <c r="P103" s="384"/>
      <c r="Q103" s="384"/>
      <c r="R103" s="384"/>
      <c r="S103" s="384"/>
      <c r="T103" s="384"/>
      <c r="U103" s="384"/>
      <c r="V103" s="384"/>
      <c r="W103" s="384"/>
      <c r="X103" s="384"/>
      <c r="Y103" s="369"/>
      <c r="Z103" s="384"/>
      <c r="AA103" s="369"/>
      <c r="AB103" s="363"/>
      <c r="AC103" s="380"/>
      <c r="AD103" s="380"/>
      <c r="AE103" s="366"/>
      <c r="AF103" s="369"/>
      <c r="AG103" s="345"/>
      <c r="AH103" s="345"/>
      <c r="AI103" s="373"/>
      <c r="AJ103" s="375"/>
      <c r="AK103" s="368"/>
      <c r="AL103" s="368"/>
      <c r="AM103" s="375"/>
      <c r="AN103" s="347"/>
      <c r="AO103" s="484"/>
      <c r="AP103" s="384"/>
      <c r="AQ103" s="384"/>
      <c r="AR103" s="384"/>
      <c r="AS103" s="384"/>
      <c r="AT103" s="384"/>
      <c r="AU103" s="384"/>
      <c r="AV103" s="384"/>
      <c r="AW103" s="384"/>
      <c r="AX103" s="384"/>
      <c r="AY103" s="384"/>
      <c r="AZ103" s="475"/>
      <c r="BA103" s="476"/>
      <c r="BB103" s="477"/>
      <c r="BC103" s="477"/>
      <c r="BD103" s="477"/>
      <c r="BE103" s="474"/>
    </row>
    <row r="104" spans="1:57" ht="9.75" customHeight="1" thickBot="1">
      <c r="A104" s="369"/>
      <c r="B104" s="335"/>
      <c r="C104" s="369"/>
      <c r="D104" s="374"/>
      <c r="E104" s="369"/>
      <c r="F104" s="369"/>
      <c r="G104" s="351"/>
      <c r="H104" s="387"/>
      <c r="I104" s="77" t="s">
        <v>171</v>
      </c>
      <c r="J104" s="431"/>
      <c r="K104" s="326"/>
      <c r="L104" s="345"/>
      <c r="M104" s="373"/>
      <c r="N104" s="386"/>
      <c r="O104" s="369"/>
      <c r="P104" s="384"/>
      <c r="Q104" s="384"/>
      <c r="R104" s="384"/>
      <c r="S104" s="384"/>
      <c r="T104" s="384"/>
      <c r="U104" s="384"/>
      <c r="V104" s="384"/>
      <c r="W104" s="384"/>
      <c r="X104" s="384"/>
      <c r="Y104" s="369"/>
      <c r="Z104" s="384"/>
      <c r="AA104" s="369"/>
      <c r="AB104" s="363"/>
      <c r="AC104" s="380"/>
      <c r="AD104" s="380"/>
      <c r="AE104" s="366"/>
      <c r="AF104" s="369"/>
      <c r="AG104" s="345"/>
      <c r="AH104" s="345"/>
      <c r="AI104" s="373"/>
      <c r="AJ104" s="375"/>
      <c r="AK104" s="368"/>
      <c r="AL104" s="368"/>
      <c r="AM104" s="375"/>
      <c r="AN104" s="347"/>
      <c r="AO104" s="484"/>
      <c r="AP104" s="384"/>
      <c r="AQ104" s="384"/>
      <c r="AR104" s="384"/>
      <c r="AS104" s="384"/>
      <c r="AT104" s="384"/>
      <c r="AU104" s="384"/>
      <c r="AV104" s="384"/>
      <c r="AW104" s="384"/>
      <c r="AX104" s="384"/>
      <c r="AY104" s="384"/>
      <c r="AZ104" s="475"/>
      <c r="BA104" s="476"/>
      <c r="BB104" s="477"/>
      <c r="BC104" s="477"/>
      <c r="BD104" s="477"/>
      <c r="BE104" s="474"/>
    </row>
    <row r="105" spans="1:57" ht="18.75" customHeight="1" thickBot="1">
      <c r="A105" s="369"/>
      <c r="B105" s="335"/>
      <c r="C105" s="369"/>
      <c r="D105" s="374"/>
      <c r="E105" s="369"/>
      <c r="F105" s="369"/>
      <c r="G105" s="351"/>
      <c r="H105" s="387" t="s">
        <v>162</v>
      </c>
      <c r="I105" s="77" t="s">
        <v>171</v>
      </c>
      <c r="J105" s="431"/>
      <c r="K105" s="326"/>
      <c r="L105" s="345"/>
      <c r="M105" s="373"/>
      <c r="N105" s="386"/>
      <c r="O105" s="369"/>
      <c r="P105" s="384"/>
      <c r="Q105" s="384"/>
      <c r="R105" s="384"/>
      <c r="S105" s="384"/>
      <c r="T105" s="384"/>
      <c r="U105" s="384"/>
      <c r="V105" s="384"/>
      <c r="W105" s="384"/>
      <c r="X105" s="384"/>
      <c r="Y105" s="369"/>
      <c r="Z105" s="384"/>
      <c r="AA105" s="369"/>
      <c r="AB105" s="363"/>
      <c r="AC105" s="380"/>
      <c r="AD105" s="380"/>
      <c r="AE105" s="366"/>
      <c r="AF105" s="369"/>
      <c r="AG105" s="345"/>
      <c r="AH105" s="345"/>
      <c r="AI105" s="373"/>
      <c r="AJ105" s="375"/>
      <c r="AK105" s="368"/>
      <c r="AL105" s="368"/>
      <c r="AM105" s="375"/>
      <c r="AN105" s="347"/>
      <c r="AO105" s="484"/>
      <c r="AP105" s="384"/>
      <c r="AQ105" s="384"/>
      <c r="AR105" s="384"/>
      <c r="AS105" s="384"/>
      <c r="AT105" s="384"/>
      <c r="AU105" s="384"/>
      <c r="AV105" s="384"/>
      <c r="AW105" s="384"/>
      <c r="AX105" s="384"/>
      <c r="AY105" s="384"/>
      <c r="AZ105" s="475"/>
      <c r="BA105" s="476"/>
      <c r="BB105" s="477"/>
      <c r="BC105" s="477"/>
      <c r="BD105" s="477"/>
      <c r="BE105" s="474"/>
    </row>
    <row r="106" spans="1:57" ht="12.75" customHeight="1" thickBot="1">
      <c r="A106" s="369"/>
      <c r="B106" s="335"/>
      <c r="C106" s="369"/>
      <c r="D106" s="374"/>
      <c r="E106" s="369"/>
      <c r="F106" s="369"/>
      <c r="G106" s="351"/>
      <c r="H106" s="387"/>
      <c r="I106" s="77" t="s">
        <v>171</v>
      </c>
      <c r="J106" s="431"/>
      <c r="K106" s="326"/>
      <c r="L106" s="345"/>
      <c r="M106" s="373"/>
      <c r="N106" s="386"/>
      <c r="O106" s="369"/>
      <c r="P106" s="384"/>
      <c r="Q106" s="384"/>
      <c r="R106" s="384"/>
      <c r="S106" s="384"/>
      <c r="T106" s="384"/>
      <c r="U106" s="384"/>
      <c r="V106" s="384"/>
      <c r="W106" s="384"/>
      <c r="X106" s="384"/>
      <c r="Y106" s="369"/>
      <c r="Z106" s="384"/>
      <c r="AA106" s="369"/>
      <c r="AB106" s="363"/>
      <c r="AC106" s="380"/>
      <c r="AD106" s="380"/>
      <c r="AE106" s="366"/>
      <c r="AF106" s="369"/>
      <c r="AG106" s="345"/>
      <c r="AH106" s="345"/>
      <c r="AI106" s="373"/>
      <c r="AJ106" s="375"/>
      <c r="AK106" s="368"/>
      <c r="AL106" s="368"/>
      <c r="AM106" s="375"/>
      <c r="AN106" s="347"/>
      <c r="AO106" s="484"/>
      <c r="AP106" s="384"/>
      <c r="AQ106" s="384"/>
      <c r="AR106" s="384"/>
      <c r="AS106" s="384"/>
      <c r="AT106" s="384"/>
      <c r="AU106" s="384"/>
      <c r="AV106" s="384"/>
      <c r="AW106" s="384"/>
      <c r="AX106" s="384"/>
      <c r="AY106" s="384"/>
      <c r="AZ106" s="475"/>
      <c r="BA106" s="476"/>
      <c r="BB106" s="477"/>
      <c r="BC106" s="477"/>
      <c r="BD106" s="477"/>
      <c r="BE106" s="474"/>
    </row>
    <row r="107" spans="1:57" ht="18.75" customHeight="1" thickBot="1">
      <c r="A107" s="369"/>
      <c r="B107" s="335"/>
      <c r="C107" s="369"/>
      <c r="D107" s="374"/>
      <c r="E107" s="369"/>
      <c r="F107" s="369"/>
      <c r="G107" s="351"/>
      <c r="H107" s="387" t="s">
        <v>163</v>
      </c>
      <c r="I107" s="77" t="s">
        <v>171</v>
      </c>
      <c r="J107" s="431"/>
      <c r="K107" s="326"/>
      <c r="L107" s="345"/>
      <c r="M107" s="373"/>
      <c r="N107" s="386"/>
      <c r="O107" s="369"/>
      <c r="P107" s="384"/>
      <c r="Q107" s="384"/>
      <c r="R107" s="384"/>
      <c r="S107" s="384"/>
      <c r="T107" s="384"/>
      <c r="U107" s="384"/>
      <c r="V107" s="384"/>
      <c r="W107" s="384"/>
      <c r="X107" s="384"/>
      <c r="Y107" s="369"/>
      <c r="Z107" s="384"/>
      <c r="AA107" s="369"/>
      <c r="AB107" s="363"/>
      <c r="AC107" s="380"/>
      <c r="AD107" s="380"/>
      <c r="AE107" s="366"/>
      <c r="AF107" s="369"/>
      <c r="AG107" s="345"/>
      <c r="AH107" s="345"/>
      <c r="AI107" s="373"/>
      <c r="AJ107" s="375"/>
      <c r="AK107" s="368"/>
      <c r="AL107" s="368"/>
      <c r="AM107" s="375"/>
      <c r="AN107" s="347"/>
      <c r="AO107" s="484"/>
      <c r="AP107" s="384"/>
      <c r="AQ107" s="384"/>
      <c r="AR107" s="384"/>
      <c r="AS107" s="384"/>
      <c r="AT107" s="384"/>
      <c r="AU107" s="384"/>
      <c r="AV107" s="384"/>
      <c r="AW107" s="384"/>
      <c r="AX107" s="384"/>
      <c r="AY107" s="384"/>
      <c r="AZ107" s="475"/>
      <c r="BA107" s="476"/>
      <c r="BB107" s="477"/>
      <c r="BC107" s="477"/>
      <c r="BD107" s="477"/>
      <c r="BE107" s="474"/>
    </row>
    <row r="108" spans="1:57" ht="12.75" customHeight="1" thickBot="1">
      <c r="A108" s="369"/>
      <c r="B108" s="335"/>
      <c r="C108" s="369"/>
      <c r="D108" s="374"/>
      <c r="E108" s="369"/>
      <c r="F108" s="369"/>
      <c r="G108" s="351"/>
      <c r="H108" s="387"/>
      <c r="I108" s="77" t="s">
        <v>171</v>
      </c>
      <c r="J108" s="431"/>
      <c r="K108" s="326"/>
      <c r="L108" s="345"/>
      <c r="M108" s="373"/>
      <c r="N108" s="386"/>
      <c r="O108" s="369"/>
      <c r="P108" s="384"/>
      <c r="Q108" s="384"/>
      <c r="R108" s="384"/>
      <c r="S108" s="384"/>
      <c r="T108" s="384"/>
      <c r="U108" s="384"/>
      <c r="V108" s="384"/>
      <c r="W108" s="384"/>
      <c r="X108" s="384"/>
      <c r="Y108" s="369"/>
      <c r="Z108" s="384"/>
      <c r="AA108" s="369"/>
      <c r="AB108" s="363"/>
      <c r="AC108" s="380"/>
      <c r="AD108" s="380"/>
      <c r="AE108" s="366"/>
      <c r="AF108" s="369"/>
      <c r="AG108" s="345"/>
      <c r="AH108" s="345"/>
      <c r="AI108" s="373"/>
      <c r="AJ108" s="375"/>
      <c r="AK108" s="368"/>
      <c r="AL108" s="368"/>
      <c r="AM108" s="375"/>
      <c r="AN108" s="347"/>
      <c r="AO108" s="484"/>
      <c r="AP108" s="384"/>
      <c r="AQ108" s="384"/>
      <c r="AR108" s="384"/>
      <c r="AS108" s="384"/>
      <c r="AT108" s="384"/>
      <c r="AU108" s="384"/>
      <c r="AV108" s="384"/>
      <c r="AW108" s="384"/>
      <c r="AX108" s="384"/>
      <c r="AY108" s="384"/>
      <c r="AZ108" s="475"/>
      <c r="BA108" s="476"/>
      <c r="BB108" s="477"/>
      <c r="BC108" s="477"/>
      <c r="BD108" s="477"/>
      <c r="BE108" s="474"/>
    </row>
    <row r="109" spans="1:57" ht="14.25" customHeight="1" thickBot="1">
      <c r="A109" s="369"/>
      <c r="B109" s="335"/>
      <c r="C109" s="369"/>
      <c r="D109" s="374"/>
      <c r="E109" s="369"/>
      <c r="F109" s="369"/>
      <c r="G109" s="351"/>
      <c r="H109" s="387" t="s">
        <v>164</v>
      </c>
      <c r="I109" s="77" t="s">
        <v>171</v>
      </c>
      <c r="J109" s="431"/>
      <c r="K109" s="326"/>
      <c r="L109" s="345"/>
      <c r="M109" s="373"/>
      <c r="N109" s="386"/>
      <c r="O109" s="369"/>
      <c r="P109" s="384"/>
      <c r="Q109" s="384"/>
      <c r="R109" s="384"/>
      <c r="S109" s="384"/>
      <c r="T109" s="384"/>
      <c r="U109" s="384"/>
      <c r="V109" s="384"/>
      <c r="W109" s="384"/>
      <c r="X109" s="384"/>
      <c r="Y109" s="369"/>
      <c r="Z109" s="384"/>
      <c r="AA109" s="369"/>
      <c r="AB109" s="363"/>
      <c r="AC109" s="380"/>
      <c r="AD109" s="380"/>
      <c r="AE109" s="366"/>
      <c r="AF109" s="369"/>
      <c r="AG109" s="345"/>
      <c r="AH109" s="345"/>
      <c r="AI109" s="373"/>
      <c r="AJ109" s="375"/>
      <c r="AK109" s="368"/>
      <c r="AL109" s="368"/>
      <c r="AM109" s="375"/>
      <c r="AN109" s="347"/>
      <c r="AO109" s="484"/>
      <c r="AP109" s="384"/>
      <c r="AQ109" s="384"/>
      <c r="AR109" s="384"/>
      <c r="AS109" s="384"/>
      <c r="AT109" s="384"/>
      <c r="AU109" s="384"/>
      <c r="AV109" s="384"/>
      <c r="AW109" s="384"/>
      <c r="AX109" s="384"/>
      <c r="AY109" s="384"/>
      <c r="AZ109" s="475"/>
      <c r="BA109" s="476"/>
      <c r="BB109" s="477"/>
      <c r="BC109" s="477"/>
      <c r="BD109" s="477"/>
      <c r="BE109" s="474"/>
    </row>
    <row r="110" spans="1:57" ht="13.5" customHeight="1" thickBot="1">
      <c r="A110" s="369"/>
      <c r="B110" s="335"/>
      <c r="C110" s="369"/>
      <c r="D110" s="374"/>
      <c r="E110" s="369"/>
      <c r="F110" s="369"/>
      <c r="G110" s="351"/>
      <c r="H110" s="387"/>
      <c r="I110" s="77" t="s">
        <v>171</v>
      </c>
      <c r="J110" s="431"/>
      <c r="K110" s="326"/>
      <c r="L110" s="345"/>
      <c r="M110" s="373"/>
      <c r="N110" s="386"/>
      <c r="O110" s="369"/>
      <c r="P110" s="384"/>
      <c r="Q110" s="384"/>
      <c r="R110" s="384"/>
      <c r="S110" s="384"/>
      <c r="T110" s="384"/>
      <c r="U110" s="384"/>
      <c r="V110" s="384"/>
      <c r="W110" s="384"/>
      <c r="X110" s="384"/>
      <c r="Y110" s="369"/>
      <c r="Z110" s="384"/>
      <c r="AA110" s="369"/>
      <c r="AB110" s="363"/>
      <c r="AC110" s="380"/>
      <c r="AD110" s="380"/>
      <c r="AE110" s="366"/>
      <c r="AF110" s="369"/>
      <c r="AG110" s="345"/>
      <c r="AH110" s="345"/>
      <c r="AI110" s="373"/>
      <c r="AJ110" s="375"/>
      <c r="AK110" s="368"/>
      <c r="AL110" s="368"/>
      <c r="AM110" s="375"/>
      <c r="AN110" s="347"/>
      <c r="AO110" s="484"/>
      <c r="AP110" s="384"/>
      <c r="AQ110" s="384"/>
      <c r="AR110" s="384"/>
      <c r="AS110" s="384"/>
      <c r="AT110" s="384"/>
      <c r="AU110" s="384"/>
      <c r="AV110" s="384"/>
      <c r="AW110" s="384"/>
      <c r="AX110" s="384"/>
      <c r="AY110" s="384"/>
      <c r="AZ110" s="475"/>
      <c r="BA110" s="476"/>
      <c r="BB110" s="477"/>
      <c r="BC110" s="477"/>
      <c r="BD110" s="477"/>
      <c r="BE110" s="474"/>
    </row>
    <row r="111" spans="1:57" ht="18.75" customHeight="1" thickBot="1">
      <c r="A111" s="369"/>
      <c r="B111" s="335"/>
      <c r="C111" s="369"/>
      <c r="D111" s="374"/>
      <c r="E111" s="369"/>
      <c r="F111" s="369"/>
      <c r="G111" s="351"/>
      <c r="H111" s="387" t="s">
        <v>165</v>
      </c>
      <c r="I111" s="77" t="s">
        <v>171</v>
      </c>
      <c r="J111" s="431"/>
      <c r="K111" s="326"/>
      <c r="L111" s="345"/>
      <c r="M111" s="373"/>
      <c r="N111" s="386"/>
      <c r="O111" s="369"/>
      <c r="P111" s="384"/>
      <c r="Q111" s="384"/>
      <c r="R111" s="384"/>
      <c r="S111" s="384"/>
      <c r="T111" s="384"/>
      <c r="U111" s="384"/>
      <c r="V111" s="384"/>
      <c r="W111" s="384"/>
      <c r="X111" s="384"/>
      <c r="Y111" s="369"/>
      <c r="Z111" s="384"/>
      <c r="AA111" s="369"/>
      <c r="AB111" s="363"/>
      <c r="AC111" s="380"/>
      <c r="AD111" s="380"/>
      <c r="AE111" s="366"/>
      <c r="AF111" s="369"/>
      <c r="AG111" s="345"/>
      <c r="AH111" s="345"/>
      <c r="AI111" s="373"/>
      <c r="AJ111" s="375"/>
      <c r="AK111" s="368"/>
      <c r="AL111" s="368"/>
      <c r="AM111" s="375"/>
      <c r="AN111" s="347"/>
      <c r="AO111" s="484"/>
      <c r="AP111" s="384"/>
      <c r="AQ111" s="384"/>
      <c r="AR111" s="384"/>
      <c r="AS111" s="384"/>
      <c r="AT111" s="384"/>
      <c r="AU111" s="384"/>
      <c r="AV111" s="384"/>
      <c r="AW111" s="384"/>
      <c r="AX111" s="384"/>
      <c r="AY111" s="384"/>
      <c r="AZ111" s="475"/>
      <c r="BA111" s="476"/>
      <c r="BB111" s="477"/>
      <c r="BC111" s="477"/>
      <c r="BD111" s="477"/>
      <c r="BE111" s="474"/>
    </row>
    <row r="112" spans="1:57" ht="15.75" customHeight="1" thickBot="1">
      <c r="A112" s="369"/>
      <c r="B112" s="336"/>
      <c r="C112" s="369"/>
      <c r="D112" s="426"/>
      <c r="E112" s="369"/>
      <c r="F112" s="369"/>
      <c r="G112" s="352"/>
      <c r="H112" s="387"/>
      <c r="I112" s="77" t="s">
        <v>171</v>
      </c>
      <c r="J112" s="443"/>
      <c r="K112" s="326"/>
      <c r="L112" s="415"/>
      <c r="M112" s="535"/>
      <c r="N112" s="386"/>
      <c r="O112" s="369"/>
      <c r="P112" s="384"/>
      <c r="Q112" s="384"/>
      <c r="R112" s="384"/>
      <c r="S112" s="384"/>
      <c r="T112" s="384"/>
      <c r="U112" s="384"/>
      <c r="V112" s="384"/>
      <c r="W112" s="384"/>
      <c r="X112" s="384"/>
      <c r="Y112" s="369"/>
      <c r="Z112" s="384"/>
      <c r="AA112" s="369"/>
      <c r="AB112" s="363"/>
      <c r="AC112" s="530"/>
      <c r="AD112" s="530"/>
      <c r="AE112" s="439"/>
      <c r="AF112" s="369"/>
      <c r="AG112" s="415"/>
      <c r="AH112" s="415"/>
      <c r="AI112" s="535"/>
      <c r="AJ112" s="375"/>
      <c r="AK112" s="368"/>
      <c r="AL112" s="368"/>
      <c r="AM112" s="375"/>
      <c r="AN112" s="347"/>
      <c r="AO112" s="504"/>
      <c r="AP112" s="505"/>
      <c r="AQ112" s="505"/>
      <c r="AR112" s="505"/>
      <c r="AS112" s="505"/>
      <c r="AT112" s="505"/>
      <c r="AU112" s="505"/>
      <c r="AV112" s="505"/>
      <c r="AW112" s="505"/>
      <c r="AX112" s="505"/>
      <c r="AY112" s="505"/>
      <c r="AZ112" s="510"/>
      <c r="BA112" s="511"/>
      <c r="BB112" s="493"/>
      <c r="BC112" s="493"/>
      <c r="BD112" s="493"/>
      <c r="BE112" s="506"/>
    </row>
    <row r="113" spans="1:57" ht="36.75" customHeight="1" thickBot="1">
      <c r="A113" s="384">
        <v>5</v>
      </c>
      <c r="B113" s="337" t="s">
        <v>183</v>
      </c>
      <c r="C113" s="369" t="s">
        <v>271</v>
      </c>
      <c r="D113" s="516" t="s">
        <v>122</v>
      </c>
      <c r="E113" s="362" t="s">
        <v>272</v>
      </c>
      <c r="F113" s="369" t="s">
        <v>273</v>
      </c>
      <c r="G113" s="362" t="s">
        <v>124</v>
      </c>
      <c r="H113" s="387" t="s">
        <v>125</v>
      </c>
      <c r="I113" s="77" t="s">
        <v>171</v>
      </c>
      <c r="J113" s="515">
        <f>COUNTIF(I113:I164,[3]DATOS!$D$24)</f>
        <v>52</v>
      </c>
      <c r="K113" s="525" t="str">
        <f>+IF(AND(J113&lt;6,J113&gt;0),"Moderado",IF(AND(J113&lt;12,J113&gt;5),"Mayor",IF(AND(J113&lt;20,J113&gt;11),"Catastrófico","Responda las Preguntas de Impacto")))</f>
        <v>Responda las Preguntas de Impacto</v>
      </c>
      <c r="L113" s="344"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372"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385" t="s">
        <v>274</v>
      </c>
      <c r="O113" s="369" t="s">
        <v>127</v>
      </c>
      <c r="P113" s="41" t="s">
        <v>128</v>
      </c>
      <c r="Q113" s="26" t="s">
        <v>129</v>
      </c>
      <c r="R113" s="69">
        <f>+IFERROR(VLOOKUP(Q113,[6]DATOS!$E$2:$F$17,2,FALSE),"")</f>
        <v>15</v>
      </c>
      <c r="S113" s="384">
        <f>SUM(R113:R120)</f>
        <v>100</v>
      </c>
      <c r="T113" s="384" t="str">
        <f>+IF(AND(S113&lt;=100,S113&gt;=96),"Fuerte",IF(AND(S113&lt;=95,S113&gt;=86),"Moderado",IF(AND(S113&lt;=85,J113&gt;=0),"Débil"," ")))</f>
        <v>Fuerte</v>
      </c>
      <c r="U113" s="384" t="s">
        <v>130</v>
      </c>
      <c r="V113" s="384"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384">
        <f>IF(V113="Fuerte",100,IF(V113="Moderado",50,IF(V113="Débil",0)))</f>
        <v>100</v>
      </c>
      <c r="X113" s="384">
        <f>AVERAGE(W113:W120)</f>
        <v>100</v>
      </c>
      <c r="Y113" s="369" t="s">
        <v>191</v>
      </c>
      <c r="Z113" s="384" t="s">
        <v>203</v>
      </c>
      <c r="AA113" s="528" t="s">
        <v>275</v>
      </c>
      <c r="AB113" s="363" t="str">
        <f>+IF(X113=100,"Fuerte",IF(AND(X113&lt;=99,X113&gt;=50),"Moderado",IF(X113&lt;50,"Débil"," ")))</f>
        <v>Fuerte</v>
      </c>
      <c r="AC113" s="529" t="s">
        <v>132</v>
      </c>
      <c r="AD113" s="529" t="s">
        <v>133</v>
      </c>
      <c r="AE113" s="344"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369"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369" t="str">
        <f>K113</f>
        <v>Responda las Preguntas de Impacto</v>
      </c>
      <c r="AH113" s="344"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344"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375" t="s">
        <v>276</v>
      </c>
      <c r="AK113" s="526" t="s">
        <v>192</v>
      </c>
      <c r="AL113" s="526" t="s">
        <v>193</v>
      </c>
      <c r="AM113" s="369" t="s">
        <v>194</v>
      </c>
      <c r="AN113" s="348" t="s">
        <v>277</v>
      </c>
      <c r="AO113" s="484"/>
      <c r="AP113" s="384"/>
      <c r="AQ113" s="384"/>
      <c r="AR113" s="384"/>
      <c r="AS113" s="384"/>
      <c r="AT113" s="384"/>
      <c r="AU113" s="384"/>
      <c r="AV113" s="384"/>
      <c r="AW113" s="384"/>
      <c r="AX113" s="384"/>
      <c r="AY113" s="384"/>
      <c r="AZ113" s="384"/>
      <c r="BA113" s="524"/>
      <c r="BB113" s="524"/>
      <c r="BC113" s="524"/>
      <c r="BD113" s="524"/>
      <c r="BE113" s="524"/>
    </row>
    <row r="114" spans="1:57" ht="36.75" customHeight="1" thickBot="1">
      <c r="A114" s="384"/>
      <c r="B114" s="335"/>
      <c r="C114" s="369"/>
      <c r="D114" s="374"/>
      <c r="E114" s="345"/>
      <c r="F114" s="369"/>
      <c r="G114" s="345"/>
      <c r="H114" s="387"/>
      <c r="I114" s="77" t="s">
        <v>171</v>
      </c>
      <c r="J114" s="515"/>
      <c r="K114" s="525"/>
      <c r="L114" s="345"/>
      <c r="M114" s="373"/>
      <c r="N114" s="351"/>
      <c r="O114" s="369"/>
      <c r="P114" s="41" t="s">
        <v>136</v>
      </c>
      <c r="Q114" s="26" t="s">
        <v>137</v>
      </c>
      <c r="R114" s="69">
        <f>+IFERROR(VLOOKUP(Q114,[6]DATOS!$E$2:$F$17,2,FALSE),"")</f>
        <v>15</v>
      </c>
      <c r="S114" s="384"/>
      <c r="T114" s="384"/>
      <c r="U114" s="384"/>
      <c r="V114" s="384"/>
      <c r="W114" s="384"/>
      <c r="X114" s="384"/>
      <c r="Y114" s="369"/>
      <c r="Z114" s="384"/>
      <c r="AA114" s="528"/>
      <c r="AB114" s="363"/>
      <c r="AC114" s="380"/>
      <c r="AD114" s="380"/>
      <c r="AE114" s="345"/>
      <c r="AF114" s="369"/>
      <c r="AG114" s="369"/>
      <c r="AH114" s="345"/>
      <c r="AI114" s="345"/>
      <c r="AJ114" s="375"/>
      <c r="AK114" s="526"/>
      <c r="AL114" s="526"/>
      <c r="AM114" s="369"/>
      <c r="AN114" s="374"/>
      <c r="AO114" s="484"/>
      <c r="AP114" s="384"/>
      <c r="AQ114" s="384"/>
      <c r="AR114" s="384"/>
      <c r="AS114" s="384"/>
      <c r="AT114" s="384"/>
      <c r="AU114" s="384"/>
      <c r="AV114" s="384"/>
      <c r="AW114" s="384"/>
      <c r="AX114" s="384"/>
      <c r="AY114" s="384"/>
      <c r="AZ114" s="384"/>
      <c r="BA114" s="524"/>
      <c r="BB114" s="524"/>
      <c r="BC114" s="524"/>
      <c r="BD114" s="524"/>
      <c r="BE114" s="524"/>
    </row>
    <row r="115" spans="1:57" ht="36.75" customHeight="1" thickBot="1">
      <c r="A115" s="384"/>
      <c r="B115" s="335"/>
      <c r="C115" s="369"/>
      <c r="D115" s="374"/>
      <c r="E115" s="345"/>
      <c r="F115" s="369"/>
      <c r="G115" s="345"/>
      <c r="H115" s="387" t="s">
        <v>135</v>
      </c>
      <c r="I115" s="77" t="s">
        <v>171</v>
      </c>
      <c r="J115" s="515"/>
      <c r="K115" s="525"/>
      <c r="L115" s="345"/>
      <c r="M115" s="373"/>
      <c r="N115" s="351"/>
      <c r="O115" s="369"/>
      <c r="P115" s="41" t="s">
        <v>139</v>
      </c>
      <c r="Q115" s="26" t="s">
        <v>140</v>
      </c>
      <c r="R115" s="69">
        <f>+IFERROR(VLOOKUP(Q115,[6]DATOS!$E$2:$F$17,2,FALSE),"")</f>
        <v>15</v>
      </c>
      <c r="S115" s="384"/>
      <c r="T115" s="384"/>
      <c r="U115" s="384"/>
      <c r="V115" s="384"/>
      <c r="W115" s="384"/>
      <c r="X115" s="384"/>
      <c r="Y115" s="369"/>
      <c r="Z115" s="384"/>
      <c r="AA115" s="528"/>
      <c r="AB115" s="363"/>
      <c r="AC115" s="380"/>
      <c r="AD115" s="380"/>
      <c r="AE115" s="345"/>
      <c r="AF115" s="369"/>
      <c r="AG115" s="369"/>
      <c r="AH115" s="345"/>
      <c r="AI115" s="345"/>
      <c r="AJ115" s="375"/>
      <c r="AK115" s="526"/>
      <c r="AL115" s="526"/>
      <c r="AM115" s="369"/>
      <c r="AN115" s="374"/>
      <c r="AO115" s="484"/>
      <c r="AP115" s="384"/>
      <c r="AQ115" s="384"/>
      <c r="AR115" s="384"/>
      <c r="AS115" s="384"/>
      <c r="AT115" s="384"/>
      <c r="AU115" s="384"/>
      <c r="AV115" s="384"/>
      <c r="AW115" s="384"/>
      <c r="AX115" s="384"/>
      <c r="AY115" s="384"/>
      <c r="AZ115" s="384"/>
      <c r="BA115" s="524"/>
      <c r="BB115" s="524"/>
      <c r="BC115" s="524"/>
      <c r="BD115" s="524"/>
      <c r="BE115" s="524"/>
    </row>
    <row r="116" spans="1:57" ht="36.75" customHeight="1" thickBot="1">
      <c r="A116" s="384"/>
      <c r="B116" s="335"/>
      <c r="C116" s="369"/>
      <c r="D116" s="374"/>
      <c r="E116" s="345"/>
      <c r="F116" s="369"/>
      <c r="G116" s="345"/>
      <c r="H116" s="387"/>
      <c r="I116" s="77" t="s">
        <v>171</v>
      </c>
      <c r="J116" s="515"/>
      <c r="K116" s="525"/>
      <c r="L116" s="345"/>
      <c r="M116" s="373"/>
      <c r="N116" s="351"/>
      <c r="O116" s="369"/>
      <c r="P116" s="41" t="s">
        <v>143</v>
      </c>
      <c r="Q116" s="26" t="s">
        <v>144</v>
      </c>
      <c r="R116" s="69">
        <f>+IFERROR(VLOOKUP(Q116,[6]DATOS!$E$2:$F$17,2,FALSE),"")</f>
        <v>15</v>
      </c>
      <c r="S116" s="384"/>
      <c r="T116" s="384"/>
      <c r="U116" s="384"/>
      <c r="V116" s="384"/>
      <c r="W116" s="384"/>
      <c r="X116" s="384"/>
      <c r="Y116" s="369"/>
      <c r="Z116" s="384"/>
      <c r="AA116" s="528"/>
      <c r="AB116" s="363"/>
      <c r="AC116" s="380"/>
      <c r="AD116" s="380"/>
      <c r="AE116" s="345"/>
      <c r="AF116" s="369"/>
      <c r="AG116" s="369"/>
      <c r="AH116" s="345"/>
      <c r="AI116" s="345"/>
      <c r="AJ116" s="375"/>
      <c r="AK116" s="526"/>
      <c r="AL116" s="526"/>
      <c r="AM116" s="369"/>
      <c r="AN116" s="374"/>
      <c r="AO116" s="484"/>
      <c r="AP116" s="384"/>
      <c r="AQ116" s="384"/>
      <c r="AR116" s="384"/>
      <c r="AS116" s="384"/>
      <c r="AT116" s="384"/>
      <c r="AU116" s="384"/>
      <c r="AV116" s="384"/>
      <c r="AW116" s="384"/>
      <c r="AX116" s="384"/>
      <c r="AY116" s="384"/>
      <c r="AZ116" s="384"/>
      <c r="BA116" s="524"/>
      <c r="BB116" s="524"/>
      <c r="BC116" s="524"/>
      <c r="BD116" s="524"/>
      <c r="BE116" s="524"/>
    </row>
    <row r="117" spans="1:57" ht="36.75" customHeight="1" thickBot="1">
      <c r="A117" s="384"/>
      <c r="B117" s="335"/>
      <c r="C117" s="369"/>
      <c r="D117" s="374"/>
      <c r="E117" s="345"/>
      <c r="F117" s="369"/>
      <c r="G117" s="345"/>
      <c r="H117" s="387" t="s">
        <v>138</v>
      </c>
      <c r="I117" s="77" t="s">
        <v>171</v>
      </c>
      <c r="J117" s="515"/>
      <c r="K117" s="525"/>
      <c r="L117" s="345"/>
      <c r="M117" s="373"/>
      <c r="N117" s="351"/>
      <c r="O117" s="369"/>
      <c r="P117" s="41" t="s">
        <v>146</v>
      </c>
      <c r="Q117" s="26" t="s">
        <v>147</v>
      </c>
      <c r="R117" s="69">
        <f>+IFERROR(VLOOKUP(Q117,[6]DATOS!$E$2:$F$17,2,FALSE),"")</f>
        <v>15</v>
      </c>
      <c r="S117" s="384"/>
      <c r="T117" s="384"/>
      <c r="U117" s="384"/>
      <c r="V117" s="384"/>
      <c r="W117" s="384"/>
      <c r="X117" s="384"/>
      <c r="Y117" s="369"/>
      <c r="Z117" s="384"/>
      <c r="AA117" s="528"/>
      <c r="AB117" s="363"/>
      <c r="AC117" s="380"/>
      <c r="AD117" s="380"/>
      <c r="AE117" s="345"/>
      <c r="AF117" s="369"/>
      <c r="AG117" s="369"/>
      <c r="AH117" s="345"/>
      <c r="AI117" s="345"/>
      <c r="AJ117" s="375"/>
      <c r="AK117" s="526"/>
      <c r="AL117" s="526"/>
      <c r="AM117" s="369"/>
      <c r="AN117" s="374"/>
      <c r="AO117" s="484"/>
      <c r="AP117" s="384"/>
      <c r="AQ117" s="384"/>
      <c r="AR117" s="384"/>
      <c r="AS117" s="384"/>
      <c r="AT117" s="384"/>
      <c r="AU117" s="384"/>
      <c r="AV117" s="384"/>
      <c r="AW117" s="384"/>
      <c r="AX117" s="384"/>
      <c r="AY117" s="384"/>
      <c r="AZ117" s="384"/>
      <c r="BA117" s="524"/>
      <c r="BB117" s="524"/>
      <c r="BC117" s="524"/>
      <c r="BD117" s="524"/>
      <c r="BE117" s="524"/>
    </row>
    <row r="118" spans="1:57" ht="36.75" customHeight="1" thickBot="1">
      <c r="A118" s="384"/>
      <c r="B118" s="335"/>
      <c r="C118" s="369"/>
      <c r="D118" s="374"/>
      <c r="E118" s="345"/>
      <c r="F118" s="369"/>
      <c r="G118" s="345"/>
      <c r="H118" s="387"/>
      <c r="I118" s="77" t="s">
        <v>171</v>
      </c>
      <c r="J118" s="515"/>
      <c r="K118" s="525"/>
      <c r="L118" s="345"/>
      <c r="M118" s="373"/>
      <c r="N118" s="351"/>
      <c r="O118" s="369"/>
      <c r="P118" s="41" t="s">
        <v>149</v>
      </c>
      <c r="Q118" s="26" t="s">
        <v>150</v>
      </c>
      <c r="R118" s="69">
        <f>+IFERROR(VLOOKUP(Q118,[6]DATOS!$E$2:$F$17,2,FALSE),"")</f>
        <v>15</v>
      </c>
      <c r="S118" s="384"/>
      <c r="T118" s="384"/>
      <c r="U118" s="384"/>
      <c r="V118" s="384"/>
      <c r="W118" s="384"/>
      <c r="X118" s="384"/>
      <c r="Y118" s="369"/>
      <c r="Z118" s="384"/>
      <c r="AA118" s="528"/>
      <c r="AB118" s="363"/>
      <c r="AC118" s="380"/>
      <c r="AD118" s="380"/>
      <c r="AE118" s="345"/>
      <c r="AF118" s="369"/>
      <c r="AG118" s="369"/>
      <c r="AH118" s="345"/>
      <c r="AI118" s="345"/>
      <c r="AJ118" s="375"/>
      <c r="AK118" s="526"/>
      <c r="AL118" s="526"/>
      <c r="AM118" s="369"/>
      <c r="AN118" s="374"/>
      <c r="AO118" s="484"/>
      <c r="AP118" s="384"/>
      <c r="AQ118" s="384"/>
      <c r="AR118" s="384"/>
      <c r="AS118" s="384"/>
      <c r="AT118" s="384"/>
      <c r="AU118" s="384"/>
      <c r="AV118" s="384"/>
      <c r="AW118" s="384"/>
      <c r="AX118" s="384"/>
      <c r="AY118" s="384"/>
      <c r="AZ118" s="384"/>
      <c r="BA118" s="524"/>
      <c r="BB118" s="524"/>
      <c r="BC118" s="524"/>
      <c r="BD118" s="524"/>
      <c r="BE118" s="524"/>
    </row>
    <row r="119" spans="1:57" ht="36.75" customHeight="1" thickBot="1">
      <c r="A119" s="384"/>
      <c r="B119" s="335"/>
      <c r="C119" s="369"/>
      <c r="D119" s="374"/>
      <c r="E119" s="345"/>
      <c r="F119" s="369"/>
      <c r="G119" s="345"/>
      <c r="H119" s="387" t="s">
        <v>195</v>
      </c>
      <c r="I119" s="77" t="s">
        <v>171</v>
      </c>
      <c r="J119" s="515"/>
      <c r="K119" s="525"/>
      <c r="L119" s="345"/>
      <c r="M119" s="373"/>
      <c r="N119" s="351"/>
      <c r="O119" s="369"/>
      <c r="P119" s="41" t="s">
        <v>152</v>
      </c>
      <c r="Q119" s="30" t="s">
        <v>153</v>
      </c>
      <c r="R119" s="69">
        <f>+IFERROR(VLOOKUP(Q119,[6]DATOS!$E$2:$F$17,2,FALSE),"")</f>
        <v>10</v>
      </c>
      <c r="S119" s="384"/>
      <c r="T119" s="384"/>
      <c r="U119" s="384"/>
      <c r="V119" s="384"/>
      <c r="W119" s="384"/>
      <c r="X119" s="384"/>
      <c r="Y119" s="369"/>
      <c r="Z119" s="384"/>
      <c r="AA119" s="528"/>
      <c r="AB119" s="363"/>
      <c r="AC119" s="380"/>
      <c r="AD119" s="380"/>
      <c r="AE119" s="345"/>
      <c r="AF119" s="369"/>
      <c r="AG119" s="369"/>
      <c r="AH119" s="345"/>
      <c r="AI119" s="345"/>
      <c r="AJ119" s="375"/>
      <c r="AK119" s="526"/>
      <c r="AL119" s="526"/>
      <c r="AM119" s="369"/>
      <c r="AN119" s="374"/>
      <c r="AO119" s="484"/>
      <c r="AP119" s="384"/>
      <c r="AQ119" s="384"/>
      <c r="AR119" s="384"/>
      <c r="AS119" s="384"/>
      <c r="AT119" s="384"/>
      <c r="AU119" s="384"/>
      <c r="AV119" s="384"/>
      <c r="AW119" s="384"/>
      <c r="AX119" s="384"/>
      <c r="AY119" s="384"/>
      <c r="AZ119" s="384"/>
      <c r="BA119" s="524"/>
      <c r="BB119" s="524"/>
      <c r="BC119" s="524"/>
      <c r="BD119" s="524"/>
      <c r="BE119" s="524"/>
    </row>
    <row r="120" spans="1:57" ht="108" customHeight="1" thickBot="1">
      <c r="A120" s="384"/>
      <c r="B120" s="335"/>
      <c r="C120" s="369"/>
      <c r="D120" s="374"/>
      <c r="E120" s="345"/>
      <c r="F120" s="369"/>
      <c r="G120" s="345"/>
      <c r="H120" s="387"/>
      <c r="I120" s="77" t="s">
        <v>171</v>
      </c>
      <c r="J120" s="515"/>
      <c r="K120" s="525"/>
      <c r="L120" s="345"/>
      <c r="M120" s="373"/>
      <c r="N120" s="403"/>
      <c r="O120" s="369"/>
      <c r="P120" s="41"/>
      <c r="Q120" s="30"/>
      <c r="R120" s="69"/>
      <c r="S120" s="384"/>
      <c r="T120" s="384"/>
      <c r="U120" s="384"/>
      <c r="V120" s="384"/>
      <c r="W120" s="384"/>
      <c r="X120" s="384"/>
      <c r="Y120" s="369"/>
      <c r="Z120" s="384"/>
      <c r="AA120" s="528"/>
      <c r="AB120" s="363"/>
      <c r="AC120" s="380"/>
      <c r="AD120" s="380"/>
      <c r="AE120" s="345"/>
      <c r="AF120" s="369"/>
      <c r="AG120" s="369"/>
      <c r="AH120" s="345"/>
      <c r="AI120" s="345"/>
      <c r="AJ120" s="375"/>
      <c r="AK120" s="526"/>
      <c r="AL120" s="526"/>
      <c r="AM120" s="369"/>
      <c r="AN120" s="374"/>
      <c r="AO120" s="484"/>
      <c r="AP120" s="384"/>
      <c r="AQ120" s="384"/>
      <c r="AR120" s="384"/>
      <c r="AS120" s="384"/>
      <c r="AT120" s="384"/>
      <c r="AU120" s="384"/>
      <c r="AV120" s="384"/>
      <c r="AW120" s="384"/>
      <c r="AX120" s="384"/>
      <c r="AY120" s="384"/>
      <c r="AZ120" s="384"/>
      <c r="BA120" s="524"/>
      <c r="BB120" s="524"/>
      <c r="BC120" s="524"/>
      <c r="BD120" s="524"/>
      <c r="BE120" s="524"/>
    </row>
    <row r="121" spans="1:57" ht="36.75" customHeight="1" thickBot="1">
      <c r="A121" s="384"/>
      <c r="B121" s="335"/>
      <c r="C121" s="369"/>
      <c r="D121" s="374"/>
      <c r="E121" s="345"/>
      <c r="F121" s="369"/>
      <c r="G121" s="345"/>
      <c r="H121" s="387" t="s">
        <v>145</v>
      </c>
      <c r="I121" s="77" t="s">
        <v>171</v>
      </c>
      <c r="J121" s="515"/>
      <c r="K121" s="525"/>
      <c r="L121" s="345"/>
      <c r="M121" s="373"/>
      <c r="N121" s="517" t="s">
        <v>278</v>
      </c>
      <c r="O121" s="338" t="s">
        <v>127</v>
      </c>
      <c r="P121" s="362" t="s">
        <v>128</v>
      </c>
      <c r="Q121" s="353" t="s">
        <v>129</v>
      </c>
      <c r="R121" s="353">
        <f>+IFERROR(VLOOKUP(Q121,[6]DATOS!$E$2:$F$17,2,FALSE),"")</f>
        <v>15</v>
      </c>
      <c r="S121" s="353">
        <f>SUM(R121:R164)</f>
        <v>100</v>
      </c>
      <c r="T121" s="353" t="str">
        <f>+IF(AND(S121&lt;=100,S121&gt;=96),"Fuerte",IF(AND(S121&lt;=95,S121&gt;=86),"Moderado",IF(AND(S121&lt;=85,J121&gt;=0),"Débil"," ")))</f>
        <v>Fuerte</v>
      </c>
      <c r="U121" s="353" t="s">
        <v>130</v>
      </c>
      <c r="V121" s="353"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353">
        <f>IF(V121="Fuerte",100,IF(V121="Moderado",50,IF(V121="Débil",0)))</f>
        <v>100</v>
      </c>
      <c r="X121" s="353">
        <f>AVERAGE(W121:W138)</f>
        <v>100</v>
      </c>
      <c r="Y121" s="362" t="s">
        <v>191</v>
      </c>
      <c r="Z121" s="406" t="s">
        <v>209</v>
      </c>
      <c r="AA121" s="362" t="s">
        <v>279</v>
      </c>
      <c r="AB121" s="363"/>
      <c r="AC121" s="380"/>
      <c r="AD121" s="380"/>
      <c r="AE121" s="345"/>
      <c r="AF121" s="369"/>
      <c r="AG121" s="369"/>
      <c r="AH121" s="345"/>
      <c r="AI121" s="345"/>
      <c r="AJ121" s="375"/>
      <c r="AK121" s="526"/>
      <c r="AL121" s="526"/>
      <c r="AM121" s="369"/>
      <c r="AN121" s="374"/>
      <c r="AO121" s="527"/>
      <c r="AP121" s="353"/>
      <c r="AQ121" s="353"/>
      <c r="AR121" s="353"/>
      <c r="AS121" s="353"/>
      <c r="AT121" s="353"/>
      <c r="AU121" s="353"/>
      <c r="AV121" s="353"/>
      <c r="AW121" s="353"/>
      <c r="AX121" s="353"/>
      <c r="AY121" s="353"/>
      <c r="AZ121" s="353"/>
      <c r="BA121" s="521"/>
      <c r="BB121" s="521"/>
      <c r="BC121" s="521"/>
      <c r="BD121" s="521"/>
      <c r="BE121" s="521"/>
    </row>
    <row r="122" spans="1:57" ht="28.5" customHeight="1" thickBot="1">
      <c r="A122" s="384"/>
      <c r="B122" s="335"/>
      <c r="C122" s="369"/>
      <c r="D122" s="374"/>
      <c r="E122" s="345"/>
      <c r="F122" s="369"/>
      <c r="G122" s="345"/>
      <c r="H122" s="387"/>
      <c r="I122" s="77" t="s">
        <v>171</v>
      </c>
      <c r="J122" s="515"/>
      <c r="K122" s="525"/>
      <c r="L122" s="345"/>
      <c r="M122" s="373"/>
      <c r="N122" s="518"/>
      <c r="O122" s="324"/>
      <c r="P122" s="345"/>
      <c r="Q122" s="354"/>
      <c r="R122" s="354"/>
      <c r="S122" s="354"/>
      <c r="T122" s="354"/>
      <c r="U122" s="354"/>
      <c r="V122" s="354"/>
      <c r="W122" s="354"/>
      <c r="X122" s="354"/>
      <c r="Y122" s="345"/>
      <c r="Z122" s="417"/>
      <c r="AA122" s="345"/>
      <c r="AB122" s="363"/>
      <c r="AC122" s="380"/>
      <c r="AD122" s="380"/>
      <c r="AE122" s="345"/>
      <c r="AF122" s="369"/>
      <c r="AG122" s="369"/>
      <c r="AH122" s="345"/>
      <c r="AI122" s="345"/>
      <c r="AJ122" s="375"/>
      <c r="AK122" s="526"/>
      <c r="AL122" s="526"/>
      <c r="AM122" s="369"/>
      <c r="AN122" s="374"/>
      <c r="AO122" s="457"/>
      <c r="AP122" s="354"/>
      <c r="AQ122" s="354"/>
      <c r="AR122" s="354"/>
      <c r="AS122" s="354"/>
      <c r="AT122" s="354"/>
      <c r="AU122" s="354"/>
      <c r="AV122" s="354"/>
      <c r="AW122" s="354"/>
      <c r="AX122" s="354"/>
      <c r="AY122" s="354"/>
      <c r="AZ122" s="354"/>
      <c r="BA122" s="522"/>
      <c r="BB122" s="522"/>
      <c r="BC122" s="522"/>
      <c r="BD122" s="522"/>
      <c r="BE122" s="522"/>
    </row>
    <row r="123" spans="1:57" ht="28.5" customHeight="1" thickBot="1">
      <c r="A123" s="384"/>
      <c r="B123" s="335"/>
      <c r="C123" s="369"/>
      <c r="D123" s="374"/>
      <c r="E123" s="345"/>
      <c r="F123" s="369"/>
      <c r="G123" s="345"/>
      <c r="H123" s="76" t="s">
        <v>148</v>
      </c>
      <c r="I123" s="77" t="s">
        <v>171</v>
      </c>
      <c r="J123" s="515"/>
      <c r="K123" s="525"/>
      <c r="L123" s="345"/>
      <c r="M123" s="373"/>
      <c r="N123" s="518"/>
      <c r="O123" s="324"/>
      <c r="P123" s="345"/>
      <c r="Q123" s="354"/>
      <c r="R123" s="354"/>
      <c r="S123" s="354"/>
      <c r="T123" s="354"/>
      <c r="U123" s="354"/>
      <c r="V123" s="354"/>
      <c r="W123" s="354"/>
      <c r="X123" s="354"/>
      <c r="Y123" s="345"/>
      <c r="Z123" s="417"/>
      <c r="AA123" s="345"/>
      <c r="AB123" s="363"/>
      <c r="AC123" s="380"/>
      <c r="AD123" s="380"/>
      <c r="AE123" s="345"/>
      <c r="AF123" s="369"/>
      <c r="AG123" s="369"/>
      <c r="AH123" s="345"/>
      <c r="AI123" s="345"/>
      <c r="AJ123" s="375"/>
      <c r="AK123" s="526"/>
      <c r="AL123" s="526"/>
      <c r="AM123" s="369"/>
      <c r="AN123" s="374"/>
      <c r="AO123" s="457"/>
      <c r="AP123" s="354"/>
      <c r="AQ123" s="354"/>
      <c r="AR123" s="354"/>
      <c r="AS123" s="354"/>
      <c r="AT123" s="354"/>
      <c r="AU123" s="354"/>
      <c r="AV123" s="354"/>
      <c r="AW123" s="354"/>
      <c r="AX123" s="354"/>
      <c r="AY123" s="354"/>
      <c r="AZ123" s="354"/>
      <c r="BA123" s="522"/>
      <c r="BB123" s="522"/>
      <c r="BC123" s="522"/>
      <c r="BD123" s="522"/>
      <c r="BE123" s="522"/>
    </row>
    <row r="124" spans="1:57" ht="28.5" customHeight="1" thickBot="1">
      <c r="A124" s="384"/>
      <c r="B124" s="335"/>
      <c r="C124" s="369"/>
      <c r="D124" s="374"/>
      <c r="E124" s="345"/>
      <c r="F124" s="369"/>
      <c r="G124" s="345"/>
      <c r="H124" s="387" t="s">
        <v>151</v>
      </c>
      <c r="I124" s="77" t="s">
        <v>171</v>
      </c>
      <c r="J124" s="515"/>
      <c r="K124" s="525"/>
      <c r="L124" s="345"/>
      <c r="M124" s="373"/>
      <c r="N124" s="518"/>
      <c r="O124" s="324"/>
      <c r="P124" s="349"/>
      <c r="Q124" s="379"/>
      <c r="R124" s="379"/>
      <c r="S124" s="354"/>
      <c r="T124" s="354"/>
      <c r="U124" s="354"/>
      <c r="V124" s="354"/>
      <c r="W124" s="354"/>
      <c r="X124" s="354"/>
      <c r="Y124" s="345"/>
      <c r="Z124" s="417"/>
      <c r="AA124" s="345"/>
      <c r="AB124" s="363"/>
      <c r="AC124" s="380"/>
      <c r="AD124" s="380"/>
      <c r="AE124" s="345"/>
      <c r="AF124" s="369"/>
      <c r="AG124" s="369"/>
      <c r="AH124" s="345"/>
      <c r="AI124" s="345"/>
      <c r="AJ124" s="375"/>
      <c r="AK124" s="526"/>
      <c r="AL124" s="526"/>
      <c r="AM124" s="369"/>
      <c r="AN124" s="374"/>
      <c r="AO124" s="457"/>
      <c r="AP124" s="354"/>
      <c r="AQ124" s="354"/>
      <c r="AR124" s="354"/>
      <c r="AS124" s="354"/>
      <c r="AT124" s="354"/>
      <c r="AU124" s="354"/>
      <c r="AV124" s="354"/>
      <c r="AW124" s="354"/>
      <c r="AX124" s="354"/>
      <c r="AY124" s="354"/>
      <c r="AZ124" s="354"/>
      <c r="BA124" s="522"/>
      <c r="BB124" s="522"/>
      <c r="BC124" s="522"/>
      <c r="BD124" s="522"/>
      <c r="BE124" s="522"/>
    </row>
    <row r="125" spans="1:57" ht="28.5" customHeight="1" thickBot="1">
      <c r="A125" s="384"/>
      <c r="B125" s="335"/>
      <c r="C125" s="369"/>
      <c r="D125" s="374"/>
      <c r="E125" s="345"/>
      <c r="F125" s="369"/>
      <c r="G125" s="345"/>
      <c r="H125" s="387"/>
      <c r="I125" s="77" t="s">
        <v>171</v>
      </c>
      <c r="J125" s="515"/>
      <c r="K125" s="525"/>
      <c r="L125" s="345"/>
      <c r="M125" s="373"/>
      <c r="N125" s="518"/>
      <c r="O125" s="324"/>
      <c r="P125" s="362" t="s">
        <v>136</v>
      </c>
      <c r="Q125" s="353" t="s">
        <v>137</v>
      </c>
      <c r="R125" s="353">
        <f>+IFERROR(VLOOKUP(Q125,[6]DATOS!$E$2:$F$17,2,FALSE),"")</f>
        <v>15</v>
      </c>
      <c r="S125" s="354"/>
      <c r="T125" s="354"/>
      <c r="U125" s="354"/>
      <c r="V125" s="354"/>
      <c r="W125" s="354"/>
      <c r="X125" s="354"/>
      <c r="Y125" s="345"/>
      <c r="Z125" s="417"/>
      <c r="AA125" s="345"/>
      <c r="AB125" s="363"/>
      <c r="AC125" s="380"/>
      <c r="AD125" s="380"/>
      <c r="AE125" s="345"/>
      <c r="AF125" s="369"/>
      <c r="AG125" s="369"/>
      <c r="AH125" s="345"/>
      <c r="AI125" s="345"/>
      <c r="AJ125" s="375"/>
      <c r="AK125" s="526"/>
      <c r="AL125" s="526"/>
      <c r="AM125" s="369"/>
      <c r="AN125" s="374"/>
      <c r="AO125" s="457"/>
      <c r="AP125" s="354"/>
      <c r="AQ125" s="354"/>
      <c r="AR125" s="354"/>
      <c r="AS125" s="354"/>
      <c r="AT125" s="354"/>
      <c r="AU125" s="354"/>
      <c r="AV125" s="354"/>
      <c r="AW125" s="354"/>
      <c r="AX125" s="354"/>
      <c r="AY125" s="354"/>
      <c r="AZ125" s="354"/>
      <c r="BA125" s="522"/>
      <c r="BB125" s="522"/>
      <c r="BC125" s="522"/>
      <c r="BD125" s="522"/>
      <c r="BE125" s="522"/>
    </row>
    <row r="126" spans="1:57" ht="28.5" customHeight="1" thickBot="1">
      <c r="A126" s="384"/>
      <c r="B126" s="335"/>
      <c r="C126" s="369"/>
      <c r="D126" s="374"/>
      <c r="E126" s="345"/>
      <c r="F126" s="369"/>
      <c r="G126" s="345"/>
      <c r="H126" s="387"/>
      <c r="I126" s="77" t="s">
        <v>171</v>
      </c>
      <c r="J126" s="515"/>
      <c r="K126" s="525"/>
      <c r="L126" s="345"/>
      <c r="M126" s="373"/>
      <c r="N126" s="518"/>
      <c r="O126" s="324"/>
      <c r="P126" s="345"/>
      <c r="Q126" s="354"/>
      <c r="R126" s="354"/>
      <c r="S126" s="354"/>
      <c r="T126" s="354"/>
      <c r="U126" s="354"/>
      <c r="V126" s="354"/>
      <c r="W126" s="354"/>
      <c r="X126" s="354"/>
      <c r="Y126" s="345"/>
      <c r="Z126" s="417"/>
      <c r="AA126" s="345"/>
      <c r="AB126" s="363"/>
      <c r="AC126" s="380"/>
      <c r="AD126" s="380"/>
      <c r="AE126" s="345"/>
      <c r="AF126" s="369"/>
      <c r="AG126" s="369"/>
      <c r="AH126" s="345"/>
      <c r="AI126" s="345"/>
      <c r="AJ126" s="375"/>
      <c r="AK126" s="526"/>
      <c r="AL126" s="526"/>
      <c r="AM126" s="369"/>
      <c r="AN126" s="374"/>
      <c r="AO126" s="457"/>
      <c r="AP126" s="354"/>
      <c r="AQ126" s="354"/>
      <c r="AR126" s="354"/>
      <c r="AS126" s="354"/>
      <c r="AT126" s="354"/>
      <c r="AU126" s="354"/>
      <c r="AV126" s="354"/>
      <c r="AW126" s="354"/>
      <c r="AX126" s="354"/>
      <c r="AY126" s="354"/>
      <c r="AZ126" s="354"/>
      <c r="BA126" s="522"/>
      <c r="BB126" s="522"/>
      <c r="BC126" s="522"/>
      <c r="BD126" s="522"/>
      <c r="BE126" s="522"/>
    </row>
    <row r="127" spans="1:57" ht="28.5" customHeight="1" thickBot="1">
      <c r="A127" s="384"/>
      <c r="B127" s="335"/>
      <c r="C127" s="369"/>
      <c r="D127" s="374"/>
      <c r="E127" s="345"/>
      <c r="F127" s="369"/>
      <c r="G127" s="345"/>
      <c r="H127" s="387" t="s">
        <v>154</v>
      </c>
      <c r="I127" s="77" t="s">
        <v>171</v>
      </c>
      <c r="J127" s="515"/>
      <c r="K127" s="525"/>
      <c r="L127" s="345"/>
      <c r="M127" s="373"/>
      <c r="N127" s="518"/>
      <c r="O127" s="324"/>
      <c r="P127" s="345"/>
      <c r="Q127" s="354"/>
      <c r="R127" s="354"/>
      <c r="S127" s="354"/>
      <c r="T127" s="354"/>
      <c r="U127" s="354"/>
      <c r="V127" s="354"/>
      <c r="W127" s="354"/>
      <c r="X127" s="354"/>
      <c r="Y127" s="345"/>
      <c r="Z127" s="417"/>
      <c r="AA127" s="345"/>
      <c r="AB127" s="363"/>
      <c r="AC127" s="380"/>
      <c r="AD127" s="380"/>
      <c r="AE127" s="345"/>
      <c r="AF127" s="369"/>
      <c r="AG127" s="369"/>
      <c r="AH127" s="345"/>
      <c r="AI127" s="345"/>
      <c r="AJ127" s="375"/>
      <c r="AK127" s="526"/>
      <c r="AL127" s="526"/>
      <c r="AM127" s="369"/>
      <c r="AN127" s="374"/>
      <c r="AO127" s="457"/>
      <c r="AP127" s="354"/>
      <c r="AQ127" s="354"/>
      <c r="AR127" s="354"/>
      <c r="AS127" s="354"/>
      <c r="AT127" s="354"/>
      <c r="AU127" s="354"/>
      <c r="AV127" s="354"/>
      <c r="AW127" s="354"/>
      <c r="AX127" s="354"/>
      <c r="AY127" s="354"/>
      <c r="AZ127" s="354"/>
      <c r="BA127" s="522"/>
      <c r="BB127" s="522"/>
      <c r="BC127" s="522"/>
      <c r="BD127" s="522"/>
      <c r="BE127" s="522"/>
    </row>
    <row r="128" spans="1:57" ht="28.5" customHeight="1" thickBot="1">
      <c r="A128" s="384"/>
      <c r="B128" s="335"/>
      <c r="C128" s="369"/>
      <c r="D128" s="374"/>
      <c r="E128" s="345"/>
      <c r="F128" s="369"/>
      <c r="G128" s="345"/>
      <c r="H128" s="387"/>
      <c r="I128" s="77" t="s">
        <v>171</v>
      </c>
      <c r="J128" s="515"/>
      <c r="K128" s="525"/>
      <c r="L128" s="345"/>
      <c r="M128" s="373"/>
      <c r="N128" s="518"/>
      <c r="O128" s="324"/>
      <c r="P128" s="349"/>
      <c r="Q128" s="379"/>
      <c r="R128" s="379"/>
      <c r="S128" s="354"/>
      <c r="T128" s="354"/>
      <c r="U128" s="354"/>
      <c r="V128" s="354"/>
      <c r="W128" s="354"/>
      <c r="X128" s="354"/>
      <c r="Y128" s="345"/>
      <c r="Z128" s="417"/>
      <c r="AA128" s="345"/>
      <c r="AB128" s="363"/>
      <c r="AC128" s="380"/>
      <c r="AD128" s="380"/>
      <c r="AE128" s="345"/>
      <c r="AF128" s="369"/>
      <c r="AG128" s="369"/>
      <c r="AH128" s="345"/>
      <c r="AI128" s="345"/>
      <c r="AJ128" s="375"/>
      <c r="AK128" s="526"/>
      <c r="AL128" s="526"/>
      <c r="AM128" s="369"/>
      <c r="AN128" s="374"/>
      <c r="AO128" s="457"/>
      <c r="AP128" s="354"/>
      <c r="AQ128" s="354"/>
      <c r="AR128" s="354"/>
      <c r="AS128" s="354"/>
      <c r="AT128" s="354"/>
      <c r="AU128" s="354"/>
      <c r="AV128" s="354"/>
      <c r="AW128" s="354"/>
      <c r="AX128" s="354"/>
      <c r="AY128" s="354"/>
      <c r="AZ128" s="354"/>
      <c r="BA128" s="522"/>
      <c r="BB128" s="522"/>
      <c r="BC128" s="522"/>
      <c r="BD128" s="522"/>
      <c r="BE128" s="522"/>
    </row>
    <row r="129" spans="1:57" ht="28.5" customHeight="1" thickBot="1">
      <c r="A129" s="384"/>
      <c r="B129" s="335"/>
      <c r="C129" s="369"/>
      <c r="D129" s="374"/>
      <c r="E129" s="345"/>
      <c r="F129" s="369"/>
      <c r="G129" s="345"/>
      <c r="H129" s="387" t="s">
        <v>155</v>
      </c>
      <c r="I129" s="77" t="s">
        <v>171</v>
      </c>
      <c r="J129" s="515"/>
      <c r="K129" s="525"/>
      <c r="L129" s="345"/>
      <c r="M129" s="373"/>
      <c r="N129" s="518"/>
      <c r="O129" s="324"/>
      <c r="P129" s="362" t="s">
        <v>139</v>
      </c>
      <c r="Q129" s="353" t="s">
        <v>140</v>
      </c>
      <c r="R129" s="353">
        <f>+IFERROR(VLOOKUP(Q129,[6]DATOS!$E$2:$F$17,2,FALSE),"")</f>
        <v>15</v>
      </c>
      <c r="S129" s="354"/>
      <c r="T129" s="354"/>
      <c r="U129" s="354"/>
      <c r="V129" s="354"/>
      <c r="W129" s="354"/>
      <c r="X129" s="354"/>
      <c r="Y129" s="345"/>
      <c r="Z129" s="417"/>
      <c r="AA129" s="345"/>
      <c r="AB129" s="363"/>
      <c r="AC129" s="380"/>
      <c r="AD129" s="380"/>
      <c r="AE129" s="345"/>
      <c r="AF129" s="369"/>
      <c r="AG129" s="369"/>
      <c r="AH129" s="345"/>
      <c r="AI129" s="345"/>
      <c r="AJ129" s="375"/>
      <c r="AK129" s="526"/>
      <c r="AL129" s="526"/>
      <c r="AM129" s="369"/>
      <c r="AN129" s="374"/>
      <c r="AO129" s="457"/>
      <c r="AP129" s="354"/>
      <c r="AQ129" s="354"/>
      <c r="AR129" s="354"/>
      <c r="AS129" s="354"/>
      <c r="AT129" s="354"/>
      <c r="AU129" s="354"/>
      <c r="AV129" s="354"/>
      <c r="AW129" s="354"/>
      <c r="AX129" s="354"/>
      <c r="AY129" s="354"/>
      <c r="AZ129" s="354"/>
      <c r="BA129" s="522"/>
      <c r="BB129" s="522"/>
      <c r="BC129" s="522"/>
      <c r="BD129" s="522"/>
      <c r="BE129" s="522"/>
    </row>
    <row r="130" spans="1:57" ht="28.5" customHeight="1" thickBot="1">
      <c r="A130" s="384"/>
      <c r="B130" s="335"/>
      <c r="C130" s="369"/>
      <c r="D130" s="374"/>
      <c r="E130" s="345"/>
      <c r="F130" s="369"/>
      <c r="G130" s="345"/>
      <c r="H130" s="387"/>
      <c r="I130" s="77" t="s">
        <v>171</v>
      </c>
      <c r="J130" s="515"/>
      <c r="K130" s="525"/>
      <c r="L130" s="345"/>
      <c r="M130" s="373"/>
      <c r="N130" s="518"/>
      <c r="O130" s="324"/>
      <c r="P130" s="345"/>
      <c r="Q130" s="354"/>
      <c r="R130" s="354"/>
      <c r="S130" s="354"/>
      <c r="T130" s="354"/>
      <c r="U130" s="354"/>
      <c r="V130" s="354"/>
      <c r="W130" s="354"/>
      <c r="X130" s="354"/>
      <c r="Y130" s="345"/>
      <c r="Z130" s="417"/>
      <c r="AA130" s="345"/>
      <c r="AB130" s="363"/>
      <c r="AC130" s="380"/>
      <c r="AD130" s="380"/>
      <c r="AE130" s="345"/>
      <c r="AF130" s="369"/>
      <c r="AG130" s="369"/>
      <c r="AH130" s="345"/>
      <c r="AI130" s="345"/>
      <c r="AJ130" s="375"/>
      <c r="AK130" s="526"/>
      <c r="AL130" s="526"/>
      <c r="AM130" s="369"/>
      <c r="AN130" s="374"/>
      <c r="AO130" s="457"/>
      <c r="AP130" s="354"/>
      <c r="AQ130" s="354"/>
      <c r="AR130" s="354"/>
      <c r="AS130" s="354"/>
      <c r="AT130" s="354"/>
      <c r="AU130" s="354"/>
      <c r="AV130" s="354"/>
      <c r="AW130" s="354"/>
      <c r="AX130" s="354"/>
      <c r="AY130" s="354"/>
      <c r="AZ130" s="354"/>
      <c r="BA130" s="522"/>
      <c r="BB130" s="522"/>
      <c r="BC130" s="522"/>
      <c r="BD130" s="522"/>
      <c r="BE130" s="522"/>
    </row>
    <row r="131" spans="1:57" ht="28.5" customHeight="1" thickBot="1">
      <c r="A131" s="384"/>
      <c r="B131" s="335"/>
      <c r="C131" s="369"/>
      <c r="D131" s="374"/>
      <c r="E131" s="345"/>
      <c r="F131" s="369"/>
      <c r="G131" s="345"/>
      <c r="H131" s="387"/>
      <c r="I131" s="77" t="s">
        <v>171</v>
      </c>
      <c r="J131" s="515"/>
      <c r="K131" s="525"/>
      <c r="L131" s="345"/>
      <c r="M131" s="373"/>
      <c r="N131" s="518"/>
      <c r="O131" s="324"/>
      <c r="P131" s="345"/>
      <c r="Q131" s="354"/>
      <c r="R131" s="354"/>
      <c r="S131" s="354"/>
      <c r="T131" s="354"/>
      <c r="U131" s="354"/>
      <c r="V131" s="354"/>
      <c r="W131" s="354"/>
      <c r="X131" s="354"/>
      <c r="Y131" s="345"/>
      <c r="Z131" s="417"/>
      <c r="AA131" s="345"/>
      <c r="AB131" s="363"/>
      <c r="AC131" s="380"/>
      <c r="AD131" s="380"/>
      <c r="AE131" s="345"/>
      <c r="AF131" s="369"/>
      <c r="AG131" s="369"/>
      <c r="AH131" s="345"/>
      <c r="AI131" s="345"/>
      <c r="AJ131" s="375"/>
      <c r="AK131" s="526"/>
      <c r="AL131" s="526"/>
      <c r="AM131" s="369"/>
      <c r="AN131" s="374"/>
      <c r="AO131" s="457"/>
      <c r="AP131" s="354"/>
      <c r="AQ131" s="354"/>
      <c r="AR131" s="354"/>
      <c r="AS131" s="354"/>
      <c r="AT131" s="354"/>
      <c r="AU131" s="354"/>
      <c r="AV131" s="354"/>
      <c r="AW131" s="354"/>
      <c r="AX131" s="354"/>
      <c r="AY131" s="354"/>
      <c r="AZ131" s="354"/>
      <c r="BA131" s="522"/>
      <c r="BB131" s="522"/>
      <c r="BC131" s="522"/>
      <c r="BD131" s="522"/>
      <c r="BE131" s="522"/>
    </row>
    <row r="132" spans="1:57" ht="28.5" customHeight="1" thickBot="1">
      <c r="A132" s="384"/>
      <c r="B132" s="335"/>
      <c r="C132" s="369"/>
      <c r="D132" s="374"/>
      <c r="E132" s="345"/>
      <c r="F132" s="369"/>
      <c r="G132" s="345"/>
      <c r="H132" s="387" t="s">
        <v>156</v>
      </c>
      <c r="I132" s="77" t="s">
        <v>171</v>
      </c>
      <c r="J132" s="515"/>
      <c r="K132" s="525"/>
      <c r="L132" s="345"/>
      <c r="M132" s="373"/>
      <c r="N132" s="518"/>
      <c r="O132" s="324"/>
      <c r="P132" s="345"/>
      <c r="Q132" s="354"/>
      <c r="R132" s="354"/>
      <c r="S132" s="354"/>
      <c r="T132" s="354"/>
      <c r="U132" s="354"/>
      <c r="V132" s="354"/>
      <c r="W132" s="354"/>
      <c r="X132" s="354"/>
      <c r="Y132" s="345"/>
      <c r="Z132" s="417"/>
      <c r="AA132" s="345"/>
      <c r="AB132" s="363"/>
      <c r="AC132" s="380"/>
      <c r="AD132" s="380"/>
      <c r="AE132" s="345"/>
      <c r="AF132" s="369"/>
      <c r="AG132" s="369"/>
      <c r="AH132" s="345"/>
      <c r="AI132" s="345"/>
      <c r="AJ132" s="375"/>
      <c r="AK132" s="526"/>
      <c r="AL132" s="526"/>
      <c r="AM132" s="369"/>
      <c r="AN132" s="374"/>
      <c r="AO132" s="457"/>
      <c r="AP132" s="354"/>
      <c r="AQ132" s="354"/>
      <c r="AR132" s="354"/>
      <c r="AS132" s="354"/>
      <c r="AT132" s="354"/>
      <c r="AU132" s="354"/>
      <c r="AV132" s="354"/>
      <c r="AW132" s="354"/>
      <c r="AX132" s="354"/>
      <c r="AY132" s="354"/>
      <c r="AZ132" s="354"/>
      <c r="BA132" s="522"/>
      <c r="BB132" s="522"/>
      <c r="BC132" s="522"/>
      <c r="BD132" s="522"/>
      <c r="BE132" s="522"/>
    </row>
    <row r="133" spans="1:57" ht="28.5" customHeight="1" thickBot="1">
      <c r="A133" s="384"/>
      <c r="B133" s="335"/>
      <c r="C133" s="369"/>
      <c r="D133" s="374"/>
      <c r="E133" s="345"/>
      <c r="F133" s="369"/>
      <c r="G133" s="345"/>
      <c r="H133" s="387"/>
      <c r="I133" s="77" t="s">
        <v>171</v>
      </c>
      <c r="J133" s="515"/>
      <c r="K133" s="525"/>
      <c r="L133" s="345"/>
      <c r="M133" s="373"/>
      <c r="N133" s="518"/>
      <c r="O133" s="324"/>
      <c r="P133" s="349"/>
      <c r="Q133" s="379"/>
      <c r="R133" s="379"/>
      <c r="S133" s="354"/>
      <c r="T133" s="354"/>
      <c r="U133" s="354"/>
      <c r="V133" s="354"/>
      <c r="W133" s="354"/>
      <c r="X133" s="354"/>
      <c r="Y133" s="345"/>
      <c r="Z133" s="417"/>
      <c r="AA133" s="345"/>
      <c r="AB133" s="363"/>
      <c r="AC133" s="380"/>
      <c r="AD133" s="380"/>
      <c r="AE133" s="345"/>
      <c r="AF133" s="369"/>
      <c r="AG133" s="369"/>
      <c r="AH133" s="345"/>
      <c r="AI133" s="345"/>
      <c r="AJ133" s="375"/>
      <c r="AK133" s="526"/>
      <c r="AL133" s="526"/>
      <c r="AM133" s="369"/>
      <c r="AN133" s="374"/>
      <c r="AO133" s="457"/>
      <c r="AP133" s="354"/>
      <c r="AQ133" s="354"/>
      <c r="AR133" s="354"/>
      <c r="AS133" s="354"/>
      <c r="AT133" s="354"/>
      <c r="AU133" s="354"/>
      <c r="AV133" s="354"/>
      <c r="AW133" s="354"/>
      <c r="AX133" s="354"/>
      <c r="AY133" s="354"/>
      <c r="AZ133" s="354"/>
      <c r="BA133" s="522"/>
      <c r="BB133" s="522"/>
      <c r="BC133" s="522"/>
      <c r="BD133" s="522"/>
      <c r="BE133" s="522"/>
    </row>
    <row r="134" spans="1:57" ht="28.5" customHeight="1" thickBot="1">
      <c r="A134" s="384"/>
      <c r="B134" s="335"/>
      <c r="C134" s="369"/>
      <c r="D134" s="374"/>
      <c r="E134" s="345"/>
      <c r="F134" s="369"/>
      <c r="G134" s="345"/>
      <c r="H134" s="387" t="s">
        <v>157</v>
      </c>
      <c r="I134" s="77" t="s">
        <v>171</v>
      </c>
      <c r="J134" s="515"/>
      <c r="K134" s="525"/>
      <c r="L134" s="345"/>
      <c r="M134" s="373"/>
      <c r="N134" s="518"/>
      <c r="O134" s="324"/>
      <c r="P134" s="362" t="s">
        <v>143</v>
      </c>
      <c r="Q134" s="353" t="s">
        <v>144</v>
      </c>
      <c r="R134" s="353">
        <f>+IFERROR(VLOOKUP(Q134,[6]DATOS!$E$2:$F$17,2,FALSE),"")</f>
        <v>15</v>
      </c>
      <c r="S134" s="354"/>
      <c r="T134" s="354"/>
      <c r="U134" s="354"/>
      <c r="V134" s="354"/>
      <c r="W134" s="354"/>
      <c r="X134" s="354"/>
      <c r="Y134" s="345"/>
      <c r="Z134" s="417"/>
      <c r="AA134" s="345"/>
      <c r="AB134" s="363"/>
      <c r="AC134" s="380"/>
      <c r="AD134" s="380"/>
      <c r="AE134" s="345"/>
      <c r="AF134" s="369"/>
      <c r="AG134" s="369"/>
      <c r="AH134" s="345"/>
      <c r="AI134" s="345"/>
      <c r="AJ134" s="375"/>
      <c r="AK134" s="526"/>
      <c r="AL134" s="526"/>
      <c r="AM134" s="369"/>
      <c r="AN134" s="399"/>
      <c r="AO134" s="457"/>
      <c r="AP134" s="354"/>
      <c r="AQ134" s="354"/>
      <c r="AR134" s="354"/>
      <c r="AS134" s="354"/>
      <c r="AT134" s="354"/>
      <c r="AU134" s="354"/>
      <c r="AV134" s="354"/>
      <c r="AW134" s="354"/>
      <c r="AX134" s="354"/>
      <c r="AY134" s="354"/>
      <c r="AZ134" s="354"/>
      <c r="BA134" s="522"/>
      <c r="BB134" s="522"/>
      <c r="BC134" s="522"/>
      <c r="BD134" s="522"/>
      <c r="BE134" s="522"/>
    </row>
    <row r="135" spans="1:57" ht="28.5" customHeight="1" thickBot="1">
      <c r="A135" s="384"/>
      <c r="B135" s="335"/>
      <c r="C135" s="369"/>
      <c r="D135" s="374"/>
      <c r="E135" s="345"/>
      <c r="F135" s="369"/>
      <c r="G135" s="345"/>
      <c r="H135" s="387"/>
      <c r="I135" s="77" t="s">
        <v>171</v>
      </c>
      <c r="J135" s="515"/>
      <c r="K135" s="525"/>
      <c r="L135" s="345"/>
      <c r="M135" s="373"/>
      <c r="N135" s="518"/>
      <c r="O135" s="324"/>
      <c r="P135" s="345"/>
      <c r="Q135" s="354"/>
      <c r="R135" s="354"/>
      <c r="S135" s="354"/>
      <c r="T135" s="354"/>
      <c r="U135" s="354"/>
      <c r="V135" s="354"/>
      <c r="W135" s="354"/>
      <c r="X135" s="354"/>
      <c r="Y135" s="345"/>
      <c r="Z135" s="417"/>
      <c r="AA135" s="345"/>
      <c r="AB135" s="363"/>
      <c r="AC135" s="380"/>
      <c r="AD135" s="380"/>
      <c r="AE135" s="345"/>
      <c r="AF135" s="369"/>
      <c r="AG135" s="369"/>
      <c r="AH135" s="345"/>
      <c r="AI135" s="345"/>
      <c r="AJ135" s="375"/>
      <c r="AK135" s="526"/>
      <c r="AL135" s="526"/>
      <c r="AM135" s="369"/>
      <c r="AN135" s="348" t="s">
        <v>196</v>
      </c>
      <c r="AO135" s="457"/>
      <c r="AP135" s="354"/>
      <c r="AQ135" s="354"/>
      <c r="AR135" s="354"/>
      <c r="AS135" s="354"/>
      <c r="AT135" s="354"/>
      <c r="AU135" s="354"/>
      <c r="AV135" s="354"/>
      <c r="AW135" s="354"/>
      <c r="AX135" s="354"/>
      <c r="AY135" s="354"/>
      <c r="AZ135" s="354"/>
      <c r="BA135" s="522"/>
      <c r="BB135" s="522"/>
      <c r="BC135" s="522"/>
      <c r="BD135" s="522"/>
      <c r="BE135" s="522"/>
    </row>
    <row r="136" spans="1:57" ht="28.5" customHeight="1" thickBot="1">
      <c r="A136" s="384"/>
      <c r="B136" s="335"/>
      <c r="C136" s="369"/>
      <c r="D136" s="374"/>
      <c r="E136" s="345"/>
      <c r="F136" s="369"/>
      <c r="G136" s="345"/>
      <c r="H136" s="387"/>
      <c r="I136" s="77" t="s">
        <v>171</v>
      </c>
      <c r="J136" s="515"/>
      <c r="K136" s="525"/>
      <c r="L136" s="345"/>
      <c r="M136" s="373"/>
      <c r="N136" s="518"/>
      <c r="O136" s="324"/>
      <c r="P136" s="345"/>
      <c r="Q136" s="354"/>
      <c r="R136" s="354"/>
      <c r="S136" s="354"/>
      <c r="T136" s="354"/>
      <c r="U136" s="354"/>
      <c r="V136" s="354"/>
      <c r="W136" s="354"/>
      <c r="X136" s="354"/>
      <c r="Y136" s="345"/>
      <c r="Z136" s="417"/>
      <c r="AA136" s="345"/>
      <c r="AB136" s="363"/>
      <c r="AC136" s="380"/>
      <c r="AD136" s="380"/>
      <c r="AE136" s="345"/>
      <c r="AF136" s="369"/>
      <c r="AG136" s="369"/>
      <c r="AH136" s="345"/>
      <c r="AI136" s="345"/>
      <c r="AJ136" s="375"/>
      <c r="AK136" s="526"/>
      <c r="AL136" s="526"/>
      <c r="AM136" s="369"/>
      <c r="AN136" s="374"/>
      <c r="AO136" s="457"/>
      <c r="AP136" s="354"/>
      <c r="AQ136" s="354"/>
      <c r="AR136" s="354"/>
      <c r="AS136" s="354"/>
      <c r="AT136" s="354"/>
      <c r="AU136" s="354"/>
      <c r="AV136" s="354"/>
      <c r="AW136" s="354"/>
      <c r="AX136" s="354"/>
      <c r="AY136" s="354"/>
      <c r="AZ136" s="354"/>
      <c r="BA136" s="522"/>
      <c r="BB136" s="522"/>
      <c r="BC136" s="522"/>
      <c r="BD136" s="522"/>
      <c r="BE136" s="522"/>
    </row>
    <row r="137" spans="1:57" ht="28.5" customHeight="1" thickBot="1">
      <c r="A137" s="384"/>
      <c r="B137" s="335"/>
      <c r="C137" s="369"/>
      <c r="D137" s="374"/>
      <c r="E137" s="345"/>
      <c r="F137" s="369"/>
      <c r="G137" s="345"/>
      <c r="H137" s="387"/>
      <c r="I137" s="77" t="s">
        <v>171</v>
      </c>
      <c r="J137" s="515"/>
      <c r="K137" s="525"/>
      <c r="L137" s="345"/>
      <c r="M137" s="373"/>
      <c r="N137" s="518"/>
      <c r="O137" s="324"/>
      <c r="P137" s="345"/>
      <c r="Q137" s="354"/>
      <c r="R137" s="354"/>
      <c r="S137" s="354"/>
      <c r="T137" s="354"/>
      <c r="U137" s="354"/>
      <c r="V137" s="354"/>
      <c r="W137" s="354"/>
      <c r="X137" s="354"/>
      <c r="Y137" s="345"/>
      <c r="Z137" s="417"/>
      <c r="AA137" s="345"/>
      <c r="AB137" s="363"/>
      <c r="AC137" s="380"/>
      <c r="AD137" s="380"/>
      <c r="AE137" s="345"/>
      <c r="AF137" s="369"/>
      <c r="AG137" s="369"/>
      <c r="AH137" s="345"/>
      <c r="AI137" s="345"/>
      <c r="AJ137" s="375"/>
      <c r="AK137" s="526"/>
      <c r="AL137" s="526"/>
      <c r="AM137" s="369"/>
      <c r="AN137" s="374"/>
      <c r="AO137" s="457"/>
      <c r="AP137" s="354"/>
      <c r="AQ137" s="354"/>
      <c r="AR137" s="354"/>
      <c r="AS137" s="354"/>
      <c r="AT137" s="354"/>
      <c r="AU137" s="354"/>
      <c r="AV137" s="354"/>
      <c r="AW137" s="354"/>
      <c r="AX137" s="354"/>
      <c r="AY137" s="354"/>
      <c r="AZ137" s="354"/>
      <c r="BA137" s="522"/>
      <c r="BB137" s="522"/>
      <c r="BC137" s="522"/>
      <c r="BD137" s="522"/>
      <c r="BE137" s="522"/>
    </row>
    <row r="138" spans="1:57" ht="28.5" customHeight="1" thickBot="1">
      <c r="A138" s="384"/>
      <c r="B138" s="335"/>
      <c r="C138" s="369"/>
      <c r="D138" s="426"/>
      <c r="E138" s="349"/>
      <c r="F138" s="369"/>
      <c r="G138" s="345"/>
      <c r="H138" s="387" t="s">
        <v>158</v>
      </c>
      <c r="I138" s="77" t="s">
        <v>171</v>
      </c>
      <c r="J138" s="515"/>
      <c r="K138" s="525"/>
      <c r="L138" s="345"/>
      <c r="M138" s="373"/>
      <c r="N138" s="518"/>
      <c r="O138" s="324"/>
      <c r="P138" s="349"/>
      <c r="Q138" s="379"/>
      <c r="R138" s="379"/>
      <c r="S138" s="354"/>
      <c r="T138" s="354"/>
      <c r="U138" s="354"/>
      <c r="V138" s="354"/>
      <c r="W138" s="354"/>
      <c r="X138" s="354"/>
      <c r="Y138" s="345"/>
      <c r="Z138" s="417"/>
      <c r="AA138" s="345"/>
      <c r="AB138" s="363"/>
      <c r="AC138" s="530"/>
      <c r="AD138" s="530"/>
      <c r="AE138" s="345"/>
      <c r="AF138" s="369"/>
      <c r="AG138" s="369"/>
      <c r="AH138" s="345"/>
      <c r="AI138" s="345"/>
      <c r="AJ138" s="375"/>
      <c r="AK138" s="526"/>
      <c r="AL138" s="526"/>
      <c r="AM138" s="369"/>
      <c r="AN138" s="374"/>
      <c r="AO138" s="457"/>
      <c r="AP138" s="354"/>
      <c r="AQ138" s="354"/>
      <c r="AR138" s="354"/>
      <c r="AS138" s="354"/>
      <c r="AT138" s="354"/>
      <c r="AU138" s="354"/>
      <c r="AV138" s="354"/>
      <c r="AW138" s="354"/>
      <c r="AX138" s="354"/>
      <c r="AY138" s="354"/>
      <c r="AZ138" s="354"/>
      <c r="BA138" s="522"/>
      <c r="BB138" s="522"/>
      <c r="BC138" s="522"/>
      <c r="BD138" s="522"/>
      <c r="BE138" s="522"/>
    </row>
    <row r="139" spans="1:57" ht="28.5" customHeight="1" thickBot="1">
      <c r="A139" s="384"/>
      <c r="B139" s="335"/>
      <c r="C139" s="369"/>
      <c r="D139" s="531"/>
      <c r="E139" s="369" t="s">
        <v>280</v>
      </c>
      <c r="F139" s="369"/>
      <c r="G139" s="345"/>
      <c r="H139" s="387"/>
      <c r="I139" s="77" t="s">
        <v>171</v>
      </c>
      <c r="J139" s="515"/>
      <c r="K139" s="525"/>
      <c r="L139" s="345"/>
      <c r="M139" s="373"/>
      <c r="N139" s="518"/>
      <c r="O139" s="324"/>
      <c r="P139" s="362" t="s">
        <v>146</v>
      </c>
      <c r="Q139" s="353" t="s">
        <v>147</v>
      </c>
      <c r="R139" s="353">
        <f>+IFERROR(VLOOKUP(Q139,[6]DATOS!$E$2:$F$17,2,FALSE),"")</f>
        <v>15</v>
      </c>
      <c r="S139" s="354"/>
      <c r="T139" s="354"/>
      <c r="U139" s="354"/>
      <c r="V139" s="354"/>
      <c r="W139" s="354"/>
      <c r="X139" s="354"/>
      <c r="Y139" s="345"/>
      <c r="Z139" s="417"/>
      <c r="AA139" s="345"/>
      <c r="AB139" s="363"/>
      <c r="AC139" s="529" t="s">
        <v>132</v>
      </c>
      <c r="AD139" s="529" t="s">
        <v>133</v>
      </c>
      <c r="AE139" s="345"/>
      <c r="AF139" s="70"/>
      <c r="AG139" s="369"/>
      <c r="AH139" s="345"/>
      <c r="AI139" s="345"/>
      <c r="AJ139" s="375"/>
      <c r="AK139" s="526"/>
      <c r="AL139" s="526"/>
      <c r="AM139" s="369"/>
      <c r="AN139" s="374"/>
      <c r="AO139" s="457"/>
      <c r="AP139" s="354"/>
      <c r="AQ139" s="354"/>
      <c r="AR139" s="354"/>
      <c r="AS139" s="354"/>
      <c r="AT139" s="354"/>
      <c r="AU139" s="354"/>
      <c r="AV139" s="354"/>
      <c r="AW139" s="354"/>
      <c r="AX139" s="354"/>
      <c r="AY139" s="354"/>
      <c r="AZ139" s="354"/>
      <c r="BA139" s="522"/>
      <c r="BB139" s="522"/>
      <c r="BC139" s="522"/>
      <c r="BD139" s="522"/>
      <c r="BE139" s="522"/>
    </row>
    <row r="140" spans="1:57" ht="28.5" customHeight="1" thickBot="1">
      <c r="A140" s="384"/>
      <c r="B140" s="335"/>
      <c r="C140" s="369"/>
      <c r="D140" s="531"/>
      <c r="E140" s="369"/>
      <c r="F140" s="369"/>
      <c r="G140" s="345"/>
      <c r="H140" s="387"/>
      <c r="I140" s="77" t="s">
        <v>171</v>
      </c>
      <c r="J140" s="515"/>
      <c r="K140" s="525"/>
      <c r="L140" s="345"/>
      <c r="M140" s="373"/>
      <c r="N140" s="518"/>
      <c r="O140" s="324"/>
      <c r="P140" s="345"/>
      <c r="Q140" s="354"/>
      <c r="R140" s="354"/>
      <c r="S140" s="354"/>
      <c r="T140" s="354"/>
      <c r="U140" s="354"/>
      <c r="V140" s="354"/>
      <c r="W140" s="354"/>
      <c r="X140" s="354"/>
      <c r="Y140" s="345"/>
      <c r="Z140" s="417"/>
      <c r="AA140" s="345"/>
      <c r="AB140" s="363"/>
      <c r="AC140" s="380"/>
      <c r="AD140" s="380"/>
      <c r="AE140" s="345"/>
      <c r="AF140" s="70"/>
      <c r="AG140" s="369"/>
      <c r="AH140" s="345"/>
      <c r="AI140" s="345"/>
      <c r="AJ140" s="375"/>
      <c r="AK140" s="526"/>
      <c r="AL140" s="526"/>
      <c r="AM140" s="369"/>
      <c r="AN140" s="374"/>
      <c r="AO140" s="457"/>
      <c r="AP140" s="354"/>
      <c r="AQ140" s="354"/>
      <c r="AR140" s="354"/>
      <c r="AS140" s="354"/>
      <c r="AT140" s="354"/>
      <c r="AU140" s="354"/>
      <c r="AV140" s="354"/>
      <c r="AW140" s="354"/>
      <c r="AX140" s="354"/>
      <c r="AY140" s="354"/>
      <c r="AZ140" s="354"/>
      <c r="BA140" s="522"/>
      <c r="BB140" s="522"/>
      <c r="BC140" s="522"/>
      <c r="BD140" s="522"/>
      <c r="BE140" s="522"/>
    </row>
    <row r="141" spans="1:57" ht="28.5" customHeight="1" thickBot="1">
      <c r="A141" s="384"/>
      <c r="B141" s="335"/>
      <c r="C141" s="369"/>
      <c r="D141" s="531"/>
      <c r="E141" s="369"/>
      <c r="F141" s="369"/>
      <c r="G141" s="345"/>
      <c r="H141" s="387" t="s">
        <v>159</v>
      </c>
      <c r="I141" s="77" t="s">
        <v>171</v>
      </c>
      <c r="J141" s="515"/>
      <c r="K141" s="525"/>
      <c r="L141" s="345"/>
      <c r="M141" s="373"/>
      <c r="N141" s="518"/>
      <c r="O141" s="324"/>
      <c r="P141" s="345"/>
      <c r="Q141" s="354"/>
      <c r="R141" s="354"/>
      <c r="S141" s="354"/>
      <c r="T141" s="354"/>
      <c r="U141" s="354"/>
      <c r="V141" s="354"/>
      <c r="W141" s="354"/>
      <c r="X141" s="354"/>
      <c r="Y141" s="345"/>
      <c r="Z141" s="417"/>
      <c r="AA141" s="345"/>
      <c r="AB141" s="363"/>
      <c r="AC141" s="380"/>
      <c r="AD141" s="380"/>
      <c r="AE141" s="345"/>
      <c r="AF141" s="70"/>
      <c r="AG141" s="369"/>
      <c r="AH141" s="345"/>
      <c r="AI141" s="345"/>
      <c r="AJ141" s="375"/>
      <c r="AK141" s="526"/>
      <c r="AL141" s="526"/>
      <c r="AM141" s="369"/>
      <c r="AN141" s="374"/>
      <c r="AO141" s="457"/>
      <c r="AP141" s="354"/>
      <c r="AQ141" s="354"/>
      <c r="AR141" s="354"/>
      <c r="AS141" s="354"/>
      <c r="AT141" s="354"/>
      <c r="AU141" s="354"/>
      <c r="AV141" s="354"/>
      <c r="AW141" s="354"/>
      <c r="AX141" s="354"/>
      <c r="AY141" s="354"/>
      <c r="AZ141" s="354"/>
      <c r="BA141" s="522"/>
      <c r="BB141" s="522"/>
      <c r="BC141" s="522"/>
      <c r="BD141" s="522"/>
      <c r="BE141" s="522"/>
    </row>
    <row r="142" spans="1:57" ht="28.5" customHeight="1" thickBot="1">
      <c r="A142" s="384"/>
      <c r="B142" s="335"/>
      <c r="C142" s="369"/>
      <c r="D142" s="531"/>
      <c r="E142" s="369"/>
      <c r="F142" s="369"/>
      <c r="G142" s="345"/>
      <c r="H142" s="387"/>
      <c r="I142" s="77" t="s">
        <v>171</v>
      </c>
      <c r="J142" s="515"/>
      <c r="K142" s="525"/>
      <c r="L142" s="345"/>
      <c r="M142" s="373"/>
      <c r="N142" s="518"/>
      <c r="O142" s="324"/>
      <c r="P142" s="349"/>
      <c r="Q142" s="379"/>
      <c r="R142" s="379"/>
      <c r="S142" s="354"/>
      <c r="T142" s="354"/>
      <c r="U142" s="354"/>
      <c r="V142" s="354"/>
      <c r="W142" s="354"/>
      <c r="X142" s="354"/>
      <c r="Y142" s="345"/>
      <c r="Z142" s="417"/>
      <c r="AA142" s="345"/>
      <c r="AB142" s="363"/>
      <c r="AC142" s="380"/>
      <c r="AD142" s="380"/>
      <c r="AE142" s="345"/>
      <c r="AF142" s="70"/>
      <c r="AG142" s="369"/>
      <c r="AH142" s="345"/>
      <c r="AI142" s="345"/>
      <c r="AJ142" s="375"/>
      <c r="AK142" s="526"/>
      <c r="AL142" s="526"/>
      <c r="AM142" s="369"/>
      <c r="AN142" s="374"/>
      <c r="AO142" s="457"/>
      <c r="AP142" s="354"/>
      <c r="AQ142" s="354"/>
      <c r="AR142" s="354"/>
      <c r="AS142" s="354"/>
      <c r="AT142" s="354"/>
      <c r="AU142" s="354"/>
      <c r="AV142" s="354"/>
      <c r="AW142" s="354"/>
      <c r="AX142" s="354"/>
      <c r="AY142" s="354"/>
      <c r="AZ142" s="354"/>
      <c r="BA142" s="522"/>
      <c r="BB142" s="522"/>
      <c r="BC142" s="522"/>
      <c r="BD142" s="522"/>
      <c r="BE142" s="522"/>
    </row>
    <row r="143" spans="1:57" ht="28.5" customHeight="1" thickBot="1">
      <c r="A143" s="384"/>
      <c r="B143" s="335"/>
      <c r="C143" s="369"/>
      <c r="D143" s="531"/>
      <c r="E143" s="369"/>
      <c r="F143" s="369"/>
      <c r="G143" s="345"/>
      <c r="H143" s="387"/>
      <c r="I143" s="77" t="s">
        <v>171</v>
      </c>
      <c r="J143" s="515"/>
      <c r="K143" s="525"/>
      <c r="L143" s="345"/>
      <c r="M143" s="373"/>
      <c r="N143" s="518"/>
      <c r="O143" s="324"/>
      <c r="P143" s="362" t="s">
        <v>149</v>
      </c>
      <c r="Q143" s="362" t="s">
        <v>150</v>
      </c>
      <c r="R143" s="353">
        <f>+IFERROR(VLOOKUP(Q143,[6]DATOS!$E$2:$F$17,2,FALSE),"")</f>
        <v>15</v>
      </c>
      <c r="S143" s="354"/>
      <c r="T143" s="354"/>
      <c r="U143" s="354"/>
      <c r="V143" s="354"/>
      <c r="W143" s="354"/>
      <c r="X143" s="354"/>
      <c r="Y143" s="345"/>
      <c r="Z143" s="417"/>
      <c r="AA143" s="345"/>
      <c r="AB143" s="363"/>
      <c r="AC143" s="380"/>
      <c r="AD143" s="380"/>
      <c r="AE143" s="349"/>
      <c r="AF143" s="70"/>
      <c r="AG143" s="369"/>
      <c r="AH143" s="345"/>
      <c r="AI143" s="345"/>
      <c r="AJ143" s="375"/>
      <c r="AK143" s="526"/>
      <c r="AL143" s="526"/>
      <c r="AM143" s="369"/>
      <c r="AN143" s="374"/>
      <c r="AO143" s="457"/>
      <c r="AP143" s="354"/>
      <c r="AQ143" s="354"/>
      <c r="AR143" s="354"/>
      <c r="AS143" s="354"/>
      <c r="AT143" s="354"/>
      <c r="AU143" s="354"/>
      <c r="AV143" s="354"/>
      <c r="AW143" s="354"/>
      <c r="AX143" s="354"/>
      <c r="AY143" s="354"/>
      <c r="AZ143" s="354"/>
      <c r="BA143" s="522"/>
      <c r="BB143" s="522"/>
      <c r="BC143" s="522"/>
      <c r="BD143" s="522"/>
      <c r="BE143" s="522"/>
    </row>
    <row r="144" spans="1:57" ht="28.5" customHeight="1" thickBot="1">
      <c r="A144" s="384"/>
      <c r="B144" s="335"/>
      <c r="C144" s="369"/>
      <c r="D144" s="531"/>
      <c r="E144" s="369"/>
      <c r="F144" s="369"/>
      <c r="G144" s="345"/>
      <c r="H144" s="387"/>
      <c r="I144" s="77" t="s">
        <v>171</v>
      </c>
      <c r="J144" s="515"/>
      <c r="K144" s="525"/>
      <c r="L144" s="345"/>
      <c r="M144" s="373"/>
      <c r="N144" s="518"/>
      <c r="O144" s="324"/>
      <c r="P144" s="345"/>
      <c r="Q144" s="345"/>
      <c r="R144" s="354"/>
      <c r="S144" s="354"/>
      <c r="T144" s="354"/>
      <c r="U144" s="354"/>
      <c r="V144" s="354"/>
      <c r="W144" s="354"/>
      <c r="X144" s="354"/>
      <c r="Y144" s="345"/>
      <c r="Z144" s="417"/>
      <c r="AA144" s="345"/>
      <c r="AB144" s="363"/>
      <c r="AC144" s="380"/>
      <c r="AD144" s="380"/>
      <c r="AE144" s="41"/>
      <c r="AF144" s="70"/>
      <c r="AG144" s="369"/>
      <c r="AH144" s="345"/>
      <c r="AI144" s="345"/>
      <c r="AJ144" s="375"/>
      <c r="AK144" s="526"/>
      <c r="AL144" s="526"/>
      <c r="AM144" s="369"/>
      <c r="AN144" s="374"/>
      <c r="AO144" s="457"/>
      <c r="AP144" s="354"/>
      <c r="AQ144" s="354"/>
      <c r="AR144" s="354"/>
      <c r="AS144" s="354"/>
      <c r="AT144" s="354"/>
      <c r="AU144" s="354"/>
      <c r="AV144" s="354"/>
      <c r="AW144" s="354"/>
      <c r="AX144" s="354"/>
      <c r="AY144" s="354"/>
      <c r="AZ144" s="354"/>
      <c r="BA144" s="522"/>
      <c r="BB144" s="522"/>
      <c r="BC144" s="522"/>
      <c r="BD144" s="522"/>
      <c r="BE144" s="522"/>
    </row>
    <row r="145" spans="1:57" ht="28.5" customHeight="1" thickBot="1">
      <c r="A145" s="384"/>
      <c r="B145" s="335"/>
      <c r="C145" s="369"/>
      <c r="D145" s="531"/>
      <c r="E145" s="369"/>
      <c r="F145" s="369"/>
      <c r="G145" s="345"/>
      <c r="H145" s="387" t="s">
        <v>160</v>
      </c>
      <c r="I145" s="77" t="s">
        <v>171</v>
      </c>
      <c r="J145" s="515"/>
      <c r="K145" s="525"/>
      <c r="L145" s="345"/>
      <c r="M145" s="373"/>
      <c r="N145" s="518"/>
      <c r="O145" s="324"/>
      <c r="P145" s="345"/>
      <c r="Q145" s="345"/>
      <c r="R145" s="354"/>
      <c r="S145" s="354"/>
      <c r="T145" s="354"/>
      <c r="U145" s="354"/>
      <c r="V145" s="354"/>
      <c r="W145" s="354"/>
      <c r="X145" s="354"/>
      <c r="Y145" s="345"/>
      <c r="Z145" s="417"/>
      <c r="AA145" s="345"/>
      <c r="AB145" s="363"/>
      <c r="AC145" s="380"/>
      <c r="AD145" s="380"/>
      <c r="AE145" s="41"/>
      <c r="AF145" s="70"/>
      <c r="AG145" s="369"/>
      <c r="AH145" s="345"/>
      <c r="AI145" s="345"/>
      <c r="AJ145" s="375"/>
      <c r="AK145" s="526"/>
      <c r="AL145" s="526"/>
      <c r="AM145" s="369"/>
      <c r="AN145" s="374"/>
      <c r="AO145" s="457"/>
      <c r="AP145" s="354"/>
      <c r="AQ145" s="354"/>
      <c r="AR145" s="354"/>
      <c r="AS145" s="354"/>
      <c r="AT145" s="354"/>
      <c r="AU145" s="354"/>
      <c r="AV145" s="354"/>
      <c r="AW145" s="354"/>
      <c r="AX145" s="354"/>
      <c r="AY145" s="354"/>
      <c r="AZ145" s="354"/>
      <c r="BA145" s="522"/>
      <c r="BB145" s="522"/>
      <c r="BC145" s="522"/>
      <c r="BD145" s="522"/>
      <c r="BE145" s="522"/>
    </row>
    <row r="146" spans="1:57" ht="28.5" customHeight="1" thickBot="1">
      <c r="A146" s="384"/>
      <c r="B146" s="335"/>
      <c r="C146" s="369"/>
      <c r="D146" s="531"/>
      <c r="E146" s="369"/>
      <c r="F146" s="369"/>
      <c r="G146" s="345"/>
      <c r="H146" s="387"/>
      <c r="I146" s="77" t="s">
        <v>171</v>
      </c>
      <c r="J146" s="515"/>
      <c r="K146" s="525"/>
      <c r="L146" s="345"/>
      <c r="M146" s="373"/>
      <c r="N146" s="518"/>
      <c r="O146" s="324"/>
      <c r="P146" s="349"/>
      <c r="Q146" s="349"/>
      <c r="R146" s="379"/>
      <c r="S146" s="354"/>
      <c r="T146" s="354"/>
      <c r="U146" s="354"/>
      <c r="V146" s="354"/>
      <c r="W146" s="354"/>
      <c r="X146" s="354"/>
      <c r="Y146" s="345"/>
      <c r="Z146" s="417"/>
      <c r="AA146" s="345"/>
      <c r="AB146" s="363"/>
      <c r="AC146" s="380"/>
      <c r="AD146" s="380"/>
      <c r="AE146" s="41"/>
      <c r="AF146" s="70"/>
      <c r="AG146" s="369"/>
      <c r="AH146" s="345"/>
      <c r="AI146" s="345"/>
      <c r="AJ146" s="375"/>
      <c r="AK146" s="526"/>
      <c r="AL146" s="526"/>
      <c r="AM146" s="369"/>
      <c r="AN146" s="374"/>
      <c r="AO146" s="457"/>
      <c r="AP146" s="354"/>
      <c r="AQ146" s="354"/>
      <c r="AR146" s="354"/>
      <c r="AS146" s="354"/>
      <c r="AT146" s="354"/>
      <c r="AU146" s="354"/>
      <c r="AV146" s="354"/>
      <c r="AW146" s="354"/>
      <c r="AX146" s="354"/>
      <c r="AY146" s="354"/>
      <c r="AZ146" s="354"/>
      <c r="BA146" s="522"/>
      <c r="BB146" s="522"/>
      <c r="BC146" s="522"/>
      <c r="BD146" s="522"/>
      <c r="BE146" s="522"/>
    </row>
    <row r="147" spans="1:57" ht="28.5" customHeight="1" thickBot="1">
      <c r="A147" s="384"/>
      <c r="B147" s="335"/>
      <c r="C147" s="369"/>
      <c r="D147" s="531"/>
      <c r="E147" s="369"/>
      <c r="F147" s="369"/>
      <c r="G147" s="345"/>
      <c r="H147" s="387"/>
      <c r="I147" s="77" t="s">
        <v>171</v>
      </c>
      <c r="J147" s="515"/>
      <c r="K147" s="525"/>
      <c r="L147" s="345"/>
      <c r="M147" s="373"/>
      <c r="N147" s="518"/>
      <c r="O147" s="324"/>
      <c r="P147" s="362" t="s">
        <v>152</v>
      </c>
      <c r="Q147" s="353" t="s">
        <v>153</v>
      </c>
      <c r="R147" s="353">
        <f>+IFERROR(VLOOKUP(Q147,[6]DATOS!$E$2:$F$17,2,FALSE),"")</f>
        <v>10</v>
      </c>
      <c r="S147" s="354"/>
      <c r="T147" s="354"/>
      <c r="U147" s="354"/>
      <c r="V147" s="354"/>
      <c r="W147" s="354"/>
      <c r="X147" s="354"/>
      <c r="Y147" s="345"/>
      <c r="Z147" s="417"/>
      <c r="AA147" s="345"/>
      <c r="AB147" s="363"/>
      <c r="AC147" s="380"/>
      <c r="AD147" s="380"/>
      <c r="AE147" s="41"/>
      <c r="AF147" s="70"/>
      <c r="AG147" s="369"/>
      <c r="AH147" s="345"/>
      <c r="AI147" s="345"/>
      <c r="AJ147" s="375"/>
      <c r="AK147" s="526"/>
      <c r="AL147" s="526"/>
      <c r="AM147" s="369"/>
      <c r="AN147" s="374"/>
      <c r="AO147" s="457"/>
      <c r="AP147" s="354"/>
      <c r="AQ147" s="354"/>
      <c r="AR147" s="354"/>
      <c r="AS147" s="354"/>
      <c r="AT147" s="354"/>
      <c r="AU147" s="354"/>
      <c r="AV147" s="354"/>
      <c r="AW147" s="354"/>
      <c r="AX147" s="354"/>
      <c r="AY147" s="354"/>
      <c r="AZ147" s="354"/>
      <c r="BA147" s="522"/>
      <c r="BB147" s="522"/>
      <c r="BC147" s="522"/>
      <c r="BD147" s="522"/>
      <c r="BE147" s="522"/>
    </row>
    <row r="148" spans="1:57" ht="28.5" customHeight="1" thickBot="1">
      <c r="A148" s="384"/>
      <c r="B148" s="335"/>
      <c r="C148" s="369"/>
      <c r="D148" s="531"/>
      <c r="E148" s="369"/>
      <c r="F148" s="369"/>
      <c r="G148" s="345"/>
      <c r="H148" s="387"/>
      <c r="I148" s="77" t="s">
        <v>171</v>
      </c>
      <c r="J148" s="515"/>
      <c r="K148" s="525"/>
      <c r="L148" s="345"/>
      <c r="M148" s="373"/>
      <c r="N148" s="518"/>
      <c r="O148" s="324"/>
      <c r="P148" s="345"/>
      <c r="Q148" s="354"/>
      <c r="R148" s="354"/>
      <c r="S148" s="354"/>
      <c r="T148" s="354"/>
      <c r="U148" s="354"/>
      <c r="V148" s="354"/>
      <c r="W148" s="354"/>
      <c r="X148" s="354"/>
      <c r="Y148" s="345"/>
      <c r="Z148" s="417"/>
      <c r="AA148" s="345"/>
      <c r="AB148" s="363"/>
      <c r="AC148" s="380"/>
      <c r="AD148" s="380"/>
      <c r="AE148" s="41"/>
      <c r="AF148" s="70"/>
      <c r="AG148" s="369"/>
      <c r="AH148" s="345"/>
      <c r="AI148" s="345"/>
      <c r="AJ148" s="375"/>
      <c r="AK148" s="526"/>
      <c r="AL148" s="526"/>
      <c r="AM148" s="369"/>
      <c r="AN148" s="374"/>
      <c r="AO148" s="457"/>
      <c r="AP148" s="354"/>
      <c r="AQ148" s="354"/>
      <c r="AR148" s="354"/>
      <c r="AS148" s="354"/>
      <c r="AT148" s="354"/>
      <c r="AU148" s="354"/>
      <c r="AV148" s="354"/>
      <c r="AW148" s="354"/>
      <c r="AX148" s="354"/>
      <c r="AY148" s="354"/>
      <c r="AZ148" s="354"/>
      <c r="BA148" s="522"/>
      <c r="BB148" s="522"/>
      <c r="BC148" s="522"/>
      <c r="BD148" s="522"/>
      <c r="BE148" s="522"/>
    </row>
    <row r="149" spans="1:57" ht="28.5" customHeight="1" thickBot="1">
      <c r="A149" s="384"/>
      <c r="B149" s="335"/>
      <c r="C149" s="369"/>
      <c r="D149" s="531"/>
      <c r="E149" s="369"/>
      <c r="F149" s="369"/>
      <c r="G149" s="345"/>
      <c r="H149" s="387" t="s">
        <v>161</v>
      </c>
      <c r="I149" s="77" t="s">
        <v>171</v>
      </c>
      <c r="J149" s="515"/>
      <c r="K149" s="525"/>
      <c r="L149" s="345"/>
      <c r="M149" s="373"/>
      <c r="N149" s="518"/>
      <c r="O149" s="324"/>
      <c r="P149" s="345"/>
      <c r="Q149" s="354"/>
      <c r="R149" s="354"/>
      <c r="S149" s="354"/>
      <c r="T149" s="354"/>
      <c r="U149" s="354"/>
      <c r="V149" s="354"/>
      <c r="W149" s="354"/>
      <c r="X149" s="354"/>
      <c r="Y149" s="345"/>
      <c r="Z149" s="417"/>
      <c r="AA149" s="345"/>
      <c r="AB149" s="363"/>
      <c r="AC149" s="380"/>
      <c r="AD149" s="380"/>
      <c r="AE149" s="41"/>
      <c r="AF149" s="70"/>
      <c r="AG149" s="369"/>
      <c r="AH149" s="345"/>
      <c r="AI149" s="345"/>
      <c r="AJ149" s="375"/>
      <c r="AK149" s="526"/>
      <c r="AL149" s="526"/>
      <c r="AM149" s="369"/>
      <c r="AN149" s="374"/>
      <c r="AO149" s="457"/>
      <c r="AP149" s="354"/>
      <c r="AQ149" s="354"/>
      <c r="AR149" s="354"/>
      <c r="AS149" s="354"/>
      <c r="AT149" s="354"/>
      <c r="AU149" s="354"/>
      <c r="AV149" s="354"/>
      <c r="AW149" s="354"/>
      <c r="AX149" s="354"/>
      <c r="AY149" s="354"/>
      <c r="AZ149" s="354"/>
      <c r="BA149" s="522"/>
      <c r="BB149" s="522"/>
      <c r="BC149" s="522"/>
      <c r="BD149" s="522"/>
      <c r="BE149" s="522"/>
    </row>
    <row r="150" spans="1:57" ht="28.5" customHeight="1" thickBot="1">
      <c r="A150" s="384"/>
      <c r="B150" s="335"/>
      <c r="C150" s="369"/>
      <c r="D150" s="531"/>
      <c r="E150" s="369"/>
      <c r="F150" s="369"/>
      <c r="G150" s="345"/>
      <c r="H150" s="387"/>
      <c r="I150" s="77" t="s">
        <v>171</v>
      </c>
      <c r="J150" s="515"/>
      <c r="K150" s="525"/>
      <c r="L150" s="345"/>
      <c r="M150" s="373"/>
      <c r="N150" s="518"/>
      <c r="O150" s="324"/>
      <c r="P150" s="345"/>
      <c r="Q150" s="354"/>
      <c r="R150" s="354"/>
      <c r="S150" s="354"/>
      <c r="T150" s="354"/>
      <c r="U150" s="354"/>
      <c r="V150" s="354"/>
      <c r="W150" s="354"/>
      <c r="X150" s="354"/>
      <c r="Y150" s="345"/>
      <c r="Z150" s="417"/>
      <c r="AA150" s="345"/>
      <c r="AB150" s="363"/>
      <c r="AC150" s="380"/>
      <c r="AD150" s="380"/>
      <c r="AE150" s="41"/>
      <c r="AF150" s="70"/>
      <c r="AG150" s="369"/>
      <c r="AH150" s="345"/>
      <c r="AI150" s="345"/>
      <c r="AJ150" s="375"/>
      <c r="AK150" s="526"/>
      <c r="AL150" s="526"/>
      <c r="AM150" s="369"/>
      <c r="AN150" s="374"/>
      <c r="AO150" s="457"/>
      <c r="AP150" s="354"/>
      <c r="AQ150" s="354"/>
      <c r="AR150" s="354"/>
      <c r="AS150" s="354"/>
      <c r="AT150" s="354"/>
      <c r="AU150" s="354"/>
      <c r="AV150" s="354"/>
      <c r="AW150" s="354"/>
      <c r="AX150" s="354"/>
      <c r="AY150" s="354"/>
      <c r="AZ150" s="354"/>
      <c r="BA150" s="522"/>
      <c r="BB150" s="522"/>
      <c r="BC150" s="522"/>
      <c r="BD150" s="522"/>
      <c r="BE150" s="522"/>
    </row>
    <row r="151" spans="1:57" ht="28.5" customHeight="1" thickBot="1">
      <c r="A151" s="384"/>
      <c r="B151" s="335"/>
      <c r="C151" s="369"/>
      <c r="D151" s="531"/>
      <c r="E151" s="369"/>
      <c r="F151" s="369"/>
      <c r="G151" s="345"/>
      <c r="H151" s="387" t="s">
        <v>162</v>
      </c>
      <c r="I151" s="77" t="s">
        <v>171</v>
      </c>
      <c r="J151" s="515"/>
      <c r="K151" s="525"/>
      <c r="L151" s="345"/>
      <c r="M151" s="373"/>
      <c r="N151" s="518"/>
      <c r="O151" s="324"/>
      <c r="P151" s="345"/>
      <c r="Q151" s="354"/>
      <c r="R151" s="354"/>
      <c r="S151" s="354"/>
      <c r="T151" s="354"/>
      <c r="U151" s="354"/>
      <c r="V151" s="354"/>
      <c r="W151" s="354"/>
      <c r="X151" s="354"/>
      <c r="Y151" s="345"/>
      <c r="Z151" s="417"/>
      <c r="AA151" s="345"/>
      <c r="AB151" s="363"/>
      <c r="AC151" s="380"/>
      <c r="AD151" s="380"/>
      <c r="AE151" s="41"/>
      <c r="AF151" s="70"/>
      <c r="AG151" s="369"/>
      <c r="AH151" s="345"/>
      <c r="AI151" s="345"/>
      <c r="AJ151" s="375"/>
      <c r="AK151" s="526"/>
      <c r="AL151" s="526"/>
      <c r="AM151" s="369"/>
      <c r="AN151" s="374"/>
      <c r="AO151" s="457"/>
      <c r="AP151" s="354"/>
      <c r="AQ151" s="354"/>
      <c r="AR151" s="354"/>
      <c r="AS151" s="354"/>
      <c r="AT151" s="354"/>
      <c r="AU151" s="354"/>
      <c r="AV151" s="354"/>
      <c r="AW151" s="354"/>
      <c r="AX151" s="354"/>
      <c r="AY151" s="354"/>
      <c r="AZ151" s="354"/>
      <c r="BA151" s="522"/>
      <c r="BB151" s="522"/>
      <c r="BC151" s="522"/>
      <c r="BD151" s="522"/>
      <c r="BE151" s="522"/>
    </row>
    <row r="152" spans="1:57" ht="28.5" customHeight="1" thickBot="1">
      <c r="A152" s="384"/>
      <c r="B152" s="335"/>
      <c r="C152" s="369"/>
      <c r="D152" s="531"/>
      <c r="E152" s="369"/>
      <c r="F152" s="369"/>
      <c r="G152" s="345"/>
      <c r="H152" s="387"/>
      <c r="I152" s="77" t="s">
        <v>171</v>
      </c>
      <c r="J152" s="515"/>
      <c r="K152" s="525"/>
      <c r="L152" s="345"/>
      <c r="M152" s="373"/>
      <c r="N152" s="518"/>
      <c r="O152" s="324"/>
      <c r="P152" s="345"/>
      <c r="Q152" s="354"/>
      <c r="R152" s="354"/>
      <c r="S152" s="354"/>
      <c r="T152" s="354"/>
      <c r="U152" s="354"/>
      <c r="V152" s="354"/>
      <c r="W152" s="354"/>
      <c r="X152" s="354"/>
      <c r="Y152" s="345"/>
      <c r="Z152" s="417"/>
      <c r="AA152" s="345"/>
      <c r="AB152" s="363"/>
      <c r="AC152" s="380"/>
      <c r="AD152" s="380"/>
      <c r="AE152" s="41"/>
      <c r="AF152" s="70"/>
      <c r="AG152" s="369"/>
      <c r="AH152" s="345"/>
      <c r="AI152" s="345"/>
      <c r="AJ152" s="375"/>
      <c r="AK152" s="526"/>
      <c r="AL152" s="526"/>
      <c r="AM152" s="369"/>
      <c r="AN152" s="374"/>
      <c r="AO152" s="457"/>
      <c r="AP152" s="354"/>
      <c r="AQ152" s="354"/>
      <c r="AR152" s="354"/>
      <c r="AS152" s="354"/>
      <c r="AT152" s="354"/>
      <c r="AU152" s="354"/>
      <c r="AV152" s="354"/>
      <c r="AW152" s="354"/>
      <c r="AX152" s="354"/>
      <c r="AY152" s="354"/>
      <c r="AZ152" s="354"/>
      <c r="BA152" s="522"/>
      <c r="BB152" s="522"/>
      <c r="BC152" s="522"/>
      <c r="BD152" s="522"/>
      <c r="BE152" s="522"/>
    </row>
    <row r="153" spans="1:57" ht="28.5" customHeight="1" thickBot="1">
      <c r="A153" s="384"/>
      <c r="B153" s="335"/>
      <c r="C153" s="369"/>
      <c r="D153" s="531"/>
      <c r="E153" s="369"/>
      <c r="F153" s="369"/>
      <c r="G153" s="345"/>
      <c r="H153" s="387" t="s">
        <v>163</v>
      </c>
      <c r="I153" s="77" t="s">
        <v>171</v>
      </c>
      <c r="J153" s="515"/>
      <c r="K153" s="525"/>
      <c r="L153" s="345"/>
      <c r="M153" s="373"/>
      <c r="N153" s="518"/>
      <c r="O153" s="324"/>
      <c r="P153" s="345"/>
      <c r="Q153" s="354"/>
      <c r="R153" s="354"/>
      <c r="S153" s="354"/>
      <c r="T153" s="354"/>
      <c r="U153" s="354"/>
      <c r="V153" s="354"/>
      <c r="W153" s="354"/>
      <c r="X153" s="354"/>
      <c r="Y153" s="345"/>
      <c r="Z153" s="417"/>
      <c r="AA153" s="345"/>
      <c r="AB153" s="363"/>
      <c r="AC153" s="380"/>
      <c r="AD153" s="380"/>
      <c r="AE153" s="41"/>
      <c r="AF153" s="70"/>
      <c r="AG153" s="369"/>
      <c r="AH153" s="345"/>
      <c r="AI153" s="345"/>
      <c r="AJ153" s="375"/>
      <c r="AK153" s="526"/>
      <c r="AL153" s="526"/>
      <c r="AM153" s="369"/>
      <c r="AN153" s="374"/>
      <c r="AO153" s="457"/>
      <c r="AP153" s="354"/>
      <c r="AQ153" s="354"/>
      <c r="AR153" s="354"/>
      <c r="AS153" s="354"/>
      <c r="AT153" s="354"/>
      <c r="AU153" s="354"/>
      <c r="AV153" s="354"/>
      <c r="AW153" s="354"/>
      <c r="AX153" s="354"/>
      <c r="AY153" s="354"/>
      <c r="AZ153" s="354"/>
      <c r="BA153" s="522"/>
      <c r="BB153" s="522"/>
      <c r="BC153" s="522"/>
      <c r="BD153" s="522"/>
      <c r="BE153" s="522"/>
    </row>
    <row r="154" spans="1:57" ht="28.5" customHeight="1" thickBot="1">
      <c r="A154" s="384"/>
      <c r="B154" s="335"/>
      <c r="C154" s="369"/>
      <c r="D154" s="531"/>
      <c r="E154" s="369"/>
      <c r="F154" s="369"/>
      <c r="G154" s="345"/>
      <c r="H154" s="387"/>
      <c r="I154" s="77" t="s">
        <v>171</v>
      </c>
      <c r="J154" s="515"/>
      <c r="K154" s="525"/>
      <c r="L154" s="345"/>
      <c r="M154" s="373"/>
      <c r="N154" s="518"/>
      <c r="O154" s="324"/>
      <c r="P154" s="345"/>
      <c r="Q154" s="354"/>
      <c r="R154" s="354"/>
      <c r="S154" s="354"/>
      <c r="T154" s="354"/>
      <c r="U154" s="354"/>
      <c r="V154" s="354"/>
      <c r="W154" s="354"/>
      <c r="X154" s="354"/>
      <c r="Y154" s="345"/>
      <c r="Z154" s="417"/>
      <c r="AA154" s="345"/>
      <c r="AB154" s="363"/>
      <c r="AC154" s="380"/>
      <c r="AD154" s="380"/>
      <c r="AE154" s="41"/>
      <c r="AF154" s="70"/>
      <c r="AG154" s="369"/>
      <c r="AH154" s="345"/>
      <c r="AI154" s="345"/>
      <c r="AJ154" s="375"/>
      <c r="AK154" s="526"/>
      <c r="AL154" s="526"/>
      <c r="AM154" s="369"/>
      <c r="AN154" s="374"/>
      <c r="AO154" s="457"/>
      <c r="AP154" s="354"/>
      <c r="AQ154" s="354"/>
      <c r="AR154" s="354"/>
      <c r="AS154" s="354"/>
      <c r="AT154" s="354"/>
      <c r="AU154" s="354"/>
      <c r="AV154" s="354"/>
      <c r="AW154" s="354"/>
      <c r="AX154" s="354"/>
      <c r="AY154" s="354"/>
      <c r="AZ154" s="354"/>
      <c r="BA154" s="522"/>
      <c r="BB154" s="522"/>
      <c r="BC154" s="522"/>
      <c r="BD154" s="522"/>
      <c r="BE154" s="522"/>
    </row>
    <row r="155" spans="1:57" ht="28.5" customHeight="1" thickBot="1">
      <c r="A155" s="384"/>
      <c r="B155" s="335"/>
      <c r="C155" s="369"/>
      <c r="D155" s="531"/>
      <c r="E155" s="369"/>
      <c r="F155" s="369"/>
      <c r="G155" s="345"/>
      <c r="H155" s="387"/>
      <c r="I155" s="77" t="s">
        <v>171</v>
      </c>
      <c r="J155" s="515"/>
      <c r="K155" s="525"/>
      <c r="L155" s="345"/>
      <c r="M155" s="373"/>
      <c r="N155" s="518"/>
      <c r="O155" s="324"/>
      <c r="P155" s="345"/>
      <c r="Q155" s="354"/>
      <c r="R155" s="354"/>
      <c r="S155" s="354"/>
      <c r="T155" s="354"/>
      <c r="U155" s="354"/>
      <c r="V155" s="354"/>
      <c r="W155" s="354"/>
      <c r="X155" s="354"/>
      <c r="Y155" s="345"/>
      <c r="Z155" s="417"/>
      <c r="AA155" s="345"/>
      <c r="AB155" s="363"/>
      <c r="AC155" s="380"/>
      <c r="AD155" s="380"/>
      <c r="AE155" s="41"/>
      <c r="AF155" s="70"/>
      <c r="AG155" s="369"/>
      <c r="AH155" s="345"/>
      <c r="AI155" s="345"/>
      <c r="AJ155" s="375"/>
      <c r="AK155" s="526"/>
      <c r="AL155" s="526"/>
      <c r="AM155" s="369"/>
      <c r="AN155" s="374"/>
      <c r="AO155" s="457"/>
      <c r="AP155" s="354"/>
      <c r="AQ155" s="354"/>
      <c r="AR155" s="354"/>
      <c r="AS155" s="354"/>
      <c r="AT155" s="354"/>
      <c r="AU155" s="354"/>
      <c r="AV155" s="354"/>
      <c r="AW155" s="354"/>
      <c r="AX155" s="354"/>
      <c r="AY155" s="354"/>
      <c r="AZ155" s="354"/>
      <c r="BA155" s="522"/>
      <c r="BB155" s="522"/>
      <c r="BC155" s="522"/>
      <c r="BD155" s="522"/>
      <c r="BE155" s="522"/>
    </row>
    <row r="156" spans="1:57" ht="28.5" customHeight="1" thickBot="1">
      <c r="A156" s="384"/>
      <c r="B156" s="335"/>
      <c r="C156" s="369"/>
      <c r="D156" s="531"/>
      <c r="E156" s="369"/>
      <c r="F156" s="369"/>
      <c r="G156" s="345"/>
      <c r="H156" s="387" t="s">
        <v>164</v>
      </c>
      <c r="I156" s="77" t="s">
        <v>171</v>
      </c>
      <c r="J156" s="515"/>
      <c r="K156" s="525"/>
      <c r="L156" s="345"/>
      <c r="M156" s="373"/>
      <c r="N156" s="518"/>
      <c r="O156" s="324"/>
      <c r="P156" s="349"/>
      <c r="Q156" s="379"/>
      <c r="R156" s="379"/>
      <c r="S156" s="354"/>
      <c r="T156" s="354"/>
      <c r="U156" s="354"/>
      <c r="V156" s="354"/>
      <c r="W156" s="354"/>
      <c r="X156" s="354"/>
      <c r="Y156" s="345"/>
      <c r="Z156" s="417"/>
      <c r="AA156" s="345"/>
      <c r="AB156" s="363"/>
      <c r="AC156" s="380"/>
      <c r="AD156" s="380"/>
      <c r="AE156" s="41"/>
      <c r="AF156" s="70"/>
      <c r="AG156" s="369"/>
      <c r="AH156" s="345"/>
      <c r="AI156" s="345"/>
      <c r="AJ156" s="375"/>
      <c r="AK156" s="526"/>
      <c r="AL156" s="526"/>
      <c r="AM156" s="369"/>
      <c r="AN156" s="374"/>
      <c r="AO156" s="457"/>
      <c r="AP156" s="354"/>
      <c r="AQ156" s="354"/>
      <c r="AR156" s="354"/>
      <c r="AS156" s="354"/>
      <c r="AT156" s="354"/>
      <c r="AU156" s="354"/>
      <c r="AV156" s="354"/>
      <c r="AW156" s="354"/>
      <c r="AX156" s="354"/>
      <c r="AY156" s="354"/>
      <c r="AZ156" s="354"/>
      <c r="BA156" s="522"/>
      <c r="BB156" s="522"/>
      <c r="BC156" s="522"/>
      <c r="BD156" s="522"/>
      <c r="BE156" s="522"/>
    </row>
    <row r="157" spans="1:57" ht="28.5" customHeight="1" thickBot="1">
      <c r="A157" s="384"/>
      <c r="B157" s="335"/>
      <c r="C157" s="369"/>
      <c r="D157" s="531"/>
      <c r="E157" s="369"/>
      <c r="F157" s="369"/>
      <c r="G157" s="345"/>
      <c r="H157" s="387"/>
      <c r="I157" s="77" t="s">
        <v>171</v>
      </c>
      <c r="J157" s="515"/>
      <c r="K157" s="525"/>
      <c r="L157" s="345"/>
      <c r="M157" s="373"/>
      <c r="N157" s="518"/>
      <c r="O157" s="324"/>
      <c r="P157" s="362"/>
      <c r="Q157" s="532"/>
      <c r="R157" s="353" t="str">
        <f>+IFERROR(VLOOKUP(#REF!,[6]DATOS!$E$2:$F$9,2,FALSE),"")</f>
        <v/>
      </c>
      <c r="S157" s="354"/>
      <c r="T157" s="354"/>
      <c r="U157" s="354"/>
      <c r="V157" s="354"/>
      <c r="W157" s="354"/>
      <c r="X157" s="354"/>
      <c r="Y157" s="345"/>
      <c r="Z157" s="417"/>
      <c r="AA157" s="345"/>
      <c r="AB157" s="363"/>
      <c r="AC157" s="380"/>
      <c r="AD157" s="380"/>
      <c r="AE157" s="41"/>
      <c r="AF157" s="70"/>
      <c r="AG157" s="369"/>
      <c r="AH157" s="345"/>
      <c r="AI157" s="345"/>
      <c r="AJ157" s="375"/>
      <c r="AK157" s="526"/>
      <c r="AL157" s="526"/>
      <c r="AM157" s="369"/>
      <c r="AN157" s="374"/>
      <c r="AO157" s="457"/>
      <c r="AP157" s="354"/>
      <c r="AQ157" s="354"/>
      <c r="AR157" s="354"/>
      <c r="AS157" s="354"/>
      <c r="AT157" s="354"/>
      <c r="AU157" s="354"/>
      <c r="AV157" s="354"/>
      <c r="AW157" s="354"/>
      <c r="AX157" s="354"/>
      <c r="AY157" s="354"/>
      <c r="AZ157" s="354"/>
      <c r="BA157" s="522"/>
      <c r="BB157" s="522"/>
      <c r="BC157" s="522"/>
      <c r="BD157" s="522"/>
      <c r="BE157" s="522"/>
    </row>
    <row r="158" spans="1:57" ht="28.5" customHeight="1" thickBot="1">
      <c r="A158" s="384"/>
      <c r="B158" s="335"/>
      <c r="C158" s="369"/>
      <c r="D158" s="531"/>
      <c r="E158" s="369"/>
      <c r="F158" s="369"/>
      <c r="G158" s="345"/>
      <c r="H158" s="387"/>
      <c r="I158" s="77" t="s">
        <v>171</v>
      </c>
      <c r="J158" s="515"/>
      <c r="K158" s="525"/>
      <c r="L158" s="345"/>
      <c r="M158" s="373"/>
      <c r="N158" s="518"/>
      <c r="O158" s="324"/>
      <c r="P158" s="345"/>
      <c r="Q158" s="533"/>
      <c r="R158" s="354"/>
      <c r="S158" s="354"/>
      <c r="T158" s="354"/>
      <c r="U158" s="354"/>
      <c r="V158" s="354"/>
      <c r="W158" s="354"/>
      <c r="X158" s="354"/>
      <c r="Y158" s="345"/>
      <c r="Z158" s="417"/>
      <c r="AA158" s="345"/>
      <c r="AB158" s="363"/>
      <c r="AC158" s="380"/>
      <c r="AD158" s="380"/>
      <c r="AE158" s="41"/>
      <c r="AF158" s="70"/>
      <c r="AG158" s="369"/>
      <c r="AH158" s="345"/>
      <c r="AI158" s="345"/>
      <c r="AJ158" s="375"/>
      <c r="AK158" s="526"/>
      <c r="AL158" s="526"/>
      <c r="AM158" s="369"/>
      <c r="AN158" s="374"/>
      <c r="AO158" s="457"/>
      <c r="AP158" s="354"/>
      <c r="AQ158" s="354"/>
      <c r="AR158" s="354"/>
      <c r="AS158" s="354"/>
      <c r="AT158" s="354"/>
      <c r="AU158" s="354"/>
      <c r="AV158" s="354"/>
      <c r="AW158" s="354"/>
      <c r="AX158" s="354"/>
      <c r="AY158" s="354"/>
      <c r="AZ158" s="354"/>
      <c r="BA158" s="522"/>
      <c r="BB158" s="522"/>
      <c r="BC158" s="522"/>
      <c r="BD158" s="522"/>
      <c r="BE158" s="522"/>
    </row>
    <row r="159" spans="1:57" ht="28.5" customHeight="1" thickBot="1">
      <c r="A159" s="384"/>
      <c r="B159" s="335"/>
      <c r="C159" s="369"/>
      <c r="D159" s="531"/>
      <c r="E159" s="369"/>
      <c r="F159" s="369"/>
      <c r="G159" s="345"/>
      <c r="H159" s="387" t="s">
        <v>165</v>
      </c>
      <c r="I159" s="77" t="s">
        <v>171</v>
      </c>
      <c r="J159" s="515"/>
      <c r="K159" s="525"/>
      <c r="L159" s="345"/>
      <c r="M159" s="373"/>
      <c r="N159" s="518"/>
      <c r="O159" s="324"/>
      <c r="P159" s="345"/>
      <c r="Q159" s="533"/>
      <c r="R159" s="354"/>
      <c r="S159" s="354"/>
      <c r="T159" s="354"/>
      <c r="U159" s="354"/>
      <c r="V159" s="354"/>
      <c r="W159" s="354"/>
      <c r="X159" s="354"/>
      <c r="Y159" s="345"/>
      <c r="Z159" s="417"/>
      <c r="AA159" s="345"/>
      <c r="AB159" s="363"/>
      <c r="AC159" s="380"/>
      <c r="AD159" s="380"/>
      <c r="AE159" s="41"/>
      <c r="AF159" s="70"/>
      <c r="AG159" s="369"/>
      <c r="AH159" s="345"/>
      <c r="AI159" s="345"/>
      <c r="AJ159" s="375"/>
      <c r="AK159" s="526"/>
      <c r="AL159" s="526"/>
      <c r="AM159" s="369"/>
      <c r="AN159" s="374"/>
      <c r="AO159" s="457"/>
      <c r="AP159" s="354"/>
      <c r="AQ159" s="354"/>
      <c r="AR159" s="354"/>
      <c r="AS159" s="354"/>
      <c r="AT159" s="354"/>
      <c r="AU159" s="354"/>
      <c r="AV159" s="354"/>
      <c r="AW159" s="354"/>
      <c r="AX159" s="354"/>
      <c r="AY159" s="354"/>
      <c r="AZ159" s="354"/>
      <c r="BA159" s="522"/>
      <c r="BB159" s="522"/>
      <c r="BC159" s="522"/>
      <c r="BD159" s="522"/>
      <c r="BE159" s="522"/>
    </row>
    <row r="160" spans="1:57" ht="28.5" customHeight="1" thickBot="1">
      <c r="A160" s="384"/>
      <c r="B160" s="335"/>
      <c r="C160" s="369"/>
      <c r="D160" s="531"/>
      <c r="E160" s="369"/>
      <c r="F160" s="369"/>
      <c r="G160" s="345"/>
      <c r="H160" s="387"/>
      <c r="I160" s="77" t="s">
        <v>171</v>
      </c>
      <c r="J160" s="515"/>
      <c r="K160" s="525"/>
      <c r="L160" s="345"/>
      <c r="M160" s="373"/>
      <c r="N160" s="518"/>
      <c r="O160" s="324"/>
      <c r="P160" s="345"/>
      <c r="Q160" s="533"/>
      <c r="R160" s="354"/>
      <c r="S160" s="354"/>
      <c r="T160" s="354"/>
      <c r="U160" s="354"/>
      <c r="V160" s="354"/>
      <c r="W160" s="354"/>
      <c r="X160" s="354"/>
      <c r="Y160" s="345"/>
      <c r="Z160" s="417"/>
      <c r="AA160" s="345"/>
      <c r="AB160" s="363"/>
      <c r="AC160" s="380"/>
      <c r="AD160" s="380"/>
      <c r="AE160" s="41"/>
      <c r="AF160" s="70"/>
      <c r="AG160" s="369"/>
      <c r="AH160" s="345"/>
      <c r="AI160" s="345"/>
      <c r="AJ160" s="375"/>
      <c r="AK160" s="526"/>
      <c r="AL160" s="526"/>
      <c r="AM160" s="369"/>
      <c r="AN160" s="374"/>
      <c r="AO160" s="457"/>
      <c r="AP160" s="354"/>
      <c r="AQ160" s="354"/>
      <c r="AR160" s="354"/>
      <c r="AS160" s="354"/>
      <c r="AT160" s="354"/>
      <c r="AU160" s="354"/>
      <c r="AV160" s="354"/>
      <c r="AW160" s="354"/>
      <c r="AX160" s="354"/>
      <c r="AY160" s="354"/>
      <c r="AZ160" s="354"/>
      <c r="BA160" s="522"/>
      <c r="BB160" s="522"/>
      <c r="BC160" s="522"/>
      <c r="BD160" s="522"/>
      <c r="BE160" s="522"/>
    </row>
    <row r="161" spans="1:57" ht="28.5" customHeight="1" thickBot="1">
      <c r="A161" s="384"/>
      <c r="B161" s="335"/>
      <c r="C161" s="369"/>
      <c r="D161" s="531"/>
      <c r="E161" s="369"/>
      <c r="F161" s="369"/>
      <c r="G161" s="345"/>
      <c r="H161" s="387"/>
      <c r="I161" s="77" t="s">
        <v>171</v>
      </c>
      <c r="J161" s="515"/>
      <c r="K161" s="525"/>
      <c r="L161" s="345"/>
      <c r="M161" s="373"/>
      <c r="N161" s="518"/>
      <c r="O161" s="324"/>
      <c r="P161" s="345"/>
      <c r="Q161" s="533"/>
      <c r="R161" s="354"/>
      <c r="S161" s="354"/>
      <c r="T161" s="354"/>
      <c r="U161" s="354"/>
      <c r="V161" s="354"/>
      <c r="W161" s="354"/>
      <c r="X161" s="354"/>
      <c r="Y161" s="345"/>
      <c r="Z161" s="417"/>
      <c r="AA161" s="345"/>
      <c r="AB161" s="363"/>
      <c r="AC161" s="380"/>
      <c r="AD161" s="380"/>
      <c r="AE161" s="41"/>
      <c r="AF161" s="70"/>
      <c r="AG161" s="369"/>
      <c r="AH161" s="345"/>
      <c r="AI161" s="345"/>
      <c r="AJ161" s="375"/>
      <c r="AK161" s="526"/>
      <c r="AL161" s="526"/>
      <c r="AM161" s="369"/>
      <c r="AN161" s="374"/>
      <c r="AO161" s="457"/>
      <c r="AP161" s="354"/>
      <c r="AQ161" s="354"/>
      <c r="AR161" s="354"/>
      <c r="AS161" s="354"/>
      <c r="AT161" s="354"/>
      <c r="AU161" s="354"/>
      <c r="AV161" s="354"/>
      <c r="AW161" s="354"/>
      <c r="AX161" s="354"/>
      <c r="AY161" s="354"/>
      <c r="AZ161" s="354"/>
      <c r="BA161" s="522"/>
      <c r="BB161" s="522"/>
      <c r="BC161" s="522"/>
      <c r="BD161" s="522"/>
      <c r="BE161" s="522"/>
    </row>
    <row r="162" spans="1:57" ht="28.5" customHeight="1" thickBot="1">
      <c r="A162" s="384"/>
      <c r="B162" s="335"/>
      <c r="C162" s="369"/>
      <c r="D162" s="531"/>
      <c r="E162" s="369"/>
      <c r="F162" s="369"/>
      <c r="G162" s="345"/>
      <c r="H162" s="387"/>
      <c r="I162" s="77" t="s">
        <v>171</v>
      </c>
      <c r="J162" s="515"/>
      <c r="K162" s="525"/>
      <c r="L162" s="345"/>
      <c r="M162" s="373"/>
      <c r="N162" s="518"/>
      <c r="O162" s="324"/>
      <c r="P162" s="345"/>
      <c r="Q162" s="533"/>
      <c r="R162" s="354"/>
      <c r="S162" s="354"/>
      <c r="T162" s="354"/>
      <c r="U162" s="354"/>
      <c r="V162" s="354"/>
      <c r="W162" s="354"/>
      <c r="X162" s="354"/>
      <c r="Y162" s="345"/>
      <c r="Z162" s="417"/>
      <c r="AA162" s="345"/>
      <c r="AB162" s="363"/>
      <c r="AC162" s="380"/>
      <c r="AD162" s="380"/>
      <c r="AE162" s="41"/>
      <c r="AF162" s="70"/>
      <c r="AG162" s="369"/>
      <c r="AH162" s="345"/>
      <c r="AI162" s="345"/>
      <c r="AJ162" s="375"/>
      <c r="AK162" s="526"/>
      <c r="AL162" s="526"/>
      <c r="AM162" s="369"/>
      <c r="AN162" s="374"/>
      <c r="AO162" s="457"/>
      <c r="AP162" s="354"/>
      <c r="AQ162" s="354"/>
      <c r="AR162" s="354"/>
      <c r="AS162" s="354"/>
      <c r="AT162" s="354"/>
      <c r="AU162" s="354"/>
      <c r="AV162" s="354"/>
      <c r="AW162" s="354"/>
      <c r="AX162" s="354"/>
      <c r="AY162" s="354"/>
      <c r="AZ162" s="354"/>
      <c r="BA162" s="522"/>
      <c r="BB162" s="522"/>
      <c r="BC162" s="522"/>
      <c r="BD162" s="522"/>
      <c r="BE162" s="522"/>
    </row>
    <row r="163" spans="1:57" ht="28.5" customHeight="1" thickBot="1">
      <c r="A163" s="384"/>
      <c r="B163" s="335"/>
      <c r="C163" s="369"/>
      <c r="D163" s="531"/>
      <c r="E163" s="369"/>
      <c r="F163" s="369"/>
      <c r="G163" s="345"/>
      <c r="H163" s="387"/>
      <c r="I163" s="77" t="s">
        <v>171</v>
      </c>
      <c r="J163" s="515"/>
      <c r="K163" s="525"/>
      <c r="L163" s="345"/>
      <c r="M163" s="373"/>
      <c r="N163" s="518"/>
      <c r="O163" s="324"/>
      <c r="P163" s="345"/>
      <c r="Q163" s="533"/>
      <c r="R163" s="354"/>
      <c r="S163" s="354"/>
      <c r="T163" s="354"/>
      <c r="U163" s="354"/>
      <c r="V163" s="354"/>
      <c r="W163" s="354"/>
      <c r="X163" s="354"/>
      <c r="Y163" s="345"/>
      <c r="Z163" s="417"/>
      <c r="AA163" s="345"/>
      <c r="AB163" s="363"/>
      <c r="AC163" s="380"/>
      <c r="AD163" s="380"/>
      <c r="AE163" s="41"/>
      <c r="AF163" s="70"/>
      <c r="AG163" s="369"/>
      <c r="AH163" s="345"/>
      <c r="AI163" s="345"/>
      <c r="AJ163" s="375"/>
      <c r="AK163" s="526"/>
      <c r="AL163" s="526"/>
      <c r="AM163" s="369"/>
      <c r="AN163" s="374"/>
      <c r="AO163" s="457"/>
      <c r="AP163" s="354"/>
      <c r="AQ163" s="354"/>
      <c r="AR163" s="354"/>
      <c r="AS163" s="354"/>
      <c r="AT163" s="354"/>
      <c r="AU163" s="354"/>
      <c r="AV163" s="354"/>
      <c r="AW163" s="354"/>
      <c r="AX163" s="354"/>
      <c r="AY163" s="354"/>
      <c r="AZ163" s="354"/>
      <c r="BA163" s="522"/>
      <c r="BB163" s="522"/>
      <c r="BC163" s="522"/>
      <c r="BD163" s="522"/>
      <c r="BE163" s="522"/>
    </row>
    <row r="164" spans="1:57" ht="28.5" customHeight="1" thickBot="1">
      <c r="A164" s="384"/>
      <c r="B164" s="336"/>
      <c r="C164" s="369"/>
      <c r="D164" s="531"/>
      <c r="E164" s="369"/>
      <c r="F164" s="369"/>
      <c r="G164" s="349"/>
      <c r="H164" s="387"/>
      <c r="I164" s="77" t="s">
        <v>171</v>
      </c>
      <c r="J164" s="515"/>
      <c r="K164" s="525"/>
      <c r="L164" s="415"/>
      <c r="M164" s="416"/>
      <c r="N164" s="519"/>
      <c r="O164" s="520"/>
      <c r="P164" s="349"/>
      <c r="Q164" s="534"/>
      <c r="R164" s="379"/>
      <c r="S164" s="379"/>
      <c r="T164" s="379"/>
      <c r="U164" s="379"/>
      <c r="V164" s="379"/>
      <c r="W164" s="379"/>
      <c r="X164" s="379"/>
      <c r="Y164" s="349"/>
      <c r="Z164" s="418"/>
      <c r="AA164" s="349"/>
      <c r="AB164" s="363"/>
      <c r="AC164" s="530"/>
      <c r="AD164" s="530"/>
      <c r="AE164" s="41"/>
      <c r="AF164" s="70"/>
      <c r="AG164" s="369"/>
      <c r="AH164" s="415"/>
      <c r="AI164" s="415"/>
      <c r="AJ164" s="375"/>
      <c r="AK164" s="526"/>
      <c r="AL164" s="526"/>
      <c r="AM164" s="369"/>
      <c r="AN164" s="399"/>
      <c r="AO164" s="458"/>
      <c r="AP164" s="379"/>
      <c r="AQ164" s="379"/>
      <c r="AR164" s="379"/>
      <c r="AS164" s="379"/>
      <c r="AT164" s="379"/>
      <c r="AU164" s="379"/>
      <c r="AV164" s="379"/>
      <c r="AW164" s="379"/>
      <c r="AX164" s="379"/>
      <c r="AY164" s="379"/>
      <c r="AZ164" s="379"/>
      <c r="BA164" s="523"/>
      <c r="BB164" s="523"/>
      <c r="BC164" s="523"/>
      <c r="BD164" s="523"/>
      <c r="BE164" s="523"/>
    </row>
    <row r="165" spans="1:57" ht="49.5" customHeight="1" thickBot="1">
      <c r="A165" s="635">
        <v>6</v>
      </c>
      <c r="B165" s="337" t="s">
        <v>197</v>
      </c>
      <c r="C165" s="636" t="s">
        <v>198</v>
      </c>
      <c r="D165" s="369" t="s">
        <v>122</v>
      </c>
      <c r="E165" s="369" t="s">
        <v>199</v>
      </c>
      <c r="F165" s="369" t="s">
        <v>200</v>
      </c>
      <c r="G165" s="369" t="s">
        <v>124</v>
      </c>
      <c r="H165" s="76" t="s">
        <v>125</v>
      </c>
      <c r="I165" s="77" t="s">
        <v>171</v>
      </c>
      <c r="J165" s="383">
        <f>COUNTIF(I165:I214,[3]DATOS!$D$24)</f>
        <v>50</v>
      </c>
      <c r="K165" s="601" t="str">
        <f>+IF(AND(J165&lt;6,J165&gt;0),"Moderado",IF(AND(J165&lt;12,J165&gt;5),"Mayor",IF(AND(J165&lt;20,J165&gt;11),"Catastrófico","Responda las Preguntas de Impacto")))</f>
        <v>Responda las Preguntas de Impacto</v>
      </c>
      <c r="L165" s="344"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398"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386" t="s">
        <v>201</v>
      </c>
      <c r="O165" s="338" t="s">
        <v>127</v>
      </c>
      <c r="P165" s="30" t="s">
        <v>128</v>
      </c>
      <c r="Q165" s="26" t="s">
        <v>129</v>
      </c>
      <c r="R165" s="69">
        <f>+IFERROR(VLOOKUP(Q165,[7]DATOS!$E$2:$F$17,2,FALSE),"")</f>
        <v>15</v>
      </c>
      <c r="S165" s="384">
        <f>SUM(R165:R171)</f>
        <v>100</v>
      </c>
      <c r="T165" s="384" t="str">
        <f>+IF(AND(S165&lt;=100,S165&gt;=96),"Fuerte",IF(AND(S165&lt;=95,S165&gt;=86),"Moderado",IF(AND(S165&lt;=85,J165&gt;=0),"Débil"," ")))</f>
        <v>Fuerte</v>
      </c>
      <c r="U165" s="384" t="s">
        <v>130</v>
      </c>
      <c r="V165" s="384"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84">
        <f>IF(V165="Fuerte",100,IF(V165="Moderado",50,IF(V165="Débil",0)))</f>
        <v>100</v>
      </c>
      <c r="X165" s="384">
        <f>AVERAGE(W165:W207)</f>
        <v>100</v>
      </c>
      <c r="Y165" s="369" t="s">
        <v>202</v>
      </c>
      <c r="Z165" s="384" t="s">
        <v>203</v>
      </c>
      <c r="AA165" s="363" t="s">
        <v>204</v>
      </c>
      <c r="AB165" s="363" t="str">
        <f>+IF(X165=100,"Fuerte",IF(AND(X165&lt;=99,X165&gt;=50),"Moderado",IF(X165&lt;50,"Débil"," ")))</f>
        <v>Fuerte</v>
      </c>
      <c r="AC165" s="363" t="s">
        <v>132</v>
      </c>
      <c r="AD165" s="363" t="s">
        <v>132</v>
      </c>
      <c r="AE165" s="369"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69"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69" t="str">
        <f>K165</f>
        <v>Responda las Preguntas de Impacto</v>
      </c>
      <c r="AH165" s="344"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344"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375" t="s">
        <v>205</v>
      </c>
      <c r="AK165" s="368">
        <v>43466</v>
      </c>
      <c r="AL165" s="368">
        <v>43830</v>
      </c>
      <c r="AM165" s="375" t="s">
        <v>206</v>
      </c>
      <c r="AN165" s="347" t="s">
        <v>207</v>
      </c>
      <c r="AO165" s="456"/>
      <c r="AP165" s="452"/>
      <c r="AQ165" s="452"/>
      <c r="AR165" s="452"/>
      <c r="AS165" s="452"/>
      <c r="AT165" s="452"/>
      <c r="AU165" s="452"/>
      <c r="AV165" s="452"/>
      <c r="AW165" s="452"/>
      <c r="AX165" s="452"/>
      <c r="AY165" s="452"/>
      <c r="AZ165" s="453"/>
      <c r="BA165" s="494"/>
      <c r="BB165" s="497"/>
      <c r="BC165" s="497"/>
      <c r="BD165" s="497"/>
      <c r="BE165" s="478"/>
    </row>
    <row r="166" spans="1:57" ht="49.5" customHeight="1" thickBot="1">
      <c r="A166" s="635"/>
      <c r="B166" s="335"/>
      <c r="C166" s="636"/>
      <c r="D166" s="369"/>
      <c r="E166" s="369"/>
      <c r="F166" s="369"/>
      <c r="G166" s="369"/>
      <c r="H166" s="76" t="s">
        <v>135</v>
      </c>
      <c r="I166" s="77" t="s">
        <v>171</v>
      </c>
      <c r="J166" s="431"/>
      <c r="K166" s="395"/>
      <c r="L166" s="345"/>
      <c r="M166" s="373"/>
      <c r="N166" s="386"/>
      <c r="O166" s="324"/>
      <c r="P166" s="30" t="s">
        <v>136</v>
      </c>
      <c r="Q166" s="26" t="s">
        <v>137</v>
      </c>
      <c r="R166" s="69">
        <f>+IFERROR(VLOOKUP(Q166,[7]DATOS!$E$2:$F$17,2,FALSE),"")</f>
        <v>15</v>
      </c>
      <c r="S166" s="384"/>
      <c r="T166" s="384"/>
      <c r="U166" s="384"/>
      <c r="V166" s="384"/>
      <c r="W166" s="384"/>
      <c r="X166" s="384"/>
      <c r="Y166" s="369"/>
      <c r="Z166" s="384"/>
      <c r="AA166" s="363"/>
      <c r="AB166" s="363"/>
      <c r="AC166" s="363"/>
      <c r="AD166" s="363"/>
      <c r="AE166" s="369"/>
      <c r="AF166" s="369"/>
      <c r="AG166" s="369"/>
      <c r="AH166" s="345"/>
      <c r="AI166" s="345"/>
      <c r="AJ166" s="375"/>
      <c r="AK166" s="368"/>
      <c r="AL166" s="368"/>
      <c r="AM166" s="375"/>
      <c r="AN166" s="347"/>
      <c r="AO166" s="457"/>
      <c r="AP166" s="354"/>
      <c r="AQ166" s="354"/>
      <c r="AR166" s="354"/>
      <c r="AS166" s="354"/>
      <c r="AT166" s="354"/>
      <c r="AU166" s="354"/>
      <c r="AV166" s="354"/>
      <c r="AW166" s="354"/>
      <c r="AX166" s="354"/>
      <c r="AY166" s="354"/>
      <c r="AZ166" s="454"/>
      <c r="BA166" s="495"/>
      <c r="BB166" s="498"/>
      <c r="BC166" s="498"/>
      <c r="BD166" s="498"/>
      <c r="BE166" s="479"/>
    </row>
    <row r="167" spans="1:57" ht="43.5" customHeight="1" thickBot="1">
      <c r="A167" s="635"/>
      <c r="B167" s="335"/>
      <c r="C167" s="636"/>
      <c r="D167" s="369"/>
      <c r="E167" s="369"/>
      <c r="F167" s="369"/>
      <c r="G167" s="369"/>
      <c r="H167" s="387" t="s">
        <v>138</v>
      </c>
      <c r="I167" s="77" t="s">
        <v>171</v>
      </c>
      <c r="J167" s="431"/>
      <c r="K167" s="395"/>
      <c r="L167" s="345"/>
      <c r="M167" s="373"/>
      <c r="N167" s="386"/>
      <c r="O167" s="324"/>
      <c r="P167" s="30" t="s">
        <v>139</v>
      </c>
      <c r="Q167" s="26" t="s">
        <v>140</v>
      </c>
      <c r="R167" s="69">
        <f>+IFERROR(VLOOKUP(Q167,[7]DATOS!$E$2:$F$17,2,FALSE),"")</f>
        <v>15</v>
      </c>
      <c r="S167" s="384"/>
      <c r="T167" s="384"/>
      <c r="U167" s="384"/>
      <c r="V167" s="384"/>
      <c r="W167" s="384"/>
      <c r="X167" s="384"/>
      <c r="Y167" s="369"/>
      <c r="Z167" s="384"/>
      <c r="AA167" s="363"/>
      <c r="AB167" s="363"/>
      <c r="AC167" s="363"/>
      <c r="AD167" s="363"/>
      <c r="AE167" s="369"/>
      <c r="AF167" s="369"/>
      <c r="AG167" s="369"/>
      <c r="AH167" s="345"/>
      <c r="AI167" s="345"/>
      <c r="AJ167" s="375"/>
      <c r="AK167" s="368"/>
      <c r="AL167" s="368"/>
      <c r="AM167" s="375"/>
      <c r="AN167" s="347"/>
      <c r="AO167" s="457"/>
      <c r="AP167" s="354"/>
      <c r="AQ167" s="354"/>
      <c r="AR167" s="354"/>
      <c r="AS167" s="354"/>
      <c r="AT167" s="354"/>
      <c r="AU167" s="354"/>
      <c r="AV167" s="354"/>
      <c r="AW167" s="354"/>
      <c r="AX167" s="354"/>
      <c r="AY167" s="354"/>
      <c r="AZ167" s="454"/>
      <c r="BA167" s="495"/>
      <c r="BB167" s="498"/>
      <c r="BC167" s="498"/>
      <c r="BD167" s="498"/>
      <c r="BE167" s="479"/>
    </row>
    <row r="168" spans="1:57" ht="43.5" customHeight="1" thickBot="1">
      <c r="A168" s="635"/>
      <c r="B168" s="335"/>
      <c r="C168" s="636"/>
      <c r="D168" s="369"/>
      <c r="E168" s="369"/>
      <c r="F168" s="369"/>
      <c r="G168" s="369"/>
      <c r="H168" s="387"/>
      <c r="I168" s="77" t="s">
        <v>171</v>
      </c>
      <c r="J168" s="431"/>
      <c r="K168" s="395"/>
      <c r="L168" s="345"/>
      <c r="M168" s="373"/>
      <c r="N168" s="386"/>
      <c r="O168" s="324"/>
      <c r="P168" s="30" t="s">
        <v>143</v>
      </c>
      <c r="Q168" s="26" t="s">
        <v>144</v>
      </c>
      <c r="R168" s="69">
        <f>+IFERROR(VLOOKUP(Q168,[7]DATOS!$E$2:$F$17,2,FALSE),"")</f>
        <v>15</v>
      </c>
      <c r="S168" s="384"/>
      <c r="T168" s="384"/>
      <c r="U168" s="384"/>
      <c r="V168" s="384"/>
      <c r="W168" s="384"/>
      <c r="X168" s="384"/>
      <c r="Y168" s="369"/>
      <c r="Z168" s="384"/>
      <c r="AA168" s="363"/>
      <c r="AB168" s="363"/>
      <c r="AC168" s="363"/>
      <c r="AD168" s="363"/>
      <c r="AE168" s="369"/>
      <c r="AF168" s="369"/>
      <c r="AG168" s="369"/>
      <c r="AH168" s="345"/>
      <c r="AI168" s="345"/>
      <c r="AJ168" s="375"/>
      <c r="AK168" s="368"/>
      <c r="AL168" s="368"/>
      <c r="AM168" s="375"/>
      <c r="AN168" s="347"/>
      <c r="AO168" s="457"/>
      <c r="AP168" s="354"/>
      <c r="AQ168" s="354"/>
      <c r="AR168" s="354"/>
      <c r="AS168" s="354"/>
      <c r="AT168" s="354"/>
      <c r="AU168" s="354"/>
      <c r="AV168" s="354"/>
      <c r="AW168" s="354"/>
      <c r="AX168" s="354"/>
      <c r="AY168" s="354"/>
      <c r="AZ168" s="454"/>
      <c r="BA168" s="495"/>
      <c r="BB168" s="498"/>
      <c r="BC168" s="498"/>
      <c r="BD168" s="498"/>
      <c r="BE168" s="479"/>
    </row>
    <row r="169" spans="1:57" ht="49.5" customHeight="1" thickBot="1">
      <c r="A169" s="635"/>
      <c r="B169" s="335"/>
      <c r="C169" s="636"/>
      <c r="D169" s="369"/>
      <c r="E169" s="369"/>
      <c r="F169" s="369"/>
      <c r="G169" s="369"/>
      <c r="H169" s="41" t="s">
        <v>141</v>
      </c>
      <c r="I169" s="77" t="s">
        <v>171</v>
      </c>
      <c r="J169" s="431"/>
      <c r="K169" s="395"/>
      <c r="L169" s="345"/>
      <c r="M169" s="373"/>
      <c r="N169" s="386"/>
      <c r="O169" s="324"/>
      <c r="P169" s="30" t="s">
        <v>146</v>
      </c>
      <c r="Q169" s="26" t="s">
        <v>147</v>
      </c>
      <c r="R169" s="69">
        <f>+IFERROR(VLOOKUP(Q169,[7]DATOS!$E$2:$F$17,2,FALSE),"")</f>
        <v>15</v>
      </c>
      <c r="S169" s="384"/>
      <c r="T169" s="384"/>
      <c r="U169" s="384"/>
      <c r="V169" s="384"/>
      <c r="W169" s="384"/>
      <c r="X169" s="384"/>
      <c r="Y169" s="369"/>
      <c r="Z169" s="384"/>
      <c r="AA169" s="363"/>
      <c r="AB169" s="363"/>
      <c r="AC169" s="363"/>
      <c r="AD169" s="363"/>
      <c r="AE169" s="369"/>
      <c r="AF169" s="369"/>
      <c r="AG169" s="369"/>
      <c r="AH169" s="345"/>
      <c r="AI169" s="345"/>
      <c r="AJ169" s="375"/>
      <c r="AK169" s="368"/>
      <c r="AL169" s="368"/>
      <c r="AM169" s="375"/>
      <c r="AN169" s="347"/>
      <c r="AO169" s="457"/>
      <c r="AP169" s="354"/>
      <c r="AQ169" s="354"/>
      <c r="AR169" s="354"/>
      <c r="AS169" s="354"/>
      <c r="AT169" s="354"/>
      <c r="AU169" s="354"/>
      <c r="AV169" s="354"/>
      <c r="AW169" s="354"/>
      <c r="AX169" s="354"/>
      <c r="AY169" s="354"/>
      <c r="AZ169" s="454"/>
      <c r="BA169" s="495"/>
      <c r="BB169" s="498"/>
      <c r="BC169" s="498"/>
      <c r="BD169" s="498"/>
      <c r="BE169" s="479"/>
    </row>
    <row r="170" spans="1:57" ht="49.5" customHeight="1" thickBot="1">
      <c r="A170" s="635"/>
      <c r="B170" s="335"/>
      <c r="C170" s="636"/>
      <c r="D170" s="369"/>
      <c r="E170" s="369"/>
      <c r="F170" s="369"/>
      <c r="G170" s="369"/>
      <c r="H170" s="387" t="s">
        <v>145</v>
      </c>
      <c r="I170" s="77" t="s">
        <v>171</v>
      </c>
      <c r="J170" s="431"/>
      <c r="K170" s="395"/>
      <c r="L170" s="345"/>
      <c r="M170" s="373"/>
      <c r="N170" s="386"/>
      <c r="O170" s="324"/>
      <c r="P170" s="30" t="s">
        <v>149</v>
      </c>
      <c r="Q170" s="26" t="s">
        <v>150</v>
      </c>
      <c r="R170" s="69">
        <f>+IFERROR(VLOOKUP(Q170,[7]DATOS!$E$2:$F$17,2,FALSE),"")</f>
        <v>15</v>
      </c>
      <c r="S170" s="384"/>
      <c r="T170" s="384"/>
      <c r="U170" s="384"/>
      <c r="V170" s="384"/>
      <c r="W170" s="384"/>
      <c r="X170" s="384"/>
      <c r="Y170" s="369"/>
      <c r="Z170" s="384"/>
      <c r="AA170" s="363"/>
      <c r="AB170" s="363"/>
      <c r="AC170" s="363"/>
      <c r="AD170" s="363"/>
      <c r="AE170" s="369"/>
      <c r="AF170" s="369"/>
      <c r="AG170" s="369"/>
      <c r="AH170" s="345"/>
      <c r="AI170" s="345"/>
      <c r="AJ170" s="375"/>
      <c r="AK170" s="368"/>
      <c r="AL170" s="368"/>
      <c r="AM170" s="375"/>
      <c r="AN170" s="347"/>
      <c r="AO170" s="457"/>
      <c r="AP170" s="354"/>
      <c r="AQ170" s="354"/>
      <c r="AR170" s="354"/>
      <c r="AS170" s="354"/>
      <c r="AT170" s="354"/>
      <c r="AU170" s="354"/>
      <c r="AV170" s="354"/>
      <c r="AW170" s="354"/>
      <c r="AX170" s="354"/>
      <c r="AY170" s="354"/>
      <c r="AZ170" s="454"/>
      <c r="BA170" s="495"/>
      <c r="BB170" s="498"/>
      <c r="BC170" s="498"/>
      <c r="BD170" s="498"/>
      <c r="BE170" s="479"/>
    </row>
    <row r="171" spans="1:57" ht="47.25" customHeight="1" thickBot="1">
      <c r="A171" s="635"/>
      <c r="B171" s="335"/>
      <c r="C171" s="636"/>
      <c r="D171" s="369"/>
      <c r="E171" s="369"/>
      <c r="F171" s="369"/>
      <c r="G171" s="369"/>
      <c r="H171" s="387"/>
      <c r="I171" s="77" t="s">
        <v>171</v>
      </c>
      <c r="J171" s="431"/>
      <c r="K171" s="395"/>
      <c r="L171" s="345"/>
      <c r="M171" s="373"/>
      <c r="N171" s="386"/>
      <c r="O171" s="324"/>
      <c r="P171" s="30" t="s">
        <v>152</v>
      </c>
      <c r="Q171" s="30" t="s">
        <v>153</v>
      </c>
      <c r="R171" s="69">
        <f>+IFERROR(VLOOKUP(Q171,[7]DATOS!$E$2:$F$17,2,FALSE),"")</f>
        <v>10</v>
      </c>
      <c r="S171" s="384"/>
      <c r="T171" s="384"/>
      <c r="U171" s="384"/>
      <c r="V171" s="384"/>
      <c r="W171" s="384"/>
      <c r="X171" s="384"/>
      <c r="Y171" s="369"/>
      <c r="Z171" s="384"/>
      <c r="AA171" s="363"/>
      <c r="AB171" s="363"/>
      <c r="AC171" s="363"/>
      <c r="AD171" s="363"/>
      <c r="AE171" s="369"/>
      <c r="AF171" s="369"/>
      <c r="AG171" s="369"/>
      <c r="AH171" s="345"/>
      <c r="AI171" s="345"/>
      <c r="AJ171" s="375"/>
      <c r="AK171" s="368"/>
      <c r="AL171" s="368"/>
      <c r="AM171" s="375"/>
      <c r="AN171" s="347"/>
      <c r="AO171" s="457"/>
      <c r="AP171" s="354"/>
      <c r="AQ171" s="354"/>
      <c r="AR171" s="354"/>
      <c r="AS171" s="354"/>
      <c r="AT171" s="354"/>
      <c r="AU171" s="354"/>
      <c r="AV171" s="354"/>
      <c r="AW171" s="354"/>
      <c r="AX171" s="354"/>
      <c r="AY171" s="354"/>
      <c r="AZ171" s="454"/>
      <c r="BA171" s="495"/>
      <c r="BB171" s="498"/>
      <c r="BC171" s="498"/>
      <c r="BD171" s="498"/>
      <c r="BE171" s="479"/>
    </row>
    <row r="172" spans="1:57" ht="46.5" customHeight="1" thickBot="1">
      <c r="A172" s="635"/>
      <c r="B172" s="335"/>
      <c r="C172" s="636"/>
      <c r="D172" s="369"/>
      <c r="E172" s="369"/>
      <c r="F172" s="369"/>
      <c r="G172" s="369"/>
      <c r="H172" s="387" t="s">
        <v>148</v>
      </c>
      <c r="I172" s="77" t="s">
        <v>171</v>
      </c>
      <c r="J172" s="431"/>
      <c r="K172" s="395"/>
      <c r="L172" s="345"/>
      <c r="M172" s="373"/>
      <c r="N172" s="386" t="s">
        <v>208</v>
      </c>
      <c r="O172" s="369" t="s">
        <v>127</v>
      </c>
      <c r="P172" s="30" t="s">
        <v>128</v>
      </c>
      <c r="Q172" s="26" t="s">
        <v>129</v>
      </c>
      <c r="R172" s="69">
        <f>+IFERROR(VLOOKUP(Q172,[7]DATOS!$E$2:$F$17,2,FALSE),"")</f>
        <v>15</v>
      </c>
      <c r="S172" s="384">
        <f>SUM(R172:R178)</f>
        <v>100</v>
      </c>
      <c r="T172" s="384" t="str">
        <f>+IF(AND(S172&lt;=100,S172&gt;=96),"Fuerte",IF(AND(S172&lt;=95,S172&gt;=86),"Moderado",IF(AND(S172&lt;=85,J172&gt;=0),"Débil"," ")))</f>
        <v>Fuerte</v>
      </c>
      <c r="U172" s="384" t="s">
        <v>130</v>
      </c>
      <c r="V172" s="384"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384">
        <f>IF(V172="Fuerte",100,IF(V172="Moderado",50,IF(V172="Débil",0)))</f>
        <v>100</v>
      </c>
      <c r="X172" s="384"/>
      <c r="Y172" s="369" t="s">
        <v>202</v>
      </c>
      <c r="Z172" s="536" t="s">
        <v>209</v>
      </c>
      <c r="AA172" s="369" t="s">
        <v>210</v>
      </c>
      <c r="AB172" s="363"/>
      <c r="AC172" s="363"/>
      <c r="AD172" s="363"/>
      <c r="AE172" s="369"/>
      <c r="AF172" s="369"/>
      <c r="AG172" s="369"/>
      <c r="AH172" s="345"/>
      <c r="AI172" s="345"/>
      <c r="AJ172" s="514" t="s">
        <v>211</v>
      </c>
      <c r="AK172" s="368">
        <v>43466</v>
      </c>
      <c r="AL172" s="368">
        <v>43830</v>
      </c>
      <c r="AM172" s="369" t="s">
        <v>206</v>
      </c>
      <c r="AN172" s="347" t="s">
        <v>212</v>
      </c>
      <c r="AO172" s="668"/>
      <c r="AP172" s="642"/>
      <c r="AQ172" s="642"/>
      <c r="AR172" s="642"/>
      <c r="AS172" s="642"/>
      <c r="AT172" s="642"/>
      <c r="AU172" s="642"/>
      <c r="AV172" s="642"/>
      <c r="AW172" s="642"/>
      <c r="AX172" s="642"/>
      <c r="AY172" s="642"/>
      <c r="AZ172" s="669"/>
      <c r="BA172" s="643"/>
      <c r="BB172" s="644"/>
      <c r="BC172" s="644"/>
      <c r="BD172" s="644"/>
      <c r="BE172" s="645"/>
    </row>
    <row r="173" spans="1:57" ht="46.5" customHeight="1" thickBot="1">
      <c r="A173" s="635"/>
      <c r="B173" s="335"/>
      <c r="C173" s="636"/>
      <c r="D173" s="369"/>
      <c r="E173" s="369"/>
      <c r="F173" s="369"/>
      <c r="G173" s="369"/>
      <c r="H173" s="387"/>
      <c r="I173" s="77" t="s">
        <v>171</v>
      </c>
      <c r="J173" s="431"/>
      <c r="K173" s="395"/>
      <c r="L173" s="345"/>
      <c r="M173" s="373"/>
      <c r="N173" s="386"/>
      <c r="O173" s="369"/>
      <c r="P173" s="30" t="s">
        <v>136</v>
      </c>
      <c r="Q173" s="26" t="s">
        <v>137</v>
      </c>
      <c r="R173" s="69">
        <f>+IFERROR(VLOOKUP(Q173,[7]DATOS!$E$2:$F$17,2,FALSE),"")</f>
        <v>15</v>
      </c>
      <c r="S173" s="384"/>
      <c r="T173" s="384"/>
      <c r="U173" s="384"/>
      <c r="V173" s="384"/>
      <c r="W173" s="384"/>
      <c r="X173" s="384"/>
      <c r="Y173" s="369"/>
      <c r="Z173" s="384"/>
      <c r="AA173" s="369"/>
      <c r="AB173" s="363"/>
      <c r="AC173" s="363"/>
      <c r="AD173" s="363"/>
      <c r="AE173" s="369"/>
      <c r="AF173" s="369"/>
      <c r="AG173" s="369"/>
      <c r="AH173" s="345"/>
      <c r="AI173" s="345"/>
      <c r="AJ173" s="514"/>
      <c r="AK173" s="368"/>
      <c r="AL173" s="368"/>
      <c r="AM173" s="369"/>
      <c r="AN173" s="347"/>
      <c r="AO173" s="668"/>
      <c r="AP173" s="642"/>
      <c r="AQ173" s="642"/>
      <c r="AR173" s="642"/>
      <c r="AS173" s="642"/>
      <c r="AT173" s="642"/>
      <c r="AU173" s="642"/>
      <c r="AV173" s="642"/>
      <c r="AW173" s="642"/>
      <c r="AX173" s="642"/>
      <c r="AY173" s="642"/>
      <c r="AZ173" s="669"/>
      <c r="BA173" s="643"/>
      <c r="BB173" s="644"/>
      <c r="BC173" s="644"/>
      <c r="BD173" s="644"/>
      <c r="BE173" s="645"/>
    </row>
    <row r="174" spans="1:57" ht="46.5" customHeight="1" thickBot="1">
      <c r="A174" s="635"/>
      <c r="B174" s="335"/>
      <c r="C174" s="636"/>
      <c r="D174" s="369"/>
      <c r="E174" s="369"/>
      <c r="F174" s="369"/>
      <c r="G174" s="369"/>
      <c r="H174" s="387" t="s">
        <v>151</v>
      </c>
      <c r="I174" s="77" t="s">
        <v>171</v>
      </c>
      <c r="J174" s="431"/>
      <c r="K174" s="395"/>
      <c r="L174" s="345"/>
      <c r="M174" s="373"/>
      <c r="N174" s="386"/>
      <c r="O174" s="369"/>
      <c r="P174" s="30" t="s">
        <v>139</v>
      </c>
      <c r="Q174" s="26" t="s">
        <v>140</v>
      </c>
      <c r="R174" s="69">
        <f>+IFERROR(VLOOKUP(Q174,[7]DATOS!$E$2:$F$17,2,FALSE),"")</f>
        <v>15</v>
      </c>
      <c r="S174" s="384"/>
      <c r="T174" s="384"/>
      <c r="U174" s="384"/>
      <c r="V174" s="384"/>
      <c r="W174" s="384"/>
      <c r="X174" s="384"/>
      <c r="Y174" s="369"/>
      <c r="Z174" s="384"/>
      <c r="AA174" s="369"/>
      <c r="AB174" s="363"/>
      <c r="AC174" s="363"/>
      <c r="AD174" s="363"/>
      <c r="AE174" s="369"/>
      <c r="AF174" s="369"/>
      <c r="AG174" s="369"/>
      <c r="AH174" s="345"/>
      <c r="AI174" s="345"/>
      <c r="AJ174" s="514"/>
      <c r="AK174" s="368"/>
      <c r="AL174" s="368"/>
      <c r="AM174" s="369"/>
      <c r="AN174" s="347"/>
      <c r="AO174" s="668"/>
      <c r="AP174" s="642"/>
      <c r="AQ174" s="642"/>
      <c r="AR174" s="642"/>
      <c r="AS174" s="642"/>
      <c r="AT174" s="642"/>
      <c r="AU174" s="642"/>
      <c r="AV174" s="642"/>
      <c r="AW174" s="642"/>
      <c r="AX174" s="642"/>
      <c r="AY174" s="642"/>
      <c r="AZ174" s="669"/>
      <c r="BA174" s="643"/>
      <c r="BB174" s="644"/>
      <c r="BC174" s="644"/>
      <c r="BD174" s="644"/>
      <c r="BE174" s="645"/>
    </row>
    <row r="175" spans="1:57" ht="36.75" customHeight="1" thickBot="1">
      <c r="A175" s="635"/>
      <c r="B175" s="335"/>
      <c r="C175" s="636"/>
      <c r="D175" s="369"/>
      <c r="E175" s="369"/>
      <c r="F175" s="369"/>
      <c r="G175" s="369"/>
      <c r="H175" s="387"/>
      <c r="I175" s="77" t="s">
        <v>171</v>
      </c>
      <c r="J175" s="431"/>
      <c r="K175" s="395"/>
      <c r="L175" s="345"/>
      <c r="M175" s="373"/>
      <c r="N175" s="386"/>
      <c r="O175" s="369"/>
      <c r="P175" s="30" t="s">
        <v>143</v>
      </c>
      <c r="Q175" s="26" t="s">
        <v>144</v>
      </c>
      <c r="R175" s="69">
        <f>+IFERROR(VLOOKUP(Q175,[7]DATOS!$E$2:$F$17,2,FALSE),"")</f>
        <v>15</v>
      </c>
      <c r="S175" s="384"/>
      <c r="T175" s="384"/>
      <c r="U175" s="384"/>
      <c r="V175" s="384"/>
      <c r="W175" s="384"/>
      <c r="X175" s="384"/>
      <c r="Y175" s="369"/>
      <c r="Z175" s="384"/>
      <c r="AA175" s="369"/>
      <c r="AB175" s="363"/>
      <c r="AC175" s="363"/>
      <c r="AD175" s="363"/>
      <c r="AE175" s="369"/>
      <c r="AF175" s="369"/>
      <c r="AG175" s="369"/>
      <c r="AH175" s="345"/>
      <c r="AI175" s="345"/>
      <c r="AJ175" s="514"/>
      <c r="AK175" s="368"/>
      <c r="AL175" s="368"/>
      <c r="AM175" s="369"/>
      <c r="AN175" s="347"/>
      <c r="AO175" s="668"/>
      <c r="AP175" s="642"/>
      <c r="AQ175" s="642"/>
      <c r="AR175" s="642"/>
      <c r="AS175" s="642"/>
      <c r="AT175" s="642"/>
      <c r="AU175" s="642"/>
      <c r="AV175" s="642"/>
      <c r="AW175" s="642"/>
      <c r="AX175" s="642"/>
      <c r="AY175" s="642"/>
      <c r="AZ175" s="669"/>
      <c r="BA175" s="643"/>
      <c r="BB175" s="644"/>
      <c r="BC175" s="644"/>
      <c r="BD175" s="644"/>
      <c r="BE175" s="645"/>
    </row>
    <row r="176" spans="1:57" ht="36.75" customHeight="1" thickBot="1">
      <c r="A176" s="635"/>
      <c r="B176" s="335"/>
      <c r="C176" s="636"/>
      <c r="D176" s="369"/>
      <c r="E176" s="369"/>
      <c r="F176" s="369"/>
      <c r="G176" s="369"/>
      <c r="H176" s="387" t="s">
        <v>154</v>
      </c>
      <c r="I176" s="77" t="s">
        <v>171</v>
      </c>
      <c r="J176" s="431"/>
      <c r="K176" s="395"/>
      <c r="L176" s="345"/>
      <c r="M176" s="373"/>
      <c r="N176" s="386"/>
      <c r="O176" s="369"/>
      <c r="P176" s="30" t="s">
        <v>146</v>
      </c>
      <c r="Q176" s="26" t="s">
        <v>147</v>
      </c>
      <c r="R176" s="69">
        <f>+IFERROR(VLOOKUP(Q176,[7]DATOS!$E$2:$F$17,2,FALSE),"")</f>
        <v>15</v>
      </c>
      <c r="S176" s="384"/>
      <c r="T176" s="384"/>
      <c r="U176" s="384"/>
      <c r="V176" s="384"/>
      <c r="W176" s="384"/>
      <c r="X176" s="384"/>
      <c r="Y176" s="369"/>
      <c r="Z176" s="384"/>
      <c r="AA176" s="369"/>
      <c r="AB176" s="363"/>
      <c r="AC176" s="363"/>
      <c r="AD176" s="363"/>
      <c r="AE176" s="369"/>
      <c r="AF176" s="369"/>
      <c r="AG176" s="369"/>
      <c r="AH176" s="345"/>
      <c r="AI176" s="345"/>
      <c r="AJ176" s="514"/>
      <c r="AK176" s="368"/>
      <c r="AL176" s="368"/>
      <c r="AM176" s="369"/>
      <c r="AN176" s="347"/>
      <c r="AO176" s="668"/>
      <c r="AP176" s="642"/>
      <c r="AQ176" s="642"/>
      <c r="AR176" s="642"/>
      <c r="AS176" s="642"/>
      <c r="AT176" s="642"/>
      <c r="AU176" s="642"/>
      <c r="AV176" s="642"/>
      <c r="AW176" s="642"/>
      <c r="AX176" s="642"/>
      <c r="AY176" s="642"/>
      <c r="AZ176" s="669"/>
      <c r="BA176" s="643"/>
      <c r="BB176" s="644"/>
      <c r="BC176" s="644"/>
      <c r="BD176" s="644"/>
      <c r="BE176" s="645"/>
    </row>
    <row r="177" spans="1:57" ht="36.75" customHeight="1" thickBot="1">
      <c r="A177" s="635"/>
      <c r="B177" s="335"/>
      <c r="C177" s="636"/>
      <c r="D177" s="369"/>
      <c r="E177" s="369"/>
      <c r="F177" s="369"/>
      <c r="G177" s="369"/>
      <c r="H177" s="387"/>
      <c r="I177" s="77" t="s">
        <v>171</v>
      </c>
      <c r="J177" s="431"/>
      <c r="K177" s="395"/>
      <c r="L177" s="345"/>
      <c r="M177" s="373"/>
      <c r="N177" s="386"/>
      <c r="O177" s="369"/>
      <c r="P177" s="30" t="s">
        <v>149</v>
      </c>
      <c r="Q177" s="26" t="s">
        <v>150</v>
      </c>
      <c r="R177" s="69">
        <f>+IFERROR(VLOOKUP(Q177,[7]DATOS!$E$2:$F$17,2,FALSE),"")</f>
        <v>15</v>
      </c>
      <c r="S177" s="384"/>
      <c r="T177" s="384"/>
      <c r="U177" s="384"/>
      <c r="V177" s="384"/>
      <c r="W177" s="384"/>
      <c r="X177" s="384"/>
      <c r="Y177" s="369"/>
      <c r="Z177" s="384"/>
      <c r="AA177" s="369"/>
      <c r="AB177" s="363"/>
      <c r="AC177" s="363"/>
      <c r="AD177" s="363"/>
      <c r="AE177" s="369"/>
      <c r="AF177" s="369"/>
      <c r="AG177" s="369"/>
      <c r="AH177" s="345"/>
      <c r="AI177" s="345"/>
      <c r="AJ177" s="514"/>
      <c r="AK177" s="368"/>
      <c r="AL177" s="368"/>
      <c r="AM177" s="369"/>
      <c r="AN177" s="347"/>
      <c r="AO177" s="668"/>
      <c r="AP177" s="642"/>
      <c r="AQ177" s="642"/>
      <c r="AR177" s="642"/>
      <c r="AS177" s="642"/>
      <c r="AT177" s="642"/>
      <c r="AU177" s="642"/>
      <c r="AV177" s="642"/>
      <c r="AW177" s="642"/>
      <c r="AX177" s="642"/>
      <c r="AY177" s="642"/>
      <c r="AZ177" s="669"/>
      <c r="BA177" s="643"/>
      <c r="BB177" s="644"/>
      <c r="BC177" s="644"/>
      <c r="BD177" s="644"/>
      <c r="BE177" s="645"/>
    </row>
    <row r="178" spans="1:57" ht="36.75" customHeight="1" thickBot="1">
      <c r="A178" s="635"/>
      <c r="B178" s="335"/>
      <c r="C178" s="636"/>
      <c r="D178" s="369"/>
      <c r="E178" s="369"/>
      <c r="F178" s="369"/>
      <c r="G178" s="369"/>
      <c r="H178" s="370" t="s">
        <v>155</v>
      </c>
      <c r="I178" s="77" t="s">
        <v>171</v>
      </c>
      <c r="J178" s="431"/>
      <c r="K178" s="395"/>
      <c r="L178" s="345"/>
      <c r="M178" s="373"/>
      <c r="N178" s="386"/>
      <c r="O178" s="369"/>
      <c r="P178" s="30" t="s">
        <v>152</v>
      </c>
      <c r="Q178" s="30" t="s">
        <v>153</v>
      </c>
      <c r="R178" s="69">
        <f>+IFERROR(VLOOKUP(Q178,[7]DATOS!$E$2:$F$17,2,FALSE),"")</f>
        <v>10</v>
      </c>
      <c r="S178" s="384"/>
      <c r="T178" s="384"/>
      <c r="U178" s="384"/>
      <c r="V178" s="384"/>
      <c r="W178" s="384"/>
      <c r="X178" s="384"/>
      <c r="Y178" s="369"/>
      <c r="Z178" s="384"/>
      <c r="AA178" s="369"/>
      <c r="AB178" s="363"/>
      <c r="AC178" s="363"/>
      <c r="AD178" s="363"/>
      <c r="AE178" s="369"/>
      <c r="AF178" s="369"/>
      <c r="AG178" s="369"/>
      <c r="AH178" s="345"/>
      <c r="AI178" s="345"/>
      <c r="AJ178" s="514"/>
      <c r="AK178" s="368"/>
      <c r="AL178" s="368"/>
      <c r="AM178" s="369"/>
      <c r="AN178" s="347"/>
      <c r="AO178" s="668"/>
      <c r="AP178" s="642"/>
      <c r="AQ178" s="642"/>
      <c r="AR178" s="642"/>
      <c r="AS178" s="642"/>
      <c r="AT178" s="642"/>
      <c r="AU178" s="642"/>
      <c r="AV178" s="642"/>
      <c r="AW178" s="642"/>
      <c r="AX178" s="642"/>
      <c r="AY178" s="642"/>
      <c r="AZ178" s="669"/>
      <c r="BA178" s="643"/>
      <c r="BB178" s="644"/>
      <c r="BC178" s="644"/>
      <c r="BD178" s="644"/>
      <c r="BE178" s="645"/>
    </row>
    <row r="179" spans="1:57" ht="36.75" customHeight="1" thickBot="1">
      <c r="A179" s="635"/>
      <c r="B179" s="335"/>
      <c r="C179" s="636"/>
      <c r="D179" s="369"/>
      <c r="E179" s="369"/>
      <c r="F179" s="369"/>
      <c r="G179" s="369"/>
      <c r="H179" s="640"/>
      <c r="I179" s="77" t="s">
        <v>171</v>
      </c>
      <c r="J179" s="431"/>
      <c r="K179" s="395"/>
      <c r="L179" s="345"/>
      <c r="M179" s="373"/>
      <c r="N179" s="385" t="s">
        <v>213</v>
      </c>
      <c r="O179" s="369" t="s">
        <v>127</v>
      </c>
      <c r="P179" s="30" t="s">
        <v>128</v>
      </c>
      <c r="Q179" s="26" t="s">
        <v>129</v>
      </c>
      <c r="R179" s="69">
        <f>+IFERROR(VLOOKUP(Q179,[7]DATOS!$E$2:$F$17,2,FALSE),"")</f>
        <v>15</v>
      </c>
      <c r="S179" s="384">
        <f>SUM(R179:R185)</f>
        <v>100</v>
      </c>
      <c r="T179" s="384" t="str">
        <f>+IF(AND(S179&lt;=100,S179&gt;=96),"Fuerte",IF(AND(S179&lt;=95,S179&gt;=86),"Moderado",IF(AND(S179&lt;=85,J179&gt;=0),"Débil"," ")))</f>
        <v>Fuerte</v>
      </c>
      <c r="U179" s="384" t="s">
        <v>130</v>
      </c>
      <c r="V179" s="384"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384">
        <f>IF(V179="Fuerte",100,IF(V179="Moderado",50,IF(V179="Débil",0)))</f>
        <v>100</v>
      </c>
      <c r="X179" s="384"/>
      <c r="Y179" s="369" t="s">
        <v>214</v>
      </c>
      <c r="Z179" s="353" t="s">
        <v>209</v>
      </c>
      <c r="AA179" s="362" t="s">
        <v>215</v>
      </c>
      <c r="AB179" s="363"/>
      <c r="AC179" s="363"/>
      <c r="AD179" s="363"/>
      <c r="AE179" s="369"/>
      <c r="AF179" s="70"/>
      <c r="AG179" s="369"/>
      <c r="AH179" s="345"/>
      <c r="AI179" s="345"/>
      <c r="AJ179" s="637" t="s">
        <v>216</v>
      </c>
      <c r="AK179" s="368">
        <v>43466</v>
      </c>
      <c r="AL179" s="368">
        <v>43830</v>
      </c>
      <c r="AM179" s="362" t="s">
        <v>214</v>
      </c>
      <c r="AN179" s="348" t="s">
        <v>217</v>
      </c>
      <c r="AO179" s="40"/>
      <c r="AP179" s="39"/>
      <c r="AQ179" s="39"/>
      <c r="AR179" s="39"/>
      <c r="AS179" s="39"/>
      <c r="AT179" s="39"/>
      <c r="AU179" s="39"/>
      <c r="AV179" s="39"/>
      <c r="AW179" s="39"/>
      <c r="AX179" s="39"/>
      <c r="AY179" s="39"/>
      <c r="AZ179" s="38"/>
      <c r="BA179" s="37"/>
      <c r="BB179" s="36"/>
      <c r="BC179" s="36"/>
      <c r="BD179" s="36"/>
      <c r="BE179" s="35"/>
    </row>
    <row r="180" spans="1:57" ht="36.75" customHeight="1" thickBot="1">
      <c r="A180" s="635"/>
      <c r="B180" s="335"/>
      <c r="C180" s="636"/>
      <c r="D180" s="369"/>
      <c r="E180" s="369"/>
      <c r="F180" s="369"/>
      <c r="G180" s="369"/>
      <c r="H180" s="371"/>
      <c r="I180" s="77" t="s">
        <v>171</v>
      </c>
      <c r="J180" s="431"/>
      <c r="K180" s="395"/>
      <c r="L180" s="345"/>
      <c r="M180" s="373"/>
      <c r="N180" s="351"/>
      <c r="O180" s="369"/>
      <c r="P180" s="30" t="s">
        <v>136</v>
      </c>
      <c r="Q180" s="26" t="s">
        <v>137</v>
      </c>
      <c r="R180" s="69">
        <f>+IFERROR(VLOOKUP(Q180,[7]DATOS!$E$2:$F$17,2,FALSE),"")</f>
        <v>15</v>
      </c>
      <c r="S180" s="384"/>
      <c r="T180" s="384"/>
      <c r="U180" s="384"/>
      <c r="V180" s="384"/>
      <c r="W180" s="384"/>
      <c r="X180" s="384"/>
      <c r="Y180" s="369"/>
      <c r="Z180" s="354"/>
      <c r="AA180" s="345"/>
      <c r="AB180" s="363"/>
      <c r="AC180" s="363"/>
      <c r="AD180" s="363"/>
      <c r="AE180" s="369"/>
      <c r="AF180" s="70"/>
      <c r="AG180" s="369"/>
      <c r="AH180" s="345"/>
      <c r="AI180" s="345"/>
      <c r="AJ180" s="638"/>
      <c r="AK180" s="368"/>
      <c r="AL180" s="368"/>
      <c r="AM180" s="345"/>
      <c r="AN180" s="374"/>
      <c r="AO180" s="40"/>
      <c r="AP180" s="39"/>
      <c r="AQ180" s="39"/>
      <c r="AR180" s="39"/>
      <c r="AS180" s="39"/>
      <c r="AT180" s="39"/>
      <c r="AU180" s="39"/>
      <c r="AV180" s="39"/>
      <c r="AW180" s="39"/>
      <c r="AX180" s="39"/>
      <c r="AY180" s="39"/>
      <c r="AZ180" s="38"/>
      <c r="BA180" s="37"/>
      <c r="BB180" s="36"/>
      <c r="BC180" s="36"/>
      <c r="BD180" s="36"/>
      <c r="BE180" s="35"/>
    </row>
    <row r="181" spans="1:57" ht="36.75" customHeight="1" thickBot="1">
      <c r="A181" s="635"/>
      <c r="B181" s="335"/>
      <c r="C181" s="636"/>
      <c r="D181" s="369"/>
      <c r="E181" s="369"/>
      <c r="F181" s="369"/>
      <c r="G181" s="369"/>
      <c r="H181" s="370" t="s">
        <v>156</v>
      </c>
      <c r="I181" s="77" t="s">
        <v>171</v>
      </c>
      <c r="J181" s="431"/>
      <c r="K181" s="395"/>
      <c r="L181" s="345"/>
      <c r="M181" s="373"/>
      <c r="N181" s="351"/>
      <c r="O181" s="369"/>
      <c r="P181" s="30" t="s">
        <v>139</v>
      </c>
      <c r="Q181" s="26" t="s">
        <v>140</v>
      </c>
      <c r="R181" s="69">
        <f>+IFERROR(VLOOKUP(Q181,[7]DATOS!$E$2:$F$17,2,FALSE),"")</f>
        <v>15</v>
      </c>
      <c r="S181" s="384"/>
      <c r="T181" s="384"/>
      <c r="U181" s="384"/>
      <c r="V181" s="384"/>
      <c r="W181" s="384"/>
      <c r="X181" s="384"/>
      <c r="Y181" s="369"/>
      <c r="Z181" s="354"/>
      <c r="AA181" s="345"/>
      <c r="AB181" s="363"/>
      <c r="AC181" s="363"/>
      <c r="AD181" s="363"/>
      <c r="AE181" s="369"/>
      <c r="AF181" s="70"/>
      <c r="AG181" s="369"/>
      <c r="AH181" s="345"/>
      <c r="AI181" s="345"/>
      <c r="AJ181" s="638"/>
      <c r="AK181" s="368"/>
      <c r="AL181" s="368"/>
      <c r="AM181" s="345"/>
      <c r="AN181" s="374"/>
      <c r="AO181" s="40"/>
      <c r="AP181" s="39"/>
      <c r="AQ181" s="39"/>
      <c r="AR181" s="39"/>
      <c r="AS181" s="39"/>
      <c r="AT181" s="39"/>
      <c r="AU181" s="39"/>
      <c r="AV181" s="39"/>
      <c r="AW181" s="39"/>
      <c r="AX181" s="39"/>
      <c r="AY181" s="39"/>
      <c r="AZ181" s="38"/>
      <c r="BA181" s="37"/>
      <c r="BB181" s="36"/>
      <c r="BC181" s="36"/>
      <c r="BD181" s="36"/>
      <c r="BE181" s="35"/>
    </row>
    <row r="182" spans="1:57" ht="36.75" customHeight="1" thickBot="1">
      <c r="A182" s="635"/>
      <c r="B182" s="335"/>
      <c r="C182" s="636"/>
      <c r="D182" s="369"/>
      <c r="E182" s="369"/>
      <c r="F182" s="369"/>
      <c r="G182" s="369"/>
      <c r="H182" s="640"/>
      <c r="I182" s="77" t="s">
        <v>171</v>
      </c>
      <c r="J182" s="431"/>
      <c r="K182" s="395"/>
      <c r="L182" s="345"/>
      <c r="M182" s="373"/>
      <c r="N182" s="351"/>
      <c r="O182" s="369"/>
      <c r="P182" s="30" t="s">
        <v>143</v>
      </c>
      <c r="Q182" s="26" t="s">
        <v>144</v>
      </c>
      <c r="R182" s="69">
        <f>+IFERROR(VLOOKUP(Q182,[7]DATOS!$E$2:$F$17,2,FALSE),"")</f>
        <v>15</v>
      </c>
      <c r="S182" s="384"/>
      <c r="T182" s="384"/>
      <c r="U182" s="384"/>
      <c r="V182" s="384"/>
      <c r="W182" s="384"/>
      <c r="X182" s="384"/>
      <c r="Y182" s="369"/>
      <c r="Z182" s="354"/>
      <c r="AA182" s="345"/>
      <c r="AB182" s="363"/>
      <c r="AC182" s="363"/>
      <c r="AD182" s="363"/>
      <c r="AE182" s="369"/>
      <c r="AF182" s="70"/>
      <c r="AG182" s="369"/>
      <c r="AH182" s="345"/>
      <c r="AI182" s="345"/>
      <c r="AJ182" s="638"/>
      <c r="AK182" s="368"/>
      <c r="AL182" s="368"/>
      <c r="AM182" s="345"/>
      <c r="AN182" s="374"/>
      <c r="AO182" s="40"/>
      <c r="AP182" s="39"/>
      <c r="AQ182" s="39"/>
      <c r="AR182" s="39"/>
      <c r="AS182" s="39"/>
      <c r="AT182" s="39"/>
      <c r="AU182" s="39"/>
      <c r="AV182" s="39"/>
      <c r="AW182" s="39"/>
      <c r="AX182" s="39"/>
      <c r="AY182" s="39"/>
      <c r="AZ182" s="38"/>
      <c r="BA182" s="37"/>
      <c r="BB182" s="36"/>
      <c r="BC182" s="36"/>
      <c r="BD182" s="36"/>
      <c r="BE182" s="35"/>
    </row>
    <row r="183" spans="1:57" ht="36.75" customHeight="1" thickBot="1">
      <c r="A183" s="635"/>
      <c r="B183" s="335"/>
      <c r="C183" s="636"/>
      <c r="D183" s="369"/>
      <c r="E183" s="369"/>
      <c r="F183" s="369"/>
      <c r="G183" s="369"/>
      <c r="H183" s="371"/>
      <c r="I183" s="77" t="s">
        <v>171</v>
      </c>
      <c r="J183" s="431"/>
      <c r="K183" s="395"/>
      <c r="L183" s="345"/>
      <c r="M183" s="373"/>
      <c r="N183" s="351"/>
      <c r="O183" s="369"/>
      <c r="P183" s="30" t="s">
        <v>146</v>
      </c>
      <c r="Q183" s="26" t="s">
        <v>147</v>
      </c>
      <c r="R183" s="69">
        <f>+IFERROR(VLOOKUP(Q183,[7]DATOS!$E$2:$F$17,2,FALSE),"")</f>
        <v>15</v>
      </c>
      <c r="S183" s="384"/>
      <c r="T183" s="384"/>
      <c r="U183" s="384"/>
      <c r="V183" s="384"/>
      <c r="W183" s="384"/>
      <c r="X183" s="384"/>
      <c r="Y183" s="369"/>
      <c r="Z183" s="354"/>
      <c r="AA183" s="345"/>
      <c r="AB183" s="363"/>
      <c r="AC183" s="363"/>
      <c r="AD183" s="363"/>
      <c r="AE183" s="369"/>
      <c r="AF183" s="70"/>
      <c r="AG183" s="369"/>
      <c r="AH183" s="345"/>
      <c r="AI183" s="345"/>
      <c r="AJ183" s="638"/>
      <c r="AK183" s="368"/>
      <c r="AL183" s="368"/>
      <c r="AM183" s="345"/>
      <c r="AN183" s="374"/>
      <c r="AO183" s="40"/>
      <c r="AP183" s="39"/>
      <c r="AQ183" s="39"/>
      <c r="AR183" s="39"/>
      <c r="AS183" s="39"/>
      <c r="AT183" s="39"/>
      <c r="AU183" s="39"/>
      <c r="AV183" s="39"/>
      <c r="AW183" s="39"/>
      <c r="AX183" s="39"/>
      <c r="AY183" s="39"/>
      <c r="AZ183" s="38"/>
      <c r="BA183" s="37"/>
      <c r="BB183" s="36"/>
      <c r="BC183" s="36"/>
      <c r="BD183" s="36"/>
      <c r="BE183" s="35"/>
    </row>
    <row r="184" spans="1:57" ht="36.75" customHeight="1" thickBot="1">
      <c r="A184" s="635"/>
      <c r="B184" s="335"/>
      <c r="C184" s="636"/>
      <c r="D184" s="369"/>
      <c r="E184" s="369"/>
      <c r="F184" s="369"/>
      <c r="G184" s="369"/>
      <c r="H184" s="387" t="s">
        <v>157</v>
      </c>
      <c r="I184" s="77" t="s">
        <v>171</v>
      </c>
      <c r="J184" s="431"/>
      <c r="K184" s="395"/>
      <c r="L184" s="345"/>
      <c r="M184" s="373"/>
      <c r="N184" s="351"/>
      <c r="O184" s="369"/>
      <c r="P184" s="30" t="s">
        <v>149</v>
      </c>
      <c r="Q184" s="26" t="s">
        <v>150</v>
      </c>
      <c r="R184" s="69">
        <f>+IFERROR(VLOOKUP(Q184,[7]DATOS!$E$2:$F$17,2,FALSE),"")</f>
        <v>15</v>
      </c>
      <c r="S184" s="384"/>
      <c r="T184" s="384"/>
      <c r="U184" s="384"/>
      <c r="V184" s="384"/>
      <c r="W184" s="384"/>
      <c r="X184" s="384"/>
      <c r="Y184" s="369"/>
      <c r="Z184" s="354"/>
      <c r="AA184" s="345"/>
      <c r="AB184" s="363"/>
      <c r="AC184" s="363"/>
      <c r="AD184" s="363"/>
      <c r="AE184" s="369"/>
      <c r="AF184" s="70"/>
      <c r="AG184" s="369"/>
      <c r="AH184" s="345"/>
      <c r="AI184" s="345"/>
      <c r="AJ184" s="638"/>
      <c r="AK184" s="368"/>
      <c r="AL184" s="368"/>
      <c r="AM184" s="345"/>
      <c r="AN184" s="374"/>
      <c r="AO184" s="40"/>
      <c r="AP184" s="39"/>
      <c r="AQ184" s="39"/>
      <c r="AR184" s="39"/>
      <c r="AS184" s="39"/>
      <c r="AT184" s="39"/>
      <c r="AU184" s="39"/>
      <c r="AV184" s="39"/>
      <c r="AW184" s="39"/>
      <c r="AX184" s="39"/>
      <c r="AY184" s="39"/>
      <c r="AZ184" s="38"/>
      <c r="BA184" s="37"/>
      <c r="BB184" s="36"/>
      <c r="BC184" s="36"/>
      <c r="BD184" s="36"/>
      <c r="BE184" s="35"/>
    </row>
    <row r="185" spans="1:57" ht="36.75" customHeight="1" thickBot="1">
      <c r="A185" s="635"/>
      <c r="B185" s="335"/>
      <c r="C185" s="636"/>
      <c r="D185" s="369"/>
      <c r="E185" s="369"/>
      <c r="F185" s="369"/>
      <c r="G185" s="369"/>
      <c r="H185" s="387"/>
      <c r="I185" s="77" t="s">
        <v>171</v>
      </c>
      <c r="J185" s="431"/>
      <c r="K185" s="395"/>
      <c r="L185" s="345"/>
      <c r="M185" s="373"/>
      <c r="N185" s="403"/>
      <c r="O185" s="369"/>
      <c r="P185" s="30" t="s">
        <v>152</v>
      </c>
      <c r="Q185" s="30" t="s">
        <v>153</v>
      </c>
      <c r="R185" s="69">
        <f>+IFERROR(VLOOKUP(Q185,[7]DATOS!$E$2:$F$17,2,FALSE),"")</f>
        <v>10</v>
      </c>
      <c r="S185" s="384"/>
      <c r="T185" s="384"/>
      <c r="U185" s="384"/>
      <c r="V185" s="384"/>
      <c r="W185" s="384"/>
      <c r="X185" s="384"/>
      <c r="Y185" s="369"/>
      <c r="Z185" s="379"/>
      <c r="AA185" s="349"/>
      <c r="AB185" s="363"/>
      <c r="AC185" s="363"/>
      <c r="AD185" s="363"/>
      <c r="AE185" s="369"/>
      <c r="AF185" s="70"/>
      <c r="AG185" s="369"/>
      <c r="AH185" s="345"/>
      <c r="AI185" s="345"/>
      <c r="AJ185" s="639"/>
      <c r="AK185" s="368"/>
      <c r="AL185" s="368"/>
      <c r="AM185" s="349"/>
      <c r="AN185" s="399"/>
      <c r="AO185" s="40"/>
      <c r="AP185" s="39"/>
      <c r="AQ185" s="39"/>
      <c r="AR185" s="39"/>
      <c r="AS185" s="39"/>
      <c r="AT185" s="39"/>
      <c r="AU185" s="39"/>
      <c r="AV185" s="39"/>
      <c r="AW185" s="39"/>
      <c r="AX185" s="39"/>
      <c r="AY185" s="39"/>
      <c r="AZ185" s="38"/>
      <c r="BA185" s="37"/>
      <c r="BB185" s="36"/>
      <c r="BC185" s="36"/>
      <c r="BD185" s="36"/>
      <c r="BE185" s="35"/>
    </row>
    <row r="186" spans="1:57" ht="45" customHeight="1" thickBot="1">
      <c r="A186" s="635"/>
      <c r="B186" s="335"/>
      <c r="C186" s="636"/>
      <c r="D186" s="369"/>
      <c r="E186" s="369"/>
      <c r="F186" s="369"/>
      <c r="G186" s="369"/>
      <c r="H186" s="387"/>
      <c r="I186" s="77" t="s">
        <v>171</v>
      </c>
      <c r="J186" s="431"/>
      <c r="K186" s="395"/>
      <c r="L186" s="345"/>
      <c r="M186" s="373"/>
      <c r="N186" s="386" t="s">
        <v>218</v>
      </c>
      <c r="O186" s="369" t="s">
        <v>127</v>
      </c>
      <c r="P186" s="30" t="s">
        <v>128</v>
      </c>
      <c r="Q186" s="26" t="s">
        <v>129</v>
      </c>
      <c r="R186" s="69">
        <f>+IFERROR(VLOOKUP(Q186,[7]DATOS!$E$2:$F$17,2,FALSE),"")</f>
        <v>15</v>
      </c>
      <c r="S186" s="384">
        <f>SUM(R186:R192)</f>
        <v>100</v>
      </c>
      <c r="T186" s="384" t="str">
        <f>+IF(AND(S186&lt;=100,S186&gt;=96),"Fuerte",IF(AND(S186&lt;=95,S186&gt;=86),"Moderado",IF(AND(S186&lt;=85,J186&gt;=0),"Débil"," ")))</f>
        <v>Fuerte</v>
      </c>
      <c r="U186" s="384" t="s">
        <v>130</v>
      </c>
      <c r="V186" s="384"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384">
        <f>IF(V186="Fuerte",100,IF(V186="Moderado",50,IF(V186="Débil",0)))</f>
        <v>100</v>
      </c>
      <c r="X186" s="384"/>
      <c r="Y186" s="369" t="s">
        <v>219</v>
      </c>
      <c r="Z186" s="384" t="s">
        <v>220</v>
      </c>
      <c r="AA186" s="369" t="s">
        <v>221</v>
      </c>
      <c r="AB186" s="363"/>
      <c r="AC186" s="363"/>
      <c r="AD186" s="363"/>
      <c r="AE186" s="369"/>
      <c r="AF186" s="70"/>
      <c r="AG186" s="369"/>
      <c r="AH186" s="345"/>
      <c r="AI186" s="345"/>
      <c r="AJ186" s="361" t="s">
        <v>222</v>
      </c>
      <c r="AK186" s="355">
        <v>43497</v>
      </c>
      <c r="AL186" s="355">
        <v>43830</v>
      </c>
      <c r="AM186" s="362" t="s">
        <v>223</v>
      </c>
      <c r="AN186" s="347" t="s">
        <v>224</v>
      </c>
      <c r="AO186" s="40"/>
      <c r="AP186" s="39"/>
      <c r="AQ186" s="39"/>
      <c r="AR186" s="39"/>
      <c r="AS186" s="39"/>
      <c r="AT186" s="39"/>
      <c r="AU186" s="39"/>
      <c r="AV186" s="39"/>
      <c r="AW186" s="39"/>
      <c r="AX186" s="39"/>
      <c r="AY186" s="39"/>
      <c r="AZ186" s="38"/>
      <c r="BA186" s="37"/>
      <c r="BB186" s="36"/>
      <c r="BC186" s="36"/>
      <c r="BD186" s="36"/>
      <c r="BE186" s="35"/>
    </row>
    <row r="187" spans="1:57" ht="31.5" customHeight="1" thickBot="1">
      <c r="A187" s="635"/>
      <c r="B187" s="335"/>
      <c r="C187" s="636"/>
      <c r="D187" s="369"/>
      <c r="E187" s="369"/>
      <c r="F187" s="369"/>
      <c r="G187" s="369"/>
      <c r="H187" s="387" t="s">
        <v>158</v>
      </c>
      <c r="I187" s="77" t="s">
        <v>171</v>
      </c>
      <c r="J187" s="431"/>
      <c r="K187" s="395"/>
      <c r="L187" s="345"/>
      <c r="M187" s="373"/>
      <c r="N187" s="386"/>
      <c r="O187" s="369"/>
      <c r="P187" s="30" t="s">
        <v>136</v>
      </c>
      <c r="Q187" s="26" t="s">
        <v>137</v>
      </c>
      <c r="R187" s="69">
        <f>+IFERROR(VLOOKUP(Q187,[7]DATOS!$E$2:$F$17,2,FALSE),"")</f>
        <v>15</v>
      </c>
      <c r="S187" s="384"/>
      <c r="T187" s="384"/>
      <c r="U187" s="384"/>
      <c r="V187" s="384"/>
      <c r="W187" s="384"/>
      <c r="X187" s="384"/>
      <c r="Y187" s="369"/>
      <c r="Z187" s="384"/>
      <c r="AA187" s="369"/>
      <c r="AB187" s="363"/>
      <c r="AC187" s="363"/>
      <c r="AD187" s="363"/>
      <c r="AE187" s="369"/>
      <c r="AF187" s="70"/>
      <c r="AG187" s="369"/>
      <c r="AH187" s="345"/>
      <c r="AI187" s="345"/>
      <c r="AJ187" s="359"/>
      <c r="AK187" s="356"/>
      <c r="AL187" s="356"/>
      <c r="AM187" s="345"/>
      <c r="AN187" s="347"/>
      <c r="AO187" s="40"/>
      <c r="AP187" s="39"/>
      <c r="AQ187" s="39"/>
      <c r="AR187" s="39"/>
      <c r="AS187" s="39"/>
      <c r="AT187" s="39"/>
      <c r="AU187" s="39"/>
      <c r="AV187" s="39"/>
      <c r="AW187" s="39"/>
      <c r="AX187" s="39"/>
      <c r="AY187" s="39"/>
      <c r="AZ187" s="38"/>
      <c r="BA187" s="37"/>
      <c r="BB187" s="36"/>
      <c r="BC187" s="36"/>
      <c r="BD187" s="36"/>
      <c r="BE187" s="35"/>
    </row>
    <row r="188" spans="1:57" ht="31.5" customHeight="1" thickBot="1">
      <c r="A188" s="635"/>
      <c r="B188" s="335"/>
      <c r="C188" s="636"/>
      <c r="D188" s="369"/>
      <c r="E188" s="369"/>
      <c r="F188" s="369"/>
      <c r="G188" s="369"/>
      <c r="H188" s="387"/>
      <c r="I188" s="77" t="s">
        <v>171</v>
      </c>
      <c r="J188" s="431"/>
      <c r="K188" s="395"/>
      <c r="L188" s="345"/>
      <c r="M188" s="373"/>
      <c r="N188" s="386"/>
      <c r="O188" s="369"/>
      <c r="P188" s="30" t="s">
        <v>139</v>
      </c>
      <c r="Q188" s="26" t="s">
        <v>140</v>
      </c>
      <c r="R188" s="69">
        <f>+IFERROR(VLOOKUP(Q188,[7]DATOS!$E$2:$F$17,2,FALSE),"")</f>
        <v>15</v>
      </c>
      <c r="S188" s="384"/>
      <c r="T188" s="384"/>
      <c r="U188" s="384"/>
      <c r="V188" s="384"/>
      <c r="W188" s="384"/>
      <c r="X188" s="384"/>
      <c r="Y188" s="369"/>
      <c r="Z188" s="384"/>
      <c r="AA188" s="369"/>
      <c r="AB188" s="363"/>
      <c r="AC188" s="363"/>
      <c r="AD188" s="363"/>
      <c r="AE188" s="369"/>
      <c r="AF188" s="70"/>
      <c r="AG188" s="369"/>
      <c r="AH188" s="345"/>
      <c r="AI188" s="345"/>
      <c r="AJ188" s="359"/>
      <c r="AK188" s="356"/>
      <c r="AL188" s="356"/>
      <c r="AM188" s="345"/>
      <c r="AN188" s="347"/>
      <c r="AO188" s="40"/>
      <c r="AP188" s="39"/>
      <c r="AQ188" s="39"/>
      <c r="AR188" s="39"/>
      <c r="AS188" s="39"/>
      <c r="AT188" s="39"/>
      <c r="AU188" s="39"/>
      <c r="AV188" s="39"/>
      <c r="AW188" s="39"/>
      <c r="AX188" s="39"/>
      <c r="AY188" s="39"/>
      <c r="AZ188" s="38"/>
      <c r="BA188" s="37"/>
      <c r="BB188" s="36"/>
      <c r="BC188" s="36"/>
      <c r="BD188" s="36"/>
      <c r="BE188" s="35"/>
    </row>
    <row r="189" spans="1:57" ht="31.5" customHeight="1" thickBot="1">
      <c r="A189" s="635"/>
      <c r="B189" s="335"/>
      <c r="C189" s="636"/>
      <c r="D189" s="369"/>
      <c r="E189" s="369"/>
      <c r="F189" s="369"/>
      <c r="G189" s="369"/>
      <c r="H189" s="387"/>
      <c r="I189" s="77" t="s">
        <v>171</v>
      </c>
      <c r="J189" s="431"/>
      <c r="K189" s="395"/>
      <c r="L189" s="345"/>
      <c r="M189" s="373"/>
      <c r="N189" s="386"/>
      <c r="O189" s="369"/>
      <c r="P189" s="30" t="s">
        <v>143</v>
      </c>
      <c r="Q189" s="26" t="s">
        <v>144</v>
      </c>
      <c r="R189" s="69">
        <f>+IFERROR(VLOOKUP(Q189,[7]DATOS!$E$2:$F$17,2,FALSE),"")</f>
        <v>15</v>
      </c>
      <c r="S189" s="384"/>
      <c r="T189" s="384"/>
      <c r="U189" s="384"/>
      <c r="V189" s="384"/>
      <c r="W189" s="384"/>
      <c r="X189" s="384"/>
      <c r="Y189" s="369"/>
      <c r="Z189" s="384"/>
      <c r="AA189" s="369"/>
      <c r="AB189" s="363"/>
      <c r="AC189" s="363"/>
      <c r="AD189" s="363"/>
      <c r="AE189" s="369"/>
      <c r="AF189" s="70"/>
      <c r="AG189" s="369"/>
      <c r="AH189" s="345"/>
      <c r="AI189" s="345"/>
      <c r="AJ189" s="359"/>
      <c r="AK189" s="356"/>
      <c r="AL189" s="356"/>
      <c r="AM189" s="345"/>
      <c r="AN189" s="347"/>
      <c r="AO189" s="40"/>
      <c r="AP189" s="39"/>
      <c r="AQ189" s="39"/>
      <c r="AR189" s="39"/>
      <c r="AS189" s="39"/>
      <c r="AT189" s="39"/>
      <c r="AU189" s="39"/>
      <c r="AV189" s="39"/>
      <c r="AW189" s="39"/>
      <c r="AX189" s="39"/>
      <c r="AY189" s="39"/>
      <c r="AZ189" s="38"/>
      <c r="BA189" s="37"/>
      <c r="BB189" s="36"/>
      <c r="BC189" s="36"/>
      <c r="BD189" s="36"/>
      <c r="BE189" s="35"/>
    </row>
    <row r="190" spans="1:57" ht="31.5" customHeight="1" thickBot="1">
      <c r="A190" s="635"/>
      <c r="B190" s="335"/>
      <c r="C190" s="636"/>
      <c r="D190" s="369"/>
      <c r="E190" s="369"/>
      <c r="F190" s="369"/>
      <c r="G190" s="369"/>
      <c r="H190" s="387" t="s">
        <v>159</v>
      </c>
      <c r="I190" s="77" t="s">
        <v>171</v>
      </c>
      <c r="J190" s="431"/>
      <c r="K190" s="395"/>
      <c r="L190" s="345"/>
      <c r="M190" s="373"/>
      <c r="N190" s="386"/>
      <c r="O190" s="369"/>
      <c r="P190" s="30" t="s">
        <v>146</v>
      </c>
      <c r="Q190" s="26" t="s">
        <v>147</v>
      </c>
      <c r="R190" s="69">
        <f>+IFERROR(VLOOKUP(Q190,[7]DATOS!$E$2:$F$17,2,FALSE),"")</f>
        <v>15</v>
      </c>
      <c r="S190" s="384"/>
      <c r="T190" s="384"/>
      <c r="U190" s="384"/>
      <c r="V190" s="384"/>
      <c r="W190" s="384"/>
      <c r="X190" s="384"/>
      <c r="Y190" s="369"/>
      <c r="Z190" s="384"/>
      <c r="AA190" s="369"/>
      <c r="AB190" s="363"/>
      <c r="AC190" s="363"/>
      <c r="AD190" s="363"/>
      <c r="AE190" s="369"/>
      <c r="AF190" s="70"/>
      <c r="AG190" s="369"/>
      <c r="AH190" s="345"/>
      <c r="AI190" s="345"/>
      <c r="AJ190" s="359"/>
      <c r="AK190" s="356"/>
      <c r="AL190" s="356"/>
      <c r="AM190" s="345"/>
      <c r="AN190" s="347"/>
      <c r="AO190" s="40"/>
      <c r="AP190" s="39"/>
      <c r="AQ190" s="39"/>
      <c r="AR190" s="39"/>
      <c r="AS190" s="39"/>
      <c r="AT190" s="39"/>
      <c r="AU190" s="39"/>
      <c r="AV190" s="39"/>
      <c r="AW190" s="39"/>
      <c r="AX190" s="39"/>
      <c r="AY190" s="39"/>
      <c r="AZ190" s="38"/>
      <c r="BA190" s="37"/>
      <c r="BB190" s="36"/>
      <c r="BC190" s="36"/>
      <c r="BD190" s="36"/>
      <c r="BE190" s="35"/>
    </row>
    <row r="191" spans="1:57" ht="31.5" customHeight="1" thickBot="1">
      <c r="A191" s="635"/>
      <c r="B191" s="335"/>
      <c r="C191" s="636"/>
      <c r="D191" s="369"/>
      <c r="E191" s="369"/>
      <c r="F191" s="369"/>
      <c r="G191" s="369"/>
      <c r="H191" s="387"/>
      <c r="I191" s="77" t="s">
        <v>171</v>
      </c>
      <c r="J191" s="431"/>
      <c r="K191" s="395"/>
      <c r="L191" s="345"/>
      <c r="M191" s="373"/>
      <c r="N191" s="386"/>
      <c r="O191" s="369"/>
      <c r="P191" s="30" t="s">
        <v>149</v>
      </c>
      <c r="Q191" s="26" t="s">
        <v>150</v>
      </c>
      <c r="R191" s="69">
        <f>+IFERROR(VLOOKUP(Q191,[7]DATOS!$E$2:$F$17,2,FALSE),"")</f>
        <v>15</v>
      </c>
      <c r="S191" s="384"/>
      <c r="T191" s="384"/>
      <c r="U191" s="384"/>
      <c r="V191" s="384"/>
      <c r="W191" s="384"/>
      <c r="X191" s="384"/>
      <c r="Y191" s="369"/>
      <c r="Z191" s="384"/>
      <c r="AA191" s="369"/>
      <c r="AB191" s="363"/>
      <c r="AC191" s="363"/>
      <c r="AD191" s="363"/>
      <c r="AE191" s="369"/>
      <c r="AF191" s="70"/>
      <c r="AG191" s="369"/>
      <c r="AH191" s="345"/>
      <c r="AI191" s="345"/>
      <c r="AJ191" s="359"/>
      <c r="AK191" s="356"/>
      <c r="AL191" s="356"/>
      <c r="AM191" s="345"/>
      <c r="AN191" s="347"/>
      <c r="AO191" s="40"/>
      <c r="AP191" s="39"/>
      <c r="AQ191" s="39"/>
      <c r="AR191" s="39"/>
      <c r="AS191" s="39"/>
      <c r="AT191" s="39"/>
      <c r="AU191" s="39"/>
      <c r="AV191" s="39"/>
      <c r="AW191" s="39"/>
      <c r="AX191" s="39"/>
      <c r="AY191" s="39"/>
      <c r="AZ191" s="38"/>
      <c r="BA191" s="37"/>
      <c r="BB191" s="36"/>
      <c r="BC191" s="36"/>
      <c r="BD191" s="36"/>
      <c r="BE191" s="35"/>
    </row>
    <row r="192" spans="1:57" ht="35.25" customHeight="1" thickBot="1">
      <c r="A192" s="635"/>
      <c r="B192" s="335"/>
      <c r="C192" s="636"/>
      <c r="D192" s="369"/>
      <c r="E192" s="369"/>
      <c r="F192" s="369"/>
      <c r="G192" s="369"/>
      <c r="H192" s="387"/>
      <c r="I192" s="77" t="s">
        <v>171</v>
      </c>
      <c r="J192" s="431"/>
      <c r="K192" s="395"/>
      <c r="L192" s="345"/>
      <c r="M192" s="373"/>
      <c r="N192" s="386"/>
      <c r="O192" s="369"/>
      <c r="P192" s="30" t="s">
        <v>152</v>
      </c>
      <c r="Q192" s="30" t="s">
        <v>153</v>
      </c>
      <c r="R192" s="69">
        <f>+IFERROR(VLOOKUP(Q192,[7]DATOS!$E$2:$F$17,2,FALSE),"")</f>
        <v>10</v>
      </c>
      <c r="S192" s="384"/>
      <c r="T192" s="384"/>
      <c r="U192" s="384"/>
      <c r="V192" s="384"/>
      <c r="W192" s="384"/>
      <c r="X192" s="384"/>
      <c r="Y192" s="369"/>
      <c r="Z192" s="384"/>
      <c r="AA192" s="369"/>
      <c r="AB192" s="363"/>
      <c r="AC192" s="363"/>
      <c r="AD192" s="363"/>
      <c r="AE192" s="369"/>
      <c r="AF192" s="70"/>
      <c r="AG192" s="369"/>
      <c r="AH192" s="345"/>
      <c r="AI192" s="345"/>
      <c r="AJ192" s="360"/>
      <c r="AK192" s="357"/>
      <c r="AL192" s="357"/>
      <c r="AM192" s="349"/>
      <c r="AN192" s="347"/>
      <c r="AO192" s="40"/>
      <c r="AP192" s="39"/>
      <c r="AQ192" s="39"/>
      <c r="AR192" s="39"/>
      <c r="AS192" s="39"/>
      <c r="AT192" s="39"/>
      <c r="AU192" s="39"/>
      <c r="AV192" s="39"/>
      <c r="AW192" s="39"/>
      <c r="AX192" s="39"/>
      <c r="AY192" s="39"/>
      <c r="AZ192" s="38"/>
      <c r="BA192" s="37"/>
      <c r="BB192" s="36"/>
      <c r="BC192" s="36"/>
      <c r="BD192" s="36"/>
      <c r="BE192" s="35"/>
    </row>
    <row r="193" spans="1:57" ht="50.25" customHeight="1" thickBot="1">
      <c r="A193" s="635"/>
      <c r="B193" s="335"/>
      <c r="C193" s="636"/>
      <c r="D193" s="369"/>
      <c r="E193" s="369"/>
      <c r="F193" s="369"/>
      <c r="G193" s="369"/>
      <c r="H193" s="387" t="s">
        <v>160</v>
      </c>
      <c r="I193" s="77" t="s">
        <v>171</v>
      </c>
      <c r="J193" s="431"/>
      <c r="K193" s="395"/>
      <c r="L193" s="345"/>
      <c r="M193" s="373"/>
      <c r="N193" s="386" t="s">
        <v>225</v>
      </c>
      <c r="O193" s="369" t="s">
        <v>127</v>
      </c>
      <c r="P193" s="30" t="s">
        <v>128</v>
      </c>
      <c r="Q193" s="26" t="s">
        <v>129</v>
      </c>
      <c r="R193" s="69">
        <f>+IFERROR(VLOOKUP(Q193,[7]DATOS!$E$2:$F$17,2,FALSE),"")</f>
        <v>15</v>
      </c>
      <c r="S193" s="384">
        <f>SUM(R193:R199)</f>
        <v>100</v>
      </c>
      <c r="T193" s="384" t="str">
        <f>+IF(AND(S193&lt;=100,S193&gt;=96),"Fuerte",IF(AND(S193&lt;=95,S193&gt;=86),"Moderado",IF(AND(S193&lt;=85,J193&gt;=0),"Débil"," ")))</f>
        <v>Fuerte</v>
      </c>
      <c r="U193" s="384" t="s">
        <v>130</v>
      </c>
      <c r="V193" s="384"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384">
        <f>IF(V193="Fuerte",100,IF(V193="Moderado",50,IF(V193="Débil",0)))</f>
        <v>100</v>
      </c>
      <c r="X193" s="384"/>
      <c r="Y193" s="369" t="s">
        <v>226</v>
      </c>
      <c r="Z193" s="384" t="s">
        <v>220</v>
      </c>
      <c r="AA193" s="369" t="s">
        <v>227</v>
      </c>
      <c r="AB193" s="363"/>
      <c r="AC193" s="363"/>
      <c r="AD193" s="363"/>
      <c r="AE193" s="369"/>
      <c r="AF193" s="70"/>
      <c r="AG193" s="369"/>
      <c r="AH193" s="345"/>
      <c r="AI193" s="345"/>
      <c r="AJ193" s="375" t="s">
        <v>228</v>
      </c>
      <c r="AK193" s="368">
        <v>43497</v>
      </c>
      <c r="AL193" s="368">
        <v>43830</v>
      </c>
      <c r="AM193" s="369" t="s">
        <v>223</v>
      </c>
      <c r="AN193" s="347" t="s">
        <v>229</v>
      </c>
      <c r="AO193" s="40"/>
      <c r="AP193" s="39"/>
      <c r="AQ193" s="39"/>
      <c r="AR193" s="39"/>
      <c r="AS193" s="39"/>
      <c r="AT193" s="39"/>
      <c r="AU193" s="39"/>
      <c r="AV193" s="39"/>
      <c r="AW193" s="39"/>
      <c r="AX193" s="39"/>
      <c r="AY193" s="39"/>
      <c r="AZ193" s="38"/>
      <c r="BA193" s="37"/>
      <c r="BB193" s="36"/>
      <c r="BC193" s="36"/>
      <c r="BD193" s="36"/>
      <c r="BE193" s="35"/>
    </row>
    <row r="194" spans="1:57" ht="52.5" customHeight="1" thickBot="1">
      <c r="A194" s="635"/>
      <c r="B194" s="335"/>
      <c r="C194" s="636"/>
      <c r="D194" s="369"/>
      <c r="E194" s="369"/>
      <c r="F194" s="369"/>
      <c r="G194" s="369"/>
      <c r="H194" s="387"/>
      <c r="I194" s="77" t="s">
        <v>171</v>
      </c>
      <c r="J194" s="431"/>
      <c r="K194" s="395"/>
      <c r="L194" s="345"/>
      <c r="M194" s="373"/>
      <c r="N194" s="386"/>
      <c r="O194" s="369"/>
      <c r="P194" s="30" t="s">
        <v>136</v>
      </c>
      <c r="Q194" s="26" t="s">
        <v>137</v>
      </c>
      <c r="R194" s="69">
        <f>+IFERROR(VLOOKUP(Q194,[7]DATOS!$E$2:$F$17,2,FALSE),"")</f>
        <v>15</v>
      </c>
      <c r="S194" s="384"/>
      <c r="T194" s="384"/>
      <c r="U194" s="384"/>
      <c r="V194" s="384"/>
      <c r="W194" s="384"/>
      <c r="X194" s="384"/>
      <c r="Y194" s="369"/>
      <c r="Z194" s="384"/>
      <c r="AA194" s="369"/>
      <c r="AB194" s="363"/>
      <c r="AC194" s="363"/>
      <c r="AD194" s="363"/>
      <c r="AE194" s="369"/>
      <c r="AF194" s="70"/>
      <c r="AG194" s="369"/>
      <c r="AH194" s="345"/>
      <c r="AI194" s="345"/>
      <c r="AJ194" s="514"/>
      <c r="AK194" s="368"/>
      <c r="AL194" s="368"/>
      <c r="AM194" s="369"/>
      <c r="AN194" s="347"/>
      <c r="AO194" s="40"/>
      <c r="AP194" s="39"/>
      <c r="AQ194" s="39"/>
      <c r="AR194" s="39"/>
      <c r="AS194" s="39"/>
      <c r="AT194" s="39"/>
      <c r="AU194" s="39"/>
      <c r="AV194" s="39"/>
      <c r="AW194" s="39"/>
      <c r="AX194" s="39"/>
      <c r="AY194" s="39"/>
      <c r="AZ194" s="38"/>
      <c r="BA194" s="37"/>
      <c r="BB194" s="36"/>
      <c r="BC194" s="36"/>
      <c r="BD194" s="36"/>
      <c r="BE194" s="35"/>
    </row>
    <row r="195" spans="1:57" ht="35.25" customHeight="1" thickBot="1">
      <c r="A195" s="635"/>
      <c r="B195" s="335"/>
      <c r="C195" s="636"/>
      <c r="D195" s="369"/>
      <c r="E195" s="369"/>
      <c r="F195" s="369"/>
      <c r="G195" s="369"/>
      <c r="H195" s="387"/>
      <c r="I195" s="77" t="s">
        <v>171</v>
      </c>
      <c r="J195" s="431"/>
      <c r="K195" s="395"/>
      <c r="L195" s="345"/>
      <c r="M195" s="373"/>
      <c r="N195" s="386"/>
      <c r="O195" s="369"/>
      <c r="P195" s="30" t="s">
        <v>139</v>
      </c>
      <c r="Q195" s="26" t="s">
        <v>140</v>
      </c>
      <c r="R195" s="69">
        <f>+IFERROR(VLOOKUP(Q195,[7]DATOS!$E$2:$F$17,2,FALSE),"")</f>
        <v>15</v>
      </c>
      <c r="S195" s="384"/>
      <c r="T195" s="384"/>
      <c r="U195" s="384"/>
      <c r="V195" s="384"/>
      <c r="W195" s="384"/>
      <c r="X195" s="384"/>
      <c r="Y195" s="369"/>
      <c r="Z195" s="384"/>
      <c r="AA195" s="369"/>
      <c r="AB195" s="363"/>
      <c r="AC195" s="363"/>
      <c r="AD195" s="363"/>
      <c r="AE195" s="369"/>
      <c r="AF195" s="70"/>
      <c r="AG195" s="369"/>
      <c r="AH195" s="345"/>
      <c r="AI195" s="345"/>
      <c r="AJ195" s="514"/>
      <c r="AK195" s="368"/>
      <c r="AL195" s="368"/>
      <c r="AM195" s="369"/>
      <c r="AN195" s="347"/>
      <c r="AO195" s="40"/>
      <c r="AP195" s="39"/>
      <c r="AQ195" s="39"/>
      <c r="AR195" s="39"/>
      <c r="AS195" s="39"/>
      <c r="AT195" s="39"/>
      <c r="AU195" s="39"/>
      <c r="AV195" s="39"/>
      <c r="AW195" s="39"/>
      <c r="AX195" s="39"/>
      <c r="AY195" s="39"/>
      <c r="AZ195" s="38"/>
      <c r="BA195" s="37"/>
      <c r="BB195" s="36"/>
      <c r="BC195" s="36"/>
      <c r="BD195" s="36"/>
      <c r="BE195" s="35"/>
    </row>
    <row r="196" spans="1:57" ht="35.25" customHeight="1" thickBot="1">
      <c r="A196" s="635"/>
      <c r="B196" s="335"/>
      <c r="C196" s="636"/>
      <c r="D196" s="369"/>
      <c r="E196" s="369"/>
      <c r="F196" s="369"/>
      <c r="G196" s="369"/>
      <c r="H196" s="387" t="s">
        <v>161</v>
      </c>
      <c r="I196" s="77" t="s">
        <v>171</v>
      </c>
      <c r="J196" s="431"/>
      <c r="K196" s="395"/>
      <c r="L196" s="345"/>
      <c r="M196" s="373"/>
      <c r="N196" s="386"/>
      <c r="O196" s="369"/>
      <c r="P196" s="30" t="s">
        <v>143</v>
      </c>
      <c r="Q196" s="26" t="s">
        <v>144</v>
      </c>
      <c r="R196" s="69">
        <f>+IFERROR(VLOOKUP(Q196,[7]DATOS!$E$2:$F$17,2,FALSE),"")</f>
        <v>15</v>
      </c>
      <c r="S196" s="384"/>
      <c r="T196" s="384"/>
      <c r="U196" s="384"/>
      <c r="V196" s="384"/>
      <c r="W196" s="384"/>
      <c r="X196" s="384"/>
      <c r="Y196" s="369"/>
      <c r="Z196" s="384"/>
      <c r="AA196" s="369"/>
      <c r="AB196" s="363"/>
      <c r="AC196" s="363"/>
      <c r="AD196" s="363"/>
      <c r="AE196" s="369"/>
      <c r="AF196" s="70"/>
      <c r="AG196" s="369"/>
      <c r="AH196" s="345"/>
      <c r="AI196" s="345"/>
      <c r="AJ196" s="514"/>
      <c r="AK196" s="368"/>
      <c r="AL196" s="368"/>
      <c r="AM196" s="369"/>
      <c r="AN196" s="347"/>
      <c r="AO196" s="40"/>
      <c r="AP196" s="39"/>
      <c r="AQ196" s="39"/>
      <c r="AR196" s="39"/>
      <c r="AS196" s="39"/>
      <c r="AT196" s="39"/>
      <c r="AU196" s="39"/>
      <c r="AV196" s="39"/>
      <c r="AW196" s="39"/>
      <c r="AX196" s="39"/>
      <c r="AY196" s="39"/>
      <c r="AZ196" s="38"/>
      <c r="BA196" s="37"/>
      <c r="BB196" s="36"/>
      <c r="BC196" s="36"/>
      <c r="BD196" s="36"/>
      <c r="BE196" s="35"/>
    </row>
    <row r="197" spans="1:57" ht="35.25" customHeight="1" thickBot="1">
      <c r="A197" s="635"/>
      <c r="B197" s="335"/>
      <c r="C197" s="636"/>
      <c r="D197" s="369"/>
      <c r="E197" s="369"/>
      <c r="F197" s="369"/>
      <c r="G197" s="369"/>
      <c r="H197" s="387"/>
      <c r="I197" s="77" t="s">
        <v>171</v>
      </c>
      <c r="J197" s="431"/>
      <c r="K197" s="395"/>
      <c r="L197" s="345"/>
      <c r="M197" s="373"/>
      <c r="N197" s="386"/>
      <c r="O197" s="369"/>
      <c r="P197" s="30" t="s">
        <v>146</v>
      </c>
      <c r="Q197" s="26" t="s">
        <v>147</v>
      </c>
      <c r="R197" s="69">
        <f>+IFERROR(VLOOKUP(Q197,[7]DATOS!$E$2:$F$17,2,FALSE),"")</f>
        <v>15</v>
      </c>
      <c r="S197" s="384"/>
      <c r="T197" s="384"/>
      <c r="U197" s="384"/>
      <c r="V197" s="384"/>
      <c r="W197" s="384"/>
      <c r="X197" s="384"/>
      <c r="Y197" s="369"/>
      <c r="Z197" s="384"/>
      <c r="AA197" s="369"/>
      <c r="AB197" s="363"/>
      <c r="AC197" s="363"/>
      <c r="AD197" s="363"/>
      <c r="AE197" s="369"/>
      <c r="AF197" s="70"/>
      <c r="AG197" s="369"/>
      <c r="AH197" s="345"/>
      <c r="AI197" s="345"/>
      <c r="AJ197" s="514"/>
      <c r="AK197" s="368"/>
      <c r="AL197" s="368"/>
      <c r="AM197" s="369"/>
      <c r="AN197" s="347"/>
      <c r="AO197" s="40"/>
      <c r="AP197" s="39"/>
      <c r="AQ197" s="39"/>
      <c r="AR197" s="39"/>
      <c r="AS197" s="39"/>
      <c r="AT197" s="39"/>
      <c r="AU197" s="39"/>
      <c r="AV197" s="39"/>
      <c r="AW197" s="39"/>
      <c r="AX197" s="39"/>
      <c r="AY197" s="39"/>
      <c r="AZ197" s="38"/>
      <c r="BA197" s="37"/>
      <c r="BB197" s="36"/>
      <c r="BC197" s="36"/>
      <c r="BD197" s="36"/>
      <c r="BE197" s="35"/>
    </row>
    <row r="198" spans="1:57" ht="35.25" customHeight="1" thickBot="1">
      <c r="A198" s="635"/>
      <c r="B198" s="335"/>
      <c r="C198" s="636"/>
      <c r="D198" s="369"/>
      <c r="E198" s="369"/>
      <c r="F198" s="369"/>
      <c r="G198" s="369"/>
      <c r="H198" s="387"/>
      <c r="I198" s="77" t="s">
        <v>171</v>
      </c>
      <c r="J198" s="431"/>
      <c r="K198" s="395"/>
      <c r="L198" s="345"/>
      <c r="M198" s="373"/>
      <c r="N198" s="386"/>
      <c r="O198" s="369"/>
      <c r="P198" s="30" t="s">
        <v>149</v>
      </c>
      <c r="Q198" s="26" t="s">
        <v>150</v>
      </c>
      <c r="R198" s="69">
        <f>+IFERROR(VLOOKUP(Q198,[7]DATOS!$E$2:$F$17,2,FALSE),"")</f>
        <v>15</v>
      </c>
      <c r="S198" s="384"/>
      <c r="T198" s="384"/>
      <c r="U198" s="384"/>
      <c r="V198" s="384"/>
      <c r="W198" s="384"/>
      <c r="X198" s="384"/>
      <c r="Y198" s="369"/>
      <c r="Z198" s="384"/>
      <c r="AA198" s="369"/>
      <c r="AB198" s="363"/>
      <c r="AC198" s="363"/>
      <c r="AD198" s="363"/>
      <c r="AE198" s="369"/>
      <c r="AF198" s="70"/>
      <c r="AG198" s="369"/>
      <c r="AH198" s="345"/>
      <c r="AI198" s="345"/>
      <c r="AJ198" s="514"/>
      <c r="AK198" s="368"/>
      <c r="AL198" s="368"/>
      <c r="AM198" s="369"/>
      <c r="AN198" s="347"/>
      <c r="AO198" s="40"/>
      <c r="AP198" s="39"/>
      <c r="AQ198" s="39"/>
      <c r="AR198" s="39"/>
      <c r="AS198" s="39"/>
      <c r="AT198" s="39"/>
      <c r="AU198" s="39"/>
      <c r="AV198" s="39"/>
      <c r="AW198" s="39"/>
      <c r="AX198" s="39"/>
      <c r="AY198" s="39"/>
      <c r="AZ198" s="38"/>
      <c r="BA198" s="37"/>
      <c r="BB198" s="36"/>
      <c r="BC198" s="36"/>
      <c r="BD198" s="36"/>
      <c r="BE198" s="35"/>
    </row>
    <row r="199" spans="1:57" ht="54.75" customHeight="1" thickBot="1">
      <c r="A199" s="635"/>
      <c r="B199" s="335"/>
      <c r="C199" s="636"/>
      <c r="D199" s="369"/>
      <c r="E199" s="369"/>
      <c r="F199" s="369"/>
      <c r="G199" s="369"/>
      <c r="H199" s="387" t="s">
        <v>162</v>
      </c>
      <c r="I199" s="77" t="s">
        <v>171</v>
      </c>
      <c r="J199" s="431"/>
      <c r="K199" s="395"/>
      <c r="L199" s="345"/>
      <c r="M199" s="373"/>
      <c r="N199" s="386"/>
      <c r="O199" s="369"/>
      <c r="P199" s="30" t="s">
        <v>152</v>
      </c>
      <c r="Q199" s="30" t="s">
        <v>153</v>
      </c>
      <c r="R199" s="69">
        <f>+IFERROR(VLOOKUP(Q199,[7]DATOS!$E$2:$F$17,2,FALSE),"")</f>
        <v>10</v>
      </c>
      <c r="S199" s="384"/>
      <c r="T199" s="384"/>
      <c r="U199" s="384"/>
      <c r="V199" s="384"/>
      <c r="W199" s="384"/>
      <c r="X199" s="384"/>
      <c r="Y199" s="369"/>
      <c r="Z199" s="384"/>
      <c r="AA199" s="369"/>
      <c r="AB199" s="363"/>
      <c r="AC199" s="363"/>
      <c r="AD199" s="363"/>
      <c r="AE199" s="369"/>
      <c r="AF199" s="70"/>
      <c r="AG199" s="369"/>
      <c r="AH199" s="345"/>
      <c r="AI199" s="345"/>
      <c r="AJ199" s="514"/>
      <c r="AK199" s="368"/>
      <c r="AL199" s="368"/>
      <c r="AM199" s="369"/>
      <c r="AN199" s="347"/>
      <c r="AO199" s="40"/>
      <c r="AP199" s="39"/>
      <c r="AQ199" s="39"/>
      <c r="AR199" s="39"/>
      <c r="AS199" s="39"/>
      <c r="AT199" s="39"/>
      <c r="AU199" s="39"/>
      <c r="AV199" s="39"/>
      <c r="AW199" s="39"/>
      <c r="AX199" s="39"/>
      <c r="AY199" s="39"/>
      <c r="AZ199" s="38"/>
      <c r="BA199" s="37"/>
      <c r="BB199" s="36"/>
      <c r="BC199" s="36"/>
      <c r="BD199" s="36"/>
      <c r="BE199" s="35"/>
    </row>
    <row r="200" spans="1:57" ht="54.75" customHeight="1" thickBot="1">
      <c r="A200" s="635"/>
      <c r="B200" s="335"/>
      <c r="C200" s="636"/>
      <c r="D200" s="369"/>
      <c r="E200" s="369"/>
      <c r="F200" s="369"/>
      <c r="G200" s="369"/>
      <c r="H200" s="387"/>
      <c r="I200" s="77" t="s">
        <v>171</v>
      </c>
      <c r="J200" s="431"/>
      <c r="K200" s="395"/>
      <c r="L200" s="345"/>
      <c r="M200" s="373"/>
      <c r="N200" s="386" t="s">
        <v>230</v>
      </c>
      <c r="O200" s="369" t="s">
        <v>127</v>
      </c>
      <c r="P200" s="30" t="s">
        <v>128</v>
      </c>
      <c r="Q200" s="26" t="s">
        <v>129</v>
      </c>
      <c r="R200" s="69">
        <f>+IFERROR(VLOOKUP(Q200,[8]DATOS!$E$2:$F$17,2,FALSE),"")</f>
        <v>15</v>
      </c>
      <c r="S200" s="384">
        <f>SUM(R200:R206)</f>
        <v>100</v>
      </c>
      <c r="T200" s="384" t="str">
        <f>+IF(AND(S200&lt;=100,S200&gt;=96),"Fuerte",IF(AND(S200&lt;=95,S200&gt;=86),"Moderado",IF(AND(S200&lt;=85,J200&gt;=0),"Débil"," ")))</f>
        <v>Fuerte</v>
      </c>
      <c r="U200" s="384" t="s">
        <v>130</v>
      </c>
      <c r="V200" s="384"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84">
        <f>IF(V200="Fuerte",100,IF(V200="Moderado",50,IF(V200="Débil",0)))</f>
        <v>100</v>
      </c>
      <c r="X200" s="384"/>
      <c r="Y200" s="369" t="s">
        <v>231</v>
      </c>
      <c r="Z200" s="384" t="s">
        <v>203</v>
      </c>
      <c r="AA200" s="363" t="s">
        <v>232</v>
      </c>
      <c r="AB200" s="363"/>
      <c r="AC200" s="363"/>
      <c r="AD200" s="363"/>
      <c r="AE200" s="369"/>
      <c r="AF200" s="70"/>
      <c r="AG200" s="369"/>
      <c r="AH200" s="345"/>
      <c r="AI200" s="345"/>
      <c r="AJ200" s="375" t="s">
        <v>233</v>
      </c>
      <c r="AK200" s="368">
        <v>43466</v>
      </c>
      <c r="AL200" s="368">
        <v>43830</v>
      </c>
      <c r="AM200" s="375" t="s">
        <v>231</v>
      </c>
      <c r="AN200" s="667" t="s">
        <v>234</v>
      </c>
      <c r="AO200" s="40"/>
      <c r="AP200" s="39"/>
      <c r="AQ200" s="39"/>
      <c r="AR200" s="39"/>
      <c r="AS200" s="39"/>
      <c r="AT200" s="39"/>
      <c r="AU200" s="39"/>
      <c r="AV200" s="39"/>
      <c r="AW200" s="39"/>
      <c r="AX200" s="39"/>
      <c r="AY200" s="39"/>
      <c r="AZ200" s="38"/>
      <c r="BA200" s="37"/>
      <c r="BB200" s="36"/>
      <c r="BC200" s="36"/>
      <c r="BD200" s="36"/>
      <c r="BE200" s="35"/>
    </row>
    <row r="201" spans="1:57" ht="54.75" customHeight="1" thickBot="1">
      <c r="A201" s="635"/>
      <c r="B201" s="335"/>
      <c r="C201" s="636"/>
      <c r="D201" s="369"/>
      <c r="E201" s="369"/>
      <c r="F201" s="369"/>
      <c r="G201" s="369"/>
      <c r="H201" s="387"/>
      <c r="I201" s="77" t="s">
        <v>171</v>
      </c>
      <c r="J201" s="431"/>
      <c r="K201" s="395"/>
      <c r="L201" s="345"/>
      <c r="M201" s="373"/>
      <c r="N201" s="386"/>
      <c r="O201" s="369"/>
      <c r="P201" s="30" t="s">
        <v>136</v>
      </c>
      <c r="Q201" s="26" t="s">
        <v>137</v>
      </c>
      <c r="R201" s="69">
        <f>+IFERROR(VLOOKUP(Q201,[8]DATOS!$E$2:$F$17,2,FALSE),"")</f>
        <v>15</v>
      </c>
      <c r="S201" s="384"/>
      <c r="T201" s="384"/>
      <c r="U201" s="384"/>
      <c r="V201" s="384"/>
      <c r="W201" s="384"/>
      <c r="X201" s="384"/>
      <c r="Y201" s="369"/>
      <c r="Z201" s="384"/>
      <c r="AA201" s="363"/>
      <c r="AB201" s="363"/>
      <c r="AC201" s="363"/>
      <c r="AD201" s="363"/>
      <c r="AE201" s="369"/>
      <c r="AF201" s="70"/>
      <c r="AG201" s="369"/>
      <c r="AH201" s="345"/>
      <c r="AI201" s="345"/>
      <c r="AJ201" s="375"/>
      <c r="AK201" s="368"/>
      <c r="AL201" s="368"/>
      <c r="AM201" s="375"/>
      <c r="AN201" s="667"/>
      <c r="AO201" s="40"/>
      <c r="AP201" s="39"/>
      <c r="AQ201" s="39"/>
      <c r="AR201" s="39"/>
      <c r="AS201" s="39"/>
      <c r="AT201" s="39"/>
      <c r="AU201" s="39"/>
      <c r="AV201" s="39"/>
      <c r="AW201" s="39"/>
      <c r="AX201" s="39"/>
      <c r="AY201" s="39"/>
      <c r="AZ201" s="38"/>
      <c r="BA201" s="37"/>
      <c r="BB201" s="36"/>
      <c r="BC201" s="36"/>
      <c r="BD201" s="36"/>
      <c r="BE201" s="35"/>
    </row>
    <row r="202" spans="1:57" ht="54.75" customHeight="1" thickBot="1">
      <c r="A202" s="635"/>
      <c r="B202" s="335"/>
      <c r="C202" s="636"/>
      <c r="D202" s="369"/>
      <c r="E202" s="369"/>
      <c r="F202" s="369"/>
      <c r="G202" s="369"/>
      <c r="H202" s="387"/>
      <c r="I202" s="77" t="s">
        <v>171</v>
      </c>
      <c r="J202" s="431"/>
      <c r="K202" s="395"/>
      <c r="L202" s="345"/>
      <c r="M202" s="373"/>
      <c r="N202" s="386"/>
      <c r="O202" s="369"/>
      <c r="P202" s="30" t="s">
        <v>139</v>
      </c>
      <c r="Q202" s="26" t="s">
        <v>140</v>
      </c>
      <c r="R202" s="69">
        <f>+IFERROR(VLOOKUP(Q202,[8]DATOS!$E$2:$F$17,2,FALSE),"")</f>
        <v>15</v>
      </c>
      <c r="S202" s="384"/>
      <c r="T202" s="384"/>
      <c r="U202" s="384"/>
      <c r="V202" s="384"/>
      <c r="W202" s="384"/>
      <c r="X202" s="384"/>
      <c r="Y202" s="369"/>
      <c r="Z202" s="384"/>
      <c r="AA202" s="363"/>
      <c r="AB202" s="363"/>
      <c r="AC202" s="363"/>
      <c r="AD202" s="363"/>
      <c r="AE202" s="369"/>
      <c r="AF202" s="70"/>
      <c r="AG202" s="369"/>
      <c r="AH202" s="345"/>
      <c r="AI202" s="345"/>
      <c r="AJ202" s="375"/>
      <c r="AK202" s="368"/>
      <c r="AL202" s="368"/>
      <c r="AM202" s="375"/>
      <c r="AN202" s="667"/>
      <c r="AO202" s="40"/>
      <c r="AP202" s="39"/>
      <c r="AQ202" s="39"/>
      <c r="AR202" s="39"/>
      <c r="AS202" s="39"/>
      <c r="AT202" s="39"/>
      <c r="AU202" s="39"/>
      <c r="AV202" s="39"/>
      <c r="AW202" s="39"/>
      <c r="AX202" s="39"/>
      <c r="AY202" s="39"/>
      <c r="AZ202" s="38"/>
      <c r="BA202" s="37"/>
      <c r="BB202" s="36"/>
      <c r="BC202" s="36"/>
      <c r="BD202" s="36"/>
      <c r="BE202" s="35"/>
    </row>
    <row r="203" spans="1:57" ht="54.75" customHeight="1" thickBot="1">
      <c r="A203" s="635"/>
      <c r="B203" s="335"/>
      <c r="C203" s="636"/>
      <c r="D203" s="369"/>
      <c r="E203" s="369"/>
      <c r="F203" s="369"/>
      <c r="G203" s="369"/>
      <c r="H203" s="387"/>
      <c r="I203" s="77" t="s">
        <v>171</v>
      </c>
      <c r="J203" s="431"/>
      <c r="K203" s="395"/>
      <c r="L203" s="345"/>
      <c r="M203" s="373"/>
      <c r="N203" s="386"/>
      <c r="O203" s="369"/>
      <c r="P203" s="30" t="s">
        <v>143</v>
      </c>
      <c r="Q203" s="26" t="s">
        <v>144</v>
      </c>
      <c r="R203" s="69">
        <f>+IFERROR(VLOOKUP(Q203,[8]DATOS!$E$2:$F$17,2,FALSE),"")</f>
        <v>15</v>
      </c>
      <c r="S203" s="384"/>
      <c r="T203" s="384"/>
      <c r="U203" s="384"/>
      <c r="V203" s="384"/>
      <c r="W203" s="384"/>
      <c r="X203" s="384"/>
      <c r="Y203" s="369"/>
      <c r="Z203" s="384"/>
      <c r="AA203" s="363"/>
      <c r="AB203" s="363"/>
      <c r="AC203" s="363"/>
      <c r="AD203" s="363"/>
      <c r="AE203" s="369"/>
      <c r="AF203" s="70"/>
      <c r="AG203" s="369"/>
      <c r="AH203" s="345"/>
      <c r="AI203" s="345"/>
      <c r="AJ203" s="375"/>
      <c r="AK203" s="368"/>
      <c r="AL203" s="368"/>
      <c r="AM203" s="375"/>
      <c r="AN203" s="667"/>
      <c r="AO203" s="40"/>
      <c r="AP203" s="39"/>
      <c r="AQ203" s="39"/>
      <c r="AR203" s="39"/>
      <c r="AS203" s="39"/>
      <c r="AT203" s="39"/>
      <c r="AU203" s="39"/>
      <c r="AV203" s="39"/>
      <c r="AW203" s="39"/>
      <c r="AX203" s="39"/>
      <c r="AY203" s="39"/>
      <c r="AZ203" s="38"/>
      <c r="BA203" s="37"/>
      <c r="BB203" s="36"/>
      <c r="BC203" s="36"/>
      <c r="BD203" s="36"/>
      <c r="BE203" s="35"/>
    </row>
    <row r="204" spans="1:57" ht="54.75" customHeight="1" thickBot="1">
      <c r="A204" s="635"/>
      <c r="B204" s="335"/>
      <c r="C204" s="636"/>
      <c r="D204" s="369"/>
      <c r="E204" s="369"/>
      <c r="F204" s="369"/>
      <c r="G204" s="369"/>
      <c r="H204" s="387"/>
      <c r="I204" s="77" t="s">
        <v>171</v>
      </c>
      <c r="J204" s="431"/>
      <c r="K204" s="395"/>
      <c r="L204" s="345"/>
      <c r="M204" s="373"/>
      <c r="N204" s="386"/>
      <c r="O204" s="369"/>
      <c r="P204" s="30" t="s">
        <v>146</v>
      </c>
      <c r="Q204" s="26" t="s">
        <v>147</v>
      </c>
      <c r="R204" s="69">
        <f>+IFERROR(VLOOKUP(Q204,[8]DATOS!$E$2:$F$17,2,FALSE),"")</f>
        <v>15</v>
      </c>
      <c r="S204" s="384"/>
      <c r="T204" s="384"/>
      <c r="U204" s="384"/>
      <c r="V204" s="384"/>
      <c r="W204" s="384"/>
      <c r="X204" s="384"/>
      <c r="Y204" s="369"/>
      <c r="Z204" s="384"/>
      <c r="AA204" s="363"/>
      <c r="AB204" s="363"/>
      <c r="AC204" s="363"/>
      <c r="AD204" s="363"/>
      <c r="AE204" s="369"/>
      <c r="AF204" s="70"/>
      <c r="AG204" s="369"/>
      <c r="AH204" s="345"/>
      <c r="AI204" s="345"/>
      <c r="AJ204" s="375"/>
      <c r="AK204" s="368"/>
      <c r="AL204" s="368"/>
      <c r="AM204" s="375"/>
      <c r="AN204" s="667"/>
      <c r="AO204" s="40"/>
      <c r="AP204" s="39"/>
      <c r="AQ204" s="39"/>
      <c r="AR204" s="39"/>
      <c r="AS204" s="39"/>
      <c r="AT204" s="39"/>
      <c r="AU204" s="39"/>
      <c r="AV204" s="39"/>
      <c r="AW204" s="39"/>
      <c r="AX204" s="39"/>
      <c r="AY204" s="39"/>
      <c r="AZ204" s="38"/>
      <c r="BA204" s="37"/>
      <c r="BB204" s="36"/>
      <c r="BC204" s="36"/>
      <c r="BD204" s="36"/>
      <c r="BE204" s="35"/>
    </row>
    <row r="205" spans="1:57" ht="54.75" customHeight="1" thickBot="1">
      <c r="A205" s="635"/>
      <c r="B205" s="335"/>
      <c r="C205" s="636"/>
      <c r="D205" s="369"/>
      <c r="E205" s="369"/>
      <c r="F205" s="369"/>
      <c r="G205" s="369"/>
      <c r="H205" s="387"/>
      <c r="I205" s="77" t="s">
        <v>171</v>
      </c>
      <c r="J205" s="431"/>
      <c r="K205" s="395"/>
      <c r="L205" s="345"/>
      <c r="M205" s="373"/>
      <c r="N205" s="386"/>
      <c r="O205" s="369"/>
      <c r="P205" s="30" t="s">
        <v>149</v>
      </c>
      <c r="Q205" s="26" t="s">
        <v>150</v>
      </c>
      <c r="R205" s="69">
        <f>+IFERROR(VLOOKUP(Q205,[8]DATOS!$E$2:$F$17,2,FALSE),"")</f>
        <v>15</v>
      </c>
      <c r="S205" s="384"/>
      <c r="T205" s="384"/>
      <c r="U205" s="384"/>
      <c r="V205" s="384"/>
      <c r="W205" s="384"/>
      <c r="X205" s="384"/>
      <c r="Y205" s="369"/>
      <c r="Z205" s="384"/>
      <c r="AA205" s="363"/>
      <c r="AB205" s="363"/>
      <c r="AC205" s="363"/>
      <c r="AD205" s="363"/>
      <c r="AE205" s="369"/>
      <c r="AF205" s="70"/>
      <c r="AG205" s="369"/>
      <c r="AH205" s="345"/>
      <c r="AI205" s="345"/>
      <c r="AJ205" s="375"/>
      <c r="AK205" s="368"/>
      <c r="AL205" s="368"/>
      <c r="AM205" s="375"/>
      <c r="AN205" s="667"/>
      <c r="AO205" s="40"/>
      <c r="AP205" s="39"/>
      <c r="AQ205" s="39"/>
      <c r="AR205" s="39"/>
      <c r="AS205" s="39"/>
      <c r="AT205" s="39"/>
      <c r="AU205" s="39"/>
      <c r="AV205" s="39"/>
      <c r="AW205" s="39"/>
      <c r="AX205" s="39"/>
      <c r="AY205" s="39"/>
      <c r="AZ205" s="38"/>
      <c r="BA205" s="37"/>
      <c r="BB205" s="36"/>
      <c r="BC205" s="36"/>
      <c r="BD205" s="36"/>
      <c r="BE205" s="35"/>
    </row>
    <row r="206" spans="1:57" ht="54.75" customHeight="1" thickBot="1">
      <c r="A206" s="635"/>
      <c r="B206" s="335"/>
      <c r="C206" s="636"/>
      <c r="D206" s="369"/>
      <c r="E206" s="369"/>
      <c r="F206" s="369"/>
      <c r="G206" s="369"/>
      <c r="H206" s="387"/>
      <c r="I206" s="77" t="s">
        <v>171</v>
      </c>
      <c r="J206" s="431"/>
      <c r="K206" s="395"/>
      <c r="L206" s="345"/>
      <c r="M206" s="373"/>
      <c r="N206" s="386"/>
      <c r="O206" s="369"/>
      <c r="P206" s="30" t="s">
        <v>152</v>
      </c>
      <c r="Q206" s="30" t="s">
        <v>153</v>
      </c>
      <c r="R206" s="69">
        <f>+IFERROR(VLOOKUP(Q206,[8]DATOS!$E$2:$F$17,2,FALSE),"")</f>
        <v>10</v>
      </c>
      <c r="S206" s="384"/>
      <c r="T206" s="384"/>
      <c r="U206" s="384"/>
      <c r="V206" s="384"/>
      <c r="W206" s="384"/>
      <c r="X206" s="384"/>
      <c r="Y206" s="369"/>
      <c r="Z206" s="384"/>
      <c r="AA206" s="363"/>
      <c r="AB206" s="363"/>
      <c r="AC206" s="363"/>
      <c r="AD206" s="363"/>
      <c r="AE206" s="369"/>
      <c r="AF206" s="70"/>
      <c r="AG206" s="369"/>
      <c r="AH206" s="345"/>
      <c r="AI206" s="345"/>
      <c r="AJ206" s="375"/>
      <c r="AK206" s="368"/>
      <c r="AL206" s="368"/>
      <c r="AM206" s="375"/>
      <c r="AN206" s="667"/>
      <c r="AO206" s="40"/>
      <c r="AP206" s="39"/>
      <c r="AQ206" s="39"/>
      <c r="AR206" s="39"/>
      <c r="AS206" s="39"/>
      <c r="AT206" s="39"/>
      <c r="AU206" s="39"/>
      <c r="AV206" s="39"/>
      <c r="AW206" s="39"/>
      <c r="AX206" s="39"/>
      <c r="AY206" s="39"/>
      <c r="AZ206" s="38"/>
      <c r="BA206" s="37"/>
      <c r="BB206" s="36"/>
      <c r="BC206" s="36"/>
      <c r="BD206" s="36"/>
      <c r="BE206" s="35"/>
    </row>
    <row r="207" spans="1:57" ht="48" customHeight="1" thickBot="1">
      <c r="A207" s="635"/>
      <c r="B207" s="335"/>
      <c r="C207" s="636"/>
      <c r="D207" s="369"/>
      <c r="E207" s="369"/>
      <c r="F207" s="369"/>
      <c r="G207" s="369"/>
      <c r="H207" s="387"/>
      <c r="I207" s="77" t="s">
        <v>171</v>
      </c>
      <c r="J207" s="431"/>
      <c r="K207" s="395"/>
      <c r="L207" s="345"/>
      <c r="M207" s="373"/>
      <c r="N207" s="386" t="s">
        <v>235</v>
      </c>
      <c r="O207" s="369" t="s">
        <v>127</v>
      </c>
      <c r="P207" s="30" t="s">
        <v>128</v>
      </c>
      <c r="Q207" s="26" t="s">
        <v>129</v>
      </c>
      <c r="R207" s="69">
        <f>+IFERROR(VLOOKUP(Q207,[7]DATOS!$E$2:$F$17,2,FALSE),"")</f>
        <v>15</v>
      </c>
      <c r="S207" s="384">
        <f>SUM(R207:R213)</f>
        <v>100</v>
      </c>
      <c r="T207" s="384" t="str">
        <f>+IF(AND(S207&lt;=100,S207&gt;=96),"Fuerte",IF(AND(S207&lt;=95,S207&gt;=86),"Moderado",IF(AND(S207&lt;=85,J207&gt;=0),"Débil"," ")))</f>
        <v>Fuerte</v>
      </c>
      <c r="U207" s="384" t="s">
        <v>130</v>
      </c>
      <c r="V207" s="384"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384">
        <f>IF(V207="Fuerte",100,IF(V207="Moderado",50,IF(V207="Débil",0)))</f>
        <v>100</v>
      </c>
      <c r="X207" s="384"/>
      <c r="Y207" s="369" t="s">
        <v>236</v>
      </c>
      <c r="Z207" s="384" t="s">
        <v>220</v>
      </c>
      <c r="AA207" s="369" t="s">
        <v>237</v>
      </c>
      <c r="AB207" s="363"/>
      <c r="AC207" s="363"/>
      <c r="AD207" s="363"/>
      <c r="AE207" s="369"/>
      <c r="AF207" s="70"/>
      <c r="AG207" s="369"/>
      <c r="AH207" s="345"/>
      <c r="AI207" s="345"/>
      <c r="AJ207" s="375" t="s">
        <v>238</v>
      </c>
      <c r="AK207" s="368">
        <v>43497</v>
      </c>
      <c r="AL207" s="368">
        <v>43830</v>
      </c>
      <c r="AM207" s="369" t="s">
        <v>239</v>
      </c>
      <c r="AN207" s="347" t="s">
        <v>240</v>
      </c>
      <c r="AO207" s="40"/>
      <c r="AP207" s="39"/>
      <c r="AQ207" s="39"/>
      <c r="AR207" s="39"/>
      <c r="AS207" s="39"/>
      <c r="AT207" s="39"/>
      <c r="AU207" s="39"/>
      <c r="AV207" s="39"/>
      <c r="AW207" s="39"/>
      <c r="AX207" s="39"/>
      <c r="AY207" s="39"/>
      <c r="AZ207" s="38"/>
      <c r="BA207" s="37"/>
      <c r="BB207" s="36"/>
      <c r="BC207" s="36"/>
      <c r="BD207" s="36"/>
      <c r="BE207" s="35"/>
    </row>
    <row r="208" spans="1:57" ht="48" customHeight="1" thickBot="1">
      <c r="A208" s="635"/>
      <c r="B208" s="335"/>
      <c r="C208" s="636"/>
      <c r="D208" s="369"/>
      <c r="E208" s="369"/>
      <c r="F208" s="369"/>
      <c r="G208" s="369"/>
      <c r="H208" s="387" t="s">
        <v>163</v>
      </c>
      <c r="I208" s="77" t="s">
        <v>171</v>
      </c>
      <c r="J208" s="431"/>
      <c r="K208" s="395"/>
      <c r="L208" s="345"/>
      <c r="M208" s="373"/>
      <c r="N208" s="386"/>
      <c r="O208" s="369"/>
      <c r="P208" s="30" t="s">
        <v>136</v>
      </c>
      <c r="Q208" s="26" t="s">
        <v>137</v>
      </c>
      <c r="R208" s="69">
        <f>+IFERROR(VLOOKUP(Q208,[7]DATOS!$E$2:$F$17,2,FALSE),"")</f>
        <v>15</v>
      </c>
      <c r="S208" s="384"/>
      <c r="T208" s="384"/>
      <c r="U208" s="384"/>
      <c r="V208" s="384"/>
      <c r="W208" s="384"/>
      <c r="X208" s="384"/>
      <c r="Y208" s="369"/>
      <c r="Z208" s="384"/>
      <c r="AA208" s="369"/>
      <c r="AB208" s="363"/>
      <c r="AC208" s="363"/>
      <c r="AD208" s="363"/>
      <c r="AE208" s="369"/>
      <c r="AF208" s="70"/>
      <c r="AG208" s="369"/>
      <c r="AH208" s="345"/>
      <c r="AI208" s="345"/>
      <c r="AJ208" s="514"/>
      <c r="AK208" s="368"/>
      <c r="AL208" s="368"/>
      <c r="AM208" s="369"/>
      <c r="AN208" s="347"/>
      <c r="AO208" s="40"/>
      <c r="AP208" s="39"/>
      <c r="AQ208" s="39"/>
      <c r="AR208" s="39"/>
      <c r="AS208" s="39"/>
      <c r="AT208" s="39"/>
      <c r="AU208" s="39"/>
      <c r="AV208" s="39"/>
      <c r="AW208" s="39"/>
      <c r="AX208" s="39"/>
      <c r="AY208" s="39"/>
      <c r="AZ208" s="38"/>
      <c r="BA208" s="37"/>
      <c r="BB208" s="36"/>
      <c r="BC208" s="36"/>
      <c r="BD208" s="36"/>
      <c r="BE208" s="35"/>
    </row>
    <row r="209" spans="1:57" ht="48" customHeight="1" thickBot="1">
      <c r="A209" s="635"/>
      <c r="B209" s="335"/>
      <c r="C209" s="636"/>
      <c r="D209" s="369"/>
      <c r="E209" s="369"/>
      <c r="F209" s="369"/>
      <c r="G209" s="369"/>
      <c r="H209" s="387"/>
      <c r="I209" s="77" t="s">
        <v>171</v>
      </c>
      <c r="J209" s="431"/>
      <c r="K209" s="395"/>
      <c r="L209" s="345"/>
      <c r="M209" s="373"/>
      <c r="N209" s="386"/>
      <c r="O209" s="369"/>
      <c r="P209" s="30" t="s">
        <v>139</v>
      </c>
      <c r="Q209" s="26" t="s">
        <v>140</v>
      </c>
      <c r="R209" s="69">
        <f>+IFERROR(VLOOKUP(Q209,[7]DATOS!$E$2:$F$17,2,FALSE),"")</f>
        <v>15</v>
      </c>
      <c r="S209" s="384"/>
      <c r="T209" s="384"/>
      <c r="U209" s="384"/>
      <c r="V209" s="384"/>
      <c r="W209" s="384"/>
      <c r="X209" s="384"/>
      <c r="Y209" s="369"/>
      <c r="Z209" s="384"/>
      <c r="AA209" s="369"/>
      <c r="AB209" s="363"/>
      <c r="AC209" s="363"/>
      <c r="AD209" s="363"/>
      <c r="AE209" s="369"/>
      <c r="AF209" s="70"/>
      <c r="AG209" s="369"/>
      <c r="AH209" s="345"/>
      <c r="AI209" s="345"/>
      <c r="AJ209" s="514"/>
      <c r="AK209" s="368"/>
      <c r="AL209" s="368"/>
      <c r="AM209" s="369"/>
      <c r="AN209" s="347"/>
      <c r="AO209" s="40"/>
      <c r="AP209" s="39"/>
      <c r="AQ209" s="39"/>
      <c r="AR209" s="39"/>
      <c r="AS209" s="39"/>
      <c r="AT209" s="39"/>
      <c r="AU209" s="39"/>
      <c r="AV209" s="39"/>
      <c r="AW209" s="39"/>
      <c r="AX209" s="39"/>
      <c r="AY209" s="39"/>
      <c r="AZ209" s="38"/>
      <c r="BA209" s="37"/>
      <c r="BB209" s="36"/>
      <c r="BC209" s="36"/>
      <c r="BD209" s="36"/>
      <c r="BE209" s="35"/>
    </row>
    <row r="210" spans="1:57" ht="48" customHeight="1" thickBot="1">
      <c r="A210" s="635"/>
      <c r="B210" s="335"/>
      <c r="C210" s="636"/>
      <c r="D210" s="369"/>
      <c r="E210" s="369"/>
      <c r="F210" s="369"/>
      <c r="G210" s="369"/>
      <c r="H210" s="387" t="s">
        <v>164</v>
      </c>
      <c r="I210" s="77" t="s">
        <v>171</v>
      </c>
      <c r="J210" s="431"/>
      <c r="K210" s="395"/>
      <c r="L210" s="345"/>
      <c r="M210" s="373"/>
      <c r="N210" s="386"/>
      <c r="O210" s="369"/>
      <c r="P210" s="30" t="s">
        <v>143</v>
      </c>
      <c r="Q210" s="26" t="s">
        <v>144</v>
      </c>
      <c r="R210" s="69">
        <f>+IFERROR(VLOOKUP(Q210,[7]DATOS!$E$2:$F$17,2,FALSE),"")</f>
        <v>15</v>
      </c>
      <c r="S210" s="384"/>
      <c r="T210" s="384"/>
      <c r="U210" s="384"/>
      <c r="V210" s="384"/>
      <c r="W210" s="384"/>
      <c r="X210" s="384"/>
      <c r="Y210" s="369"/>
      <c r="Z210" s="384"/>
      <c r="AA210" s="369"/>
      <c r="AB210" s="363"/>
      <c r="AC210" s="363"/>
      <c r="AD210" s="363"/>
      <c r="AE210" s="369"/>
      <c r="AF210" s="70"/>
      <c r="AG210" s="369"/>
      <c r="AH210" s="345"/>
      <c r="AI210" s="345"/>
      <c r="AJ210" s="514"/>
      <c r="AK210" s="368"/>
      <c r="AL210" s="368"/>
      <c r="AM210" s="369"/>
      <c r="AN210" s="347"/>
      <c r="AO210" s="40"/>
      <c r="AP210" s="39"/>
      <c r="AQ210" s="39"/>
      <c r="AR210" s="39"/>
      <c r="AS210" s="39"/>
      <c r="AT210" s="39"/>
      <c r="AU210" s="39"/>
      <c r="AV210" s="39"/>
      <c r="AW210" s="39"/>
      <c r="AX210" s="39"/>
      <c r="AY210" s="39"/>
      <c r="AZ210" s="38"/>
      <c r="BA210" s="37"/>
      <c r="BB210" s="36"/>
      <c r="BC210" s="36"/>
      <c r="BD210" s="36"/>
      <c r="BE210" s="35"/>
    </row>
    <row r="211" spans="1:57" ht="48" customHeight="1" thickBot="1">
      <c r="A211" s="635"/>
      <c r="B211" s="335"/>
      <c r="C211" s="636"/>
      <c r="D211" s="369"/>
      <c r="E211" s="369"/>
      <c r="F211" s="369"/>
      <c r="G211" s="369"/>
      <c r="H211" s="387"/>
      <c r="I211" s="77" t="s">
        <v>171</v>
      </c>
      <c r="J211" s="431"/>
      <c r="K211" s="395"/>
      <c r="L211" s="345"/>
      <c r="M211" s="373"/>
      <c r="N211" s="386"/>
      <c r="O211" s="369"/>
      <c r="P211" s="30" t="s">
        <v>146</v>
      </c>
      <c r="Q211" s="26" t="s">
        <v>147</v>
      </c>
      <c r="R211" s="69">
        <f>+IFERROR(VLOOKUP(Q211,[7]DATOS!$E$2:$F$17,2,FALSE),"")</f>
        <v>15</v>
      </c>
      <c r="S211" s="384"/>
      <c r="T211" s="384"/>
      <c r="U211" s="384"/>
      <c r="V211" s="384"/>
      <c r="W211" s="384"/>
      <c r="X211" s="384"/>
      <c r="Y211" s="369"/>
      <c r="Z211" s="384"/>
      <c r="AA211" s="369"/>
      <c r="AB211" s="363"/>
      <c r="AC211" s="363"/>
      <c r="AD211" s="363"/>
      <c r="AE211" s="369"/>
      <c r="AF211" s="70"/>
      <c r="AG211" s="369"/>
      <c r="AH211" s="345"/>
      <c r="AI211" s="345"/>
      <c r="AJ211" s="514"/>
      <c r="AK211" s="368"/>
      <c r="AL211" s="368"/>
      <c r="AM211" s="369"/>
      <c r="AN211" s="347"/>
      <c r="AO211" s="40"/>
      <c r="AP211" s="39"/>
      <c r="AQ211" s="39"/>
      <c r="AR211" s="39"/>
      <c r="AS211" s="39"/>
      <c r="AT211" s="39"/>
      <c r="AU211" s="39"/>
      <c r="AV211" s="39"/>
      <c r="AW211" s="39"/>
      <c r="AX211" s="39"/>
      <c r="AY211" s="39"/>
      <c r="AZ211" s="38"/>
      <c r="BA211" s="37"/>
      <c r="BB211" s="36"/>
      <c r="BC211" s="36"/>
      <c r="BD211" s="36"/>
      <c r="BE211" s="35"/>
    </row>
    <row r="212" spans="1:57" ht="48" customHeight="1" thickBot="1">
      <c r="A212" s="635"/>
      <c r="B212" s="335"/>
      <c r="C212" s="636"/>
      <c r="D212" s="369"/>
      <c r="E212" s="369"/>
      <c r="F212" s="369"/>
      <c r="G212" s="369"/>
      <c r="H212" s="387" t="s">
        <v>165</v>
      </c>
      <c r="I212" s="77" t="s">
        <v>171</v>
      </c>
      <c r="J212" s="431"/>
      <c r="K212" s="395"/>
      <c r="L212" s="345"/>
      <c r="M212" s="373"/>
      <c r="N212" s="386"/>
      <c r="O212" s="369"/>
      <c r="P212" s="30" t="s">
        <v>149</v>
      </c>
      <c r="Q212" s="26" t="s">
        <v>150</v>
      </c>
      <c r="R212" s="69">
        <f>+IFERROR(VLOOKUP(Q212,[7]DATOS!$E$2:$F$17,2,FALSE),"")</f>
        <v>15</v>
      </c>
      <c r="S212" s="384"/>
      <c r="T212" s="384"/>
      <c r="U212" s="384"/>
      <c r="V212" s="384"/>
      <c r="W212" s="384"/>
      <c r="X212" s="384"/>
      <c r="Y212" s="369"/>
      <c r="Z212" s="384"/>
      <c r="AA212" s="369"/>
      <c r="AB212" s="363"/>
      <c r="AC212" s="363"/>
      <c r="AD212" s="363"/>
      <c r="AE212" s="369"/>
      <c r="AF212" s="70"/>
      <c r="AG212" s="369"/>
      <c r="AH212" s="345"/>
      <c r="AI212" s="345"/>
      <c r="AJ212" s="514"/>
      <c r="AK212" s="368"/>
      <c r="AL212" s="368"/>
      <c r="AM212" s="369"/>
      <c r="AN212" s="347"/>
      <c r="AO212" s="40"/>
      <c r="AP212" s="39"/>
      <c r="AQ212" s="39"/>
      <c r="AR212" s="39"/>
      <c r="AS212" s="39"/>
      <c r="AT212" s="39"/>
      <c r="AU212" s="39"/>
      <c r="AV212" s="39"/>
      <c r="AW212" s="39"/>
      <c r="AX212" s="39"/>
      <c r="AY212" s="39"/>
      <c r="AZ212" s="38"/>
      <c r="BA212" s="37"/>
      <c r="BB212" s="36"/>
      <c r="BC212" s="36"/>
      <c r="BD212" s="36"/>
      <c r="BE212" s="35"/>
    </row>
    <row r="213" spans="1:57" ht="48" customHeight="1" thickBot="1">
      <c r="A213" s="635"/>
      <c r="B213" s="335"/>
      <c r="C213" s="636"/>
      <c r="D213" s="369"/>
      <c r="E213" s="369"/>
      <c r="F213" s="369"/>
      <c r="G213" s="369"/>
      <c r="H213" s="387"/>
      <c r="I213" s="77" t="s">
        <v>171</v>
      </c>
      <c r="J213" s="431"/>
      <c r="K213" s="395"/>
      <c r="L213" s="345"/>
      <c r="M213" s="373"/>
      <c r="N213" s="386"/>
      <c r="O213" s="369"/>
      <c r="P213" s="30" t="s">
        <v>152</v>
      </c>
      <c r="Q213" s="30" t="s">
        <v>153</v>
      </c>
      <c r="R213" s="69">
        <f>+IFERROR(VLOOKUP(Q213,[7]DATOS!$E$2:$F$17,2,FALSE),"")</f>
        <v>10</v>
      </c>
      <c r="S213" s="384"/>
      <c r="T213" s="384"/>
      <c r="U213" s="384"/>
      <c r="V213" s="384"/>
      <c r="W213" s="384"/>
      <c r="X213" s="384"/>
      <c r="Y213" s="369"/>
      <c r="Z213" s="384"/>
      <c r="AA213" s="369"/>
      <c r="AB213" s="363"/>
      <c r="AC213" s="363"/>
      <c r="AD213" s="363"/>
      <c r="AE213" s="369"/>
      <c r="AF213" s="70"/>
      <c r="AG213" s="369"/>
      <c r="AH213" s="345"/>
      <c r="AI213" s="345"/>
      <c r="AJ213" s="514"/>
      <c r="AK213" s="368"/>
      <c r="AL213" s="368"/>
      <c r="AM213" s="369"/>
      <c r="AN213" s="347"/>
      <c r="AO213" s="40"/>
      <c r="AP213" s="39"/>
      <c r="AQ213" s="39"/>
      <c r="AR213" s="39"/>
      <c r="AS213" s="39"/>
      <c r="AT213" s="39"/>
      <c r="AU213" s="39"/>
      <c r="AV213" s="39"/>
      <c r="AW213" s="39"/>
      <c r="AX213" s="39"/>
      <c r="AY213" s="39"/>
      <c r="AZ213" s="38"/>
      <c r="BA213" s="37"/>
      <c r="BB213" s="36"/>
      <c r="BC213" s="36"/>
      <c r="BD213" s="36"/>
      <c r="BE213" s="35"/>
    </row>
    <row r="214" spans="1:57" ht="117.75" customHeight="1" thickBot="1">
      <c r="A214" s="635"/>
      <c r="B214" s="336"/>
      <c r="C214" s="636"/>
      <c r="D214" s="369"/>
      <c r="E214" s="369"/>
      <c r="F214" s="369"/>
      <c r="G214" s="369"/>
      <c r="H214" s="41"/>
      <c r="I214" s="77" t="s">
        <v>171</v>
      </c>
      <c r="J214" s="641"/>
      <c r="K214" s="634"/>
      <c r="L214" s="345"/>
      <c r="M214" s="416"/>
      <c r="N214" s="71"/>
      <c r="O214" s="70"/>
      <c r="P214" s="30"/>
      <c r="Q214" s="30"/>
      <c r="R214" s="69"/>
      <c r="S214" s="69"/>
      <c r="T214" s="69"/>
      <c r="U214" s="69"/>
      <c r="V214" s="69"/>
      <c r="W214" s="69"/>
      <c r="X214" s="69"/>
      <c r="Y214" s="70"/>
      <c r="Z214" s="69"/>
      <c r="AA214" s="70"/>
      <c r="AB214" s="84"/>
      <c r="AC214" s="84"/>
      <c r="AD214" s="84"/>
      <c r="AE214" s="41"/>
      <c r="AF214" s="70"/>
      <c r="AG214" s="41"/>
      <c r="AH214" s="345"/>
      <c r="AI214" s="349"/>
      <c r="AJ214" s="83" t="s">
        <v>241</v>
      </c>
      <c r="AK214" s="56" t="s">
        <v>242</v>
      </c>
      <c r="AL214" s="56" t="s">
        <v>243</v>
      </c>
      <c r="AM214" s="70" t="s">
        <v>244</v>
      </c>
      <c r="AN214" s="85"/>
      <c r="AO214" s="40"/>
      <c r="AP214" s="39"/>
      <c r="AQ214" s="39"/>
      <c r="AR214" s="39"/>
      <c r="AS214" s="39"/>
      <c r="AT214" s="39"/>
      <c r="AU214" s="39"/>
      <c r="AV214" s="39"/>
      <c r="AW214" s="39"/>
      <c r="AX214" s="39"/>
      <c r="AY214" s="39"/>
      <c r="AZ214" s="38"/>
      <c r="BA214" s="37"/>
      <c r="BB214" s="36"/>
      <c r="BC214" s="36"/>
      <c r="BD214" s="36"/>
      <c r="BE214" s="35"/>
    </row>
    <row r="215" spans="1:57" ht="33.75" customHeight="1" thickBot="1">
      <c r="A215" s="384">
        <v>7</v>
      </c>
      <c r="B215" s="338" t="s">
        <v>197</v>
      </c>
      <c r="C215" s="369" t="s">
        <v>281</v>
      </c>
      <c r="D215" s="369" t="s">
        <v>122</v>
      </c>
      <c r="E215" s="369" t="s">
        <v>282</v>
      </c>
      <c r="F215" s="369" t="s">
        <v>283</v>
      </c>
      <c r="G215" s="369" t="s">
        <v>124</v>
      </c>
      <c r="H215" s="76" t="s">
        <v>125</v>
      </c>
      <c r="I215" s="77" t="s">
        <v>171</v>
      </c>
      <c r="J215" s="684">
        <f>COUNTIF(I215:I241,[3]DATOS!$D$24)</f>
        <v>27</v>
      </c>
      <c r="K215" s="650" t="str">
        <f>+IF(AND(J215&lt;6,J215&gt;0),"Moderado",IF(AND(J215&lt;12,J215&gt;5),"Mayor",IF(AND(J215&lt;20,J215&gt;11),"Catastrófico","Responda las Preguntas de Impacto")))</f>
        <v>Responda las Preguntas de Impacto</v>
      </c>
      <c r="L215" s="344"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398"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386" t="s">
        <v>284</v>
      </c>
      <c r="O215" s="369" t="s">
        <v>127</v>
      </c>
      <c r="P215" s="649" t="s">
        <v>128</v>
      </c>
      <c r="Q215" s="646" t="s">
        <v>129</v>
      </c>
      <c r="R215" s="384">
        <f>+IFERROR(VLOOKUP(Q215,[7]DATOS!$E$2:$F$17,2,FALSE),"")</f>
        <v>15</v>
      </c>
      <c r="S215" s="384">
        <f>SUM(R215:R240)</f>
        <v>100</v>
      </c>
      <c r="T215" s="384" t="str">
        <f>+IF(AND(S215&lt;=100,S215&gt;=96),"Fuerte",IF(AND(S215&lt;=95,S215&gt;=86),"Moderado",IF(AND(S215&lt;=85,J215&gt;=0),"Débil"," ")))</f>
        <v>Fuerte</v>
      </c>
      <c r="U215" s="353" t="s">
        <v>130</v>
      </c>
      <c r="V215" s="384"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384">
        <f>IF(V215="Fuerte",100,IF(V215="Moderado",50,IF(V215="Débil",0)))</f>
        <v>100</v>
      </c>
      <c r="X215" s="384">
        <f>AVERAGE(W215:W240)</f>
        <v>100</v>
      </c>
      <c r="Y215" s="369" t="s">
        <v>285</v>
      </c>
      <c r="Z215" s="384" t="s">
        <v>249</v>
      </c>
      <c r="AA215" s="363" t="s">
        <v>286</v>
      </c>
      <c r="AB215" s="363" t="str">
        <f>+IF(X215=100,"Fuerte",IF(AND(X215&lt;=99,X215&gt;=50),"Moderado",IF(X215&lt;50,"Débil"," ")))</f>
        <v>Fuerte</v>
      </c>
      <c r="AC215" s="363" t="s">
        <v>132</v>
      </c>
      <c r="AD215" s="363" t="s">
        <v>188</v>
      </c>
      <c r="AE215" s="369"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369"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369" t="str">
        <f>K215</f>
        <v>Responda las Preguntas de Impacto</v>
      </c>
      <c r="AH215" s="344"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362"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514" t="s">
        <v>287</v>
      </c>
      <c r="AK215" s="368">
        <v>43497</v>
      </c>
      <c r="AL215" s="368">
        <v>43830</v>
      </c>
      <c r="AM215" s="375" t="s">
        <v>285</v>
      </c>
      <c r="AN215" s="347" t="s">
        <v>288</v>
      </c>
      <c r="AO215" s="656"/>
      <c r="AP215" s="659"/>
      <c r="AQ215" s="659"/>
      <c r="AR215" s="659"/>
      <c r="AS215" s="659"/>
      <c r="AT215" s="659"/>
      <c r="AU215" s="659"/>
      <c r="AV215" s="659"/>
      <c r="AW215" s="659"/>
      <c r="AX215" s="659"/>
      <c r="AY215" s="659"/>
      <c r="AZ215" s="677"/>
      <c r="BA215" s="680"/>
      <c r="BB215" s="664"/>
      <c r="BC215" s="664"/>
      <c r="BD215" s="664"/>
      <c r="BE215" s="670"/>
    </row>
    <row r="216" spans="1:57" ht="33.75" customHeight="1" thickBot="1">
      <c r="A216" s="384"/>
      <c r="B216" s="339"/>
      <c r="C216" s="369"/>
      <c r="D216" s="369"/>
      <c r="E216" s="369"/>
      <c r="F216" s="369"/>
      <c r="G216" s="369"/>
      <c r="H216" s="76" t="s">
        <v>135</v>
      </c>
      <c r="I216" s="77" t="s">
        <v>171</v>
      </c>
      <c r="J216" s="685"/>
      <c r="K216" s="651"/>
      <c r="L216" s="345"/>
      <c r="M216" s="373"/>
      <c r="N216" s="386"/>
      <c r="O216" s="369"/>
      <c r="P216" s="649"/>
      <c r="Q216" s="647"/>
      <c r="R216" s="384"/>
      <c r="S216" s="384"/>
      <c r="T216" s="384"/>
      <c r="U216" s="354"/>
      <c r="V216" s="384"/>
      <c r="W216" s="384"/>
      <c r="X216" s="384"/>
      <c r="Y216" s="369"/>
      <c r="Z216" s="384"/>
      <c r="AA216" s="363"/>
      <c r="AB216" s="363"/>
      <c r="AC216" s="363"/>
      <c r="AD216" s="363"/>
      <c r="AE216" s="369"/>
      <c r="AF216" s="369"/>
      <c r="AG216" s="369"/>
      <c r="AH216" s="345"/>
      <c r="AI216" s="345"/>
      <c r="AJ216" s="375"/>
      <c r="AK216" s="368"/>
      <c r="AL216" s="368"/>
      <c r="AM216" s="375"/>
      <c r="AN216" s="347"/>
      <c r="AO216" s="657"/>
      <c r="AP216" s="660"/>
      <c r="AQ216" s="660"/>
      <c r="AR216" s="660"/>
      <c r="AS216" s="660"/>
      <c r="AT216" s="660"/>
      <c r="AU216" s="660"/>
      <c r="AV216" s="660"/>
      <c r="AW216" s="660"/>
      <c r="AX216" s="660"/>
      <c r="AY216" s="660"/>
      <c r="AZ216" s="678"/>
      <c r="BA216" s="681"/>
      <c r="BB216" s="665"/>
      <c r="BC216" s="665"/>
      <c r="BD216" s="665"/>
      <c r="BE216" s="671"/>
    </row>
    <row r="217" spans="1:57" ht="33.75" customHeight="1" thickBot="1">
      <c r="A217" s="384"/>
      <c r="B217" s="339"/>
      <c r="C217" s="369"/>
      <c r="D217" s="369"/>
      <c r="E217" s="369"/>
      <c r="F217" s="369"/>
      <c r="G217" s="369"/>
      <c r="H217" s="76" t="s">
        <v>138</v>
      </c>
      <c r="I217" s="77" t="s">
        <v>171</v>
      </c>
      <c r="J217" s="685"/>
      <c r="K217" s="651"/>
      <c r="L217" s="345"/>
      <c r="M217" s="373"/>
      <c r="N217" s="386"/>
      <c r="O217" s="369"/>
      <c r="P217" s="649"/>
      <c r="Q217" s="648"/>
      <c r="R217" s="384"/>
      <c r="S217" s="384"/>
      <c r="T217" s="384"/>
      <c r="U217" s="354"/>
      <c r="V217" s="384"/>
      <c r="W217" s="384"/>
      <c r="X217" s="384"/>
      <c r="Y217" s="369"/>
      <c r="Z217" s="384"/>
      <c r="AA217" s="363"/>
      <c r="AB217" s="363"/>
      <c r="AC217" s="363"/>
      <c r="AD217" s="363"/>
      <c r="AE217" s="369"/>
      <c r="AF217" s="369"/>
      <c r="AG217" s="369"/>
      <c r="AH217" s="345"/>
      <c r="AI217" s="345"/>
      <c r="AJ217" s="375"/>
      <c r="AK217" s="368"/>
      <c r="AL217" s="368"/>
      <c r="AM217" s="375"/>
      <c r="AN217" s="347"/>
      <c r="AO217" s="657"/>
      <c r="AP217" s="660"/>
      <c r="AQ217" s="660"/>
      <c r="AR217" s="660"/>
      <c r="AS217" s="660"/>
      <c r="AT217" s="660"/>
      <c r="AU217" s="660"/>
      <c r="AV217" s="660"/>
      <c r="AW217" s="660"/>
      <c r="AX217" s="660"/>
      <c r="AY217" s="660"/>
      <c r="AZ217" s="678"/>
      <c r="BA217" s="681"/>
      <c r="BB217" s="665"/>
      <c r="BC217" s="665"/>
      <c r="BD217" s="665"/>
      <c r="BE217" s="671"/>
    </row>
    <row r="218" spans="1:57" ht="33.75" customHeight="1" thickBot="1">
      <c r="A218" s="384"/>
      <c r="B218" s="339"/>
      <c r="C218" s="369"/>
      <c r="D218" s="369"/>
      <c r="E218" s="369"/>
      <c r="F218" s="369"/>
      <c r="G218" s="369"/>
      <c r="H218" s="76" t="s">
        <v>141</v>
      </c>
      <c r="I218" s="77" t="s">
        <v>171</v>
      </c>
      <c r="J218" s="685"/>
      <c r="K218" s="651"/>
      <c r="L218" s="345"/>
      <c r="M218" s="373"/>
      <c r="N218" s="386"/>
      <c r="O218" s="369"/>
      <c r="P218" s="649" t="s">
        <v>136</v>
      </c>
      <c r="Q218" s="646" t="s">
        <v>137</v>
      </c>
      <c r="R218" s="384">
        <f>+IFERROR(VLOOKUP(Q218,[7]DATOS!$E$2:$F$17,2,FALSE),"")</f>
        <v>15</v>
      </c>
      <c r="S218" s="384"/>
      <c r="T218" s="384"/>
      <c r="U218" s="354"/>
      <c r="V218" s="384"/>
      <c r="W218" s="384"/>
      <c r="X218" s="384"/>
      <c r="Y218" s="369"/>
      <c r="Z218" s="384"/>
      <c r="AA218" s="363"/>
      <c r="AB218" s="363"/>
      <c r="AC218" s="363"/>
      <c r="AD218" s="363"/>
      <c r="AE218" s="369"/>
      <c r="AF218" s="369"/>
      <c r="AG218" s="369"/>
      <c r="AH218" s="345"/>
      <c r="AI218" s="345"/>
      <c r="AJ218" s="375"/>
      <c r="AK218" s="368"/>
      <c r="AL218" s="368"/>
      <c r="AM218" s="375"/>
      <c r="AN218" s="347"/>
      <c r="AO218" s="657"/>
      <c r="AP218" s="660"/>
      <c r="AQ218" s="660"/>
      <c r="AR218" s="660"/>
      <c r="AS218" s="660"/>
      <c r="AT218" s="660"/>
      <c r="AU218" s="660"/>
      <c r="AV218" s="660"/>
      <c r="AW218" s="660"/>
      <c r="AX218" s="660"/>
      <c r="AY218" s="660"/>
      <c r="AZ218" s="678"/>
      <c r="BA218" s="681"/>
      <c r="BB218" s="665"/>
      <c r="BC218" s="665"/>
      <c r="BD218" s="665"/>
      <c r="BE218" s="671"/>
    </row>
    <row r="219" spans="1:57" ht="33.75" customHeight="1" thickBot="1">
      <c r="A219" s="384"/>
      <c r="B219" s="339"/>
      <c r="C219" s="369"/>
      <c r="D219" s="369"/>
      <c r="E219" s="369"/>
      <c r="F219" s="369"/>
      <c r="G219" s="369"/>
      <c r="H219" s="76" t="s">
        <v>145</v>
      </c>
      <c r="I219" s="77" t="s">
        <v>171</v>
      </c>
      <c r="J219" s="685"/>
      <c r="K219" s="651"/>
      <c r="L219" s="345"/>
      <c r="M219" s="373"/>
      <c r="N219" s="386"/>
      <c r="O219" s="369"/>
      <c r="P219" s="649"/>
      <c r="Q219" s="647"/>
      <c r="R219" s="384"/>
      <c r="S219" s="384"/>
      <c r="T219" s="384"/>
      <c r="U219" s="354"/>
      <c r="V219" s="384"/>
      <c r="W219" s="384"/>
      <c r="X219" s="384"/>
      <c r="Y219" s="369"/>
      <c r="Z219" s="384"/>
      <c r="AA219" s="363"/>
      <c r="AB219" s="363"/>
      <c r="AC219" s="363"/>
      <c r="AD219" s="363"/>
      <c r="AE219" s="369"/>
      <c r="AF219" s="369"/>
      <c r="AG219" s="369"/>
      <c r="AH219" s="345"/>
      <c r="AI219" s="345"/>
      <c r="AJ219" s="375"/>
      <c r="AK219" s="368"/>
      <c r="AL219" s="368"/>
      <c r="AM219" s="375"/>
      <c r="AN219" s="347"/>
      <c r="AO219" s="657"/>
      <c r="AP219" s="660"/>
      <c r="AQ219" s="660"/>
      <c r="AR219" s="660"/>
      <c r="AS219" s="660"/>
      <c r="AT219" s="660"/>
      <c r="AU219" s="660"/>
      <c r="AV219" s="660"/>
      <c r="AW219" s="660"/>
      <c r="AX219" s="660"/>
      <c r="AY219" s="660"/>
      <c r="AZ219" s="678"/>
      <c r="BA219" s="681"/>
      <c r="BB219" s="665"/>
      <c r="BC219" s="665"/>
      <c r="BD219" s="665"/>
      <c r="BE219" s="671"/>
    </row>
    <row r="220" spans="1:57" ht="33.75" customHeight="1" thickBot="1">
      <c r="A220" s="384"/>
      <c r="B220" s="339"/>
      <c r="C220" s="369"/>
      <c r="D220" s="369"/>
      <c r="E220" s="369"/>
      <c r="F220" s="369"/>
      <c r="G220" s="369"/>
      <c r="H220" s="76" t="s">
        <v>148</v>
      </c>
      <c r="I220" s="77" t="s">
        <v>171</v>
      </c>
      <c r="J220" s="685"/>
      <c r="K220" s="651"/>
      <c r="L220" s="345"/>
      <c r="M220" s="373"/>
      <c r="N220" s="386"/>
      <c r="O220" s="369"/>
      <c r="P220" s="649"/>
      <c r="Q220" s="647"/>
      <c r="R220" s="384"/>
      <c r="S220" s="384"/>
      <c r="T220" s="384"/>
      <c r="U220" s="354"/>
      <c r="V220" s="384"/>
      <c r="W220" s="384"/>
      <c r="X220" s="384"/>
      <c r="Y220" s="369"/>
      <c r="Z220" s="384"/>
      <c r="AA220" s="363"/>
      <c r="AB220" s="363"/>
      <c r="AC220" s="363"/>
      <c r="AD220" s="363"/>
      <c r="AE220" s="369"/>
      <c r="AF220" s="369"/>
      <c r="AG220" s="369"/>
      <c r="AH220" s="345"/>
      <c r="AI220" s="345"/>
      <c r="AJ220" s="375"/>
      <c r="AK220" s="368"/>
      <c r="AL220" s="368"/>
      <c r="AM220" s="375"/>
      <c r="AN220" s="347"/>
      <c r="AO220" s="657"/>
      <c r="AP220" s="660"/>
      <c r="AQ220" s="660"/>
      <c r="AR220" s="660"/>
      <c r="AS220" s="660"/>
      <c r="AT220" s="660"/>
      <c r="AU220" s="660"/>
      <c r="AV220" s="660"/>
      <c r="AW220" s="660"/>
      <c r="AX220" s="660"/>
      <c r="AY220" s="660"/>
      <c r="AZ220" s="678"/>
      <c r="BA220" s="681"/>
      <c r="BB220" s="665"/>
      <c r="BC220" s="665"/>
      <c r="BD220" s="665"/>
      <c r="BE220" s="671"/>
    </row>
    <row r="221" spans="1:57" ht="33.75" customHeight="1" thickBot="1">
      <c r="A221" s="384"/>
      <c r="B221" s="339"/>
      <c r="C221" s="369"/>
      <c r="D221" s="369"/>
      <c r="E221" s="369"/>
      <c r="F221" s="369"/>
      <c r="G221" s="369"/>
      <c r="H221" s="76" t="s">
        <v>151</v>
      </c>
      <c r="I221" s="77" t="s">
        <v>171</v>
      </c>
      <c r="J221" s="685"/>
      <c r="K221" s="651"/>
      <c r="L221" s="345"/>
      <c r="M221" s="373"/>
      <c r="N221" s="386"/>
      <c r="O221" s="369"/>
      <c r="P221" s="649"/>
      <c r="Q221" s="648"/>
      <c r="R221" s="384"/>
      <c r="S221" s="384"/>
      <c r="T221" s="384"/>
      <c r="U221" s="354"/>
      <c r="V221" s="384"/>
      <c r="W221" s="384"/>
      <c r="X221" s="384"/>
      <c r="Y221" s="369"/>
      <c r="Z221" s="384"/>
      <c r="AA221" s="363"/>
      <c r="AB221" s="363"/>
      <c r="AC221" s="363"/>
      <c r="AD221" s="363"/>
      <c r="AE221" s="369"/>
      <c r="AF221" s="369"/>
      <c r="AG221" s="369"/>
      <c r="AH221" s="345"/>
      <c r="AI221" s="345"/>
      <c r="AJ221" s="375"/>
      <c r="AK221" s="368"/>
      <c r="AL221" s="368"/>
      <c r="AM221" s="375"/>
      <c r="AN221" s="347"/>
      <c r="AO221" s="657"/>
      <c r="AP221" s="660"/>
      <c r="AQ221" s="660"/>
      <c r="AR221" s="660"/>
      <c r="AS221" s="660"/>
      <c r="AT221" s="660"/>
      <c r="AU221" s="660"/>
      <c r="AV221" s="660"/>
      <c r="AW221" s="660"/>
      <c r="AX221" s="660"/>
      <c r="AY221" s="660"/>
      <c r="AZ221" s="678"/>
      <c r="BA221" s="681"/>
      <c r="BB221" s="665"/>
      <c r="BC221" s="665"/>
      <c r="BD221" s="665"/>
      <c r="BE221" s="671"/>
    </row>
    <row r="222" spans="1:57" ht="33.75" customHeight="1" thickBot="1">
      <c r="A222" s="384"/>
      <c r="B222" s="339"/>
      <c r="C222" s="369"/>
      <c r="D222" s="369"/>
      <c r="E222" s="369"/>
      <c r="F222" s="369"/>
      <c r="G222" s="369"/>
      <c r="H222" s="76" t="s">
        <v>154</v>
      </c>
      <c r="I222" s="77" t="s">
        <v>171</v>
      </c>
      <c r="J222" s="685"/>
      <c r="K222" s="651"/>
      <c r="L222" s="345"/>
      <c r="M222" s="373"/>
      <c r="N222" s="386"/>
      <c r="O222" s="369"/>
      <c r="P222" s="649" t="s">
        <v>139</v>
      </c>
      <c r="Q222" s="646" t="s">
        <v>140</v>
      </c>
      <c r="R222" s="384">
        <f>+IFERROR(VLOOKUP(Q222,[7]DATOS!$E$2:$F$17,2,FALSE),"")</f>
        <v>15</v>
      </c>
      <c r="S222" s="384"/>
      <c r="T222" s="384"/>
      <c r="U222" s="354"/>
      <c r="V222" s="384"/>
      <c r="W222" s="384"/>
      <c r="X222" s="384"/>
      <c r="Y222" s="369"/>
      <c r="Z222" s="384"/>
      <c r="AA222" s="363"/>
      <c r="AB222" s="363"/>
      <c r="AC222" s="363"/>
      <c r="AD222" s="363"/>
      <c r="AE222" s="369"/>
      <c r="AF222" s="369"/>
      <c r="AG222" s="369"/>
      <c r="AH222" s="345"/>
      <c r="AI222" s="345"/>
      <c r="AJ222" s="375"/>
      <c r="AK222" s="368"/>
      <c r="AL222" s="368"/>
      <c r="AM222" s="375"/>
      <c r="AN222" s="347"/>
      <c r="AO222" s="658"/>
      <c r="AP222" s="661"/>
      <c r="AQ222" s="661"/>
      <c r="AR222" s="661"/>
      <c r="AS222" s="661"/>
      <c r="AT222" s="661"/>
      <c r="AU222" s="661"/>
      <c r="AV222" s="661"/>
      <c r="AW222" s="661"/>
      <c r="AX222" s="661"/>
      <c r="AY222" s="661"/>
      <c r="AZ222" s="679"/>
      <c r="BA222" s="682"/>
      <c r="BB222" s="666"/>
      <c r="BC222" s="666"/>
      <c r="BD222" s="666"/>
      <c r="BE222" s="672"/>
    </row>
    <row r="223" spans="1:57" ht="33.75" customHeight="1" thickBot="1">
      <c r="A223" s="384"/>
      <c r="B223" s="339"/>
      <c r="C223" s="369"/>
      <c r="D223" s="369"/>
      <c r="E223" s="369"/>
      <c r="F223" s="369"/>
      <c r="G223" s="369"/>
      <c r="H223" s="76" t="s">
        <v>155</v>
      </c>
      <c r="I223" s="77" t="s">
        <v>171</v>
      </c>
      <c r="J223" s="685"/>
      <c r="K223" s="651"/>
      <c r="L223" s="345"/>
      <c r="M223" s="373"/>
      <c r="N223" s="386"/>
      <c r="O223" s="369"/>
      <c r="P223" s="649"/>
      <c r="Q223" s="647"/>
      <c r="R223" s="384"/>
      <c r="S223" s="384"/>
      <c r="T223" s="384"/>
      <c r="U223" s="354"/>
      <c r="V223" s="384"/>
      <c r="W223" s="384"/>
      <c r="X223" s="384"/>
      <c r="Y223" s="369"/>
      <c r="Z223" s="384"/>
      <c r="AA223" s="363"/>
      <c r="AB223" s="363"/>
      <c r="AC223" s="363"/>
      <c r="AD223" s="363"/>
      <c r="AE223" s="369"/>
      <c r="AF223" s="369"/>
      <c r="AG223" s="369"/>
      <c r="AH223" s="345"/>
      <c r="AI223" s="345"/>
      <c r="AJ223" s="375"/>
      <c r="AK223" s="368"/>
      <c r="AL223" s="368"/>
      <c r="AM223" s="375"/>
      <c r="AN223" s="347"/>
      <c r="AO223" s="673"/>
      <c r="AP223" s="654"/>
      <c r="AQ223" s="654"/>
      <c r="AR223" s="654"/>
      <c r="AS223" s="654"/>
      <c r="AT223" s="654"/>
      <c r="AU223" s="654"/>
      <c r="AV223" s="654"/>
      <c r="AW223" s="654"/>
      <c r="AX223" s="654"/>
      <c r="AY223" s="654"/>
      <c r="AZ223" s="662"/>
      <c r="BA223" s="653"/>
      <c r="BB223" s="675"/>
      <c r="BC223" s="675"/>
      <c r="BD223" s="675"/>
      <c r="BE223" s="676"/>
    </row>
    <row r="224" spans="1:57" ht="33.75" customHeight="1" thickBot="1">
      <c r="A224" s="384"/>
      <c r="B224" s="339"/>
      <c r="C224" s="369"/>
      <c r="D224" s="369"/>
      <c r="E224" s="369"/>
      <c r="F224" s="369"/>
      <c r="G224" s="369"/>
      <c r="H224" s="76" t="s">
        <v>156</v>
      </c>
      <c r="I224" s="77" t="s">
        <v>171</v>
      </c>
      <c r="J224" s="685"/>
      <c r="K224" s="651"/>
      <c r="L224" s="345"/>
      <c r="M224" s="373"/>
      <c r="N224" s="386"/>
      <c r="O224" s="369"/>
      <c r="P224" s="649"/>
      <c r="Q224" s="648"/>
      <c r="R224" s="384"/>
      <c r="S224" s="384"/>
      <c r="T224" s="384"/>
      <c r="U224" s="354"/>
      <c r="V224" s="384"/>
      <c r="W224" s="384"/>
      <c r="X224" s="384"/>
      <c r="Y224" s="369"/>
      <c r="Z224" s="384"/>
      <c r="AA224" s="363"/>
      <c r="AB224" s="363"/>
      <c r="AC224" s="363"/>
      <c r="AD224" s="363"/>
      <c r="AE224" s="369"/>
      <c r="AF224" s="369"/>
      <c r="AG224" s="369"/>
      <c r="AH224" s="345"/>
      <c r="AI224" s="345"/>
      <c r="AJ224" s="375"/>
      <c r="AK224" s="368"/>
      <c r="AL224" s="368"/>
      <c r="AM224" s="375"/>
      <c r="AN224" s="347"/>
      <c r="AO224" s="673"/>
      <c r="AP224" s="654"/>
      <c r="AQ224" s="654"/>
      <c r="AR224" s="654"/>
      <c r="AS224" s="654"/>
      <c r="AT224" s="654"/>
      <c r="AU224" s="654"/>
      <c r="AV224" s="654"/>
      <c r="AW224" s="654"/>
      <c r="AX224" s="654"/>
      <c r="AY224" s="654"/>
      <c r="AZ224" s="662"/>
      <c r="BA224" s="653"/>
      <c r="BB224" s="675"/>
      <c r="BC224" s="675"/>
      <c r="BD224" s="675"/>
      <c r="BE224" s="676"/>
    </row>
    <row r="225" spans="1:57" ht="33.75" customHeight="1" thickBot="1">
      <c r="A225" s="384"/>
      <c r="B225" s="339"/>
      <c r="C225" s="369"/>
      <c r="D225" s="369"/>
      <c r="E225" s="369"/>
      <c r="F225" s="369"/>
      <c r="G225" s="369"/>
      <c r="H225" s="76" t="s">
        <v>157</v>
      </c>
      <c r="I225" s="77" t="s">
        <v>171</v>
      </c>
      <c r="J225" s="685"/>
      <c r="K225" s="651"/>
      <c r="L225" s="345"/>
      <c r="M225" s="373"/>
      <c r="N225" s="386"/>
      <c r="O225" s="369"/>
      <c r="P225" s="649" t="s">
        <v>143</v>
      </c>
      <c r="Q225" s="646" t="s">
        <v>144</v>
      </c>
      <c r="R225" s="384">
        <f>+IFERROR(VLOOKUP(Q225,[7]DATOS!$E$2:$F$17,2,FALSE),"")</f>
        <v>15</v>
      </c>
      <c r="S225" s="384"/>
      <c r="T225" s="384"/>
      <c r="U225" s="354"/>
      <c r="V225" s="384"/>
      <c r="W225" s="384"/>
      <c r="X225" s="384"/>
      <c r="Y225" s="369"/>
      <c r="Z225" s="384"/>
      <c r="AA225" s="363"/>
      <c r="AB225" s="363"/>
      <c r="AC225" s="363"/>
      <c r="AD225" s="363"/>
      <c r="AE225" s="369"/>
      <c r="AF225" s="369"/>
      <c r="AG225" s="369"/>
      <c r="AH225" s="345"/>
      <c r="AI225" s="345"/>
      <c r="AJ225" s="375"/>
      <c r="AK225" s="368"/>
      <c r="AL225" s="368"/>
      <c r="AM225" s="375"/>
      <c r="AN225" s="347"/>
      <c r="AO225" s="673"/>
      <c r="AP225" s="654"/>
      <c r="AQ225" s="654"/>
      <c r="AR225" s="654"/>
      <c r="AS225" s="654"/>
      <c r="AT225" s="654"/>
      <c r="AU225" s="654"/>
      <c r="AV225" s="654"/>
      <c r="AW225" s="654"/>
      <c r="AX225" s="654"/>
      <c r="AY225" s="654"/>
      <c r="AZ225" s="662"/>
      <c r="BA225" s="653"/>
      <c r="BB225" s="675"/>
      <c r="BC225" s="675"/>
      <c r="BD225" s="675"/>
      <c r="BE225" s="676"/>
    </row>
    <row r="226" spans="1:57" ht="33.75" customHeight="1" thickBot="1">
      <c r="A226" s="384"/>
      <c r="B226" s="339"/>
      <c r="C226" s="369"/>
      <c r="D226" s="369"/>
      <c r="E226" s="369"/>
      <c r="F226" s="369"/>
      <c r="G226" s="369"/>
      <c r="H226" s="76" t="s">
        <v>158</v>
      </c>
      <c r="I226" s="77" t="s">
        <v>171</v>
      </c>
      <c r="J226" s="685"/>
      <c r="K226" s="651"/>
      <c r="L226" s="345"/>
      <c r="M226" s="373"/>
      <c r="N226" s="386"/>
      <c r="O226" s="369"/>
      <c r="P226" s="649"/>
      <c r="Q226" s="647"/>
      <c r="R226" s="384"/>
      <c r="S226" s="384"/>
      <c r="T226" s="384"/>
      <c r="U226" s="354"/>
      <c r="V226" s="384"/>
      <c r="W226" s="384"/>
      <c r="X226" s="384"/>
      <c r="Y226" s="369"/>
      <c r="Z226" s="384"/>
      <c r="AA226" s="363"/>
      <c r="AB226" s="363"/>
      <c r="AC226" s="363"/>
      <c r="AD226" s="363"/>
      <c r="AE226" s="369"/>
      <c r="AF226" s="369"/>
      <c r="AG226" s="369"/>
      <c r="AH226" s="345"/>
      <c r="AI226" s="345"/>
      <c r="AJ226" s="375"/>
      <c r="AK226" s="368"/>
      <c r="AL226" s="368"/>
      <c r="AM226" s="375"/>
      <c r="AN226" s="347"/>
      <c r="AO226" s="673"/>
      <c r="AP226" s="654"/>
      <c r="AQ226" s="654"/>
      <c r="AR226" s="654"/>
      <c r="AS226" s="654"/>
      <c r="AT226" s="654"/>
      <c r="AU226" s="654"/>
      <c r="AV226" s="654"/>
      <c r="AW226" s="654"/>
      <c r="AX226" s="654"/>
      <c r="AY226" s="654"/>
      <c r="AZ226" s="662"/>
      <c r="BA226" s="653"/>
      <c r="BB226" s="675"/>
      <c r="BC226" s="675"/>
      <c r="BD226" s="675"/>
      <c r="BE226" s="676"/>
    </row>
    <row r="227" spans="1:57" ht="33.75" customHeight="1" thickBot="1">
      <c r="A227" s="384"/>
      <c r="B227" s="339"/>
      <c r="C227" s="369"/>
      <c r="D227" s="369"/>
      <c r="E227" s="369"/>
      <c r="F227" s="369"/>
      <c r="G227" s="369"/>
      <c r="H227" s="387" t="s">
        <v>159</v>
      </c>
      <c r="I227" s="77" t="s">
        <v>171</v>
      </c>
      <c r="J227" s="685"/>
      <c r="K227" s="651"/>
      <c r="L227" s="345"/>
      <c r="M227" s="373"/>
      <c r="N227" s="386"/>
      <c r="O227" s="369"/>
      <c r="P227" s="649"/>
      <c r="Q227" s="648"/>
      <c r="R227" s="384"/>
      <c r="S227" s="384"/>
      <c r="T227" s="384"/>
      <c r="U227" s="354"/>
      <c r="V227" s="384"/>
      <c r="W227" s="384"/>
      <c r="X227" s="384"/>
      <c r="Y227" s="369"/>
      <c r="Z227" s="384"/>
      <c r="AA227" s="363"/>
      <c r="AB227" s="363"/>
      <c r="AC227" s="363"/>
      <c r="AD227" s="363"/>
      <c r="AE227" s="369"/>
      <c r="AF227" s="369"/>
      <c r="AG227" s="369"/>
      <c r="AH227" s="345"/>
      <c r="AI227" s="345"/>
      <c r="AJ227" s="375"/>
      <c r="AK227" s="368"/>
      <c r="AL227" s="368"/>
      <c r="AM227" s="375"/>
      <c r="AN227" s="347"/>
      <c r="AO227" s="673"/>
      <c r="AP227" s="654"/>
      <c r="AQ227" s="654"/>
      <c r="AR227" s="654"/>
      <c r="AS227" s="654"/>
      <c r="AT227" s="654"/>
      <c r="AU227" s="654"/>
      <c r="AV227" s="654"/>
      <c r="AW227" s="654"/>
      <c r="AX227" s="654"/>
      <c r="AY227" s="654"/>
      <c r="AZ227" s="662"/>
      <c r="BA227" s="653"/>
      <c r="BB227" s="675"/>
      <c r="BC227" s="675"/>
      <c r="BD227" s="675"/>
      <c r="BE227" s="676"/>
    </row>
    <row r="228" spans="1:57" ht="33.75" customHeight="1" thickBot="1">
      <c r="A228" s="384"/>
      <c r="B228" s="339"/>
      <c r="C228" s="369"/>
      <c r="D228" s="369"/>
      <c r="E228" s="369"/>
      <c r="F228" s="369"/>
      <c r="G228" s="369"/>
      <c r="H228" s="387"/>
      <c r="I228" s="77" t="s">
        <v>171</v>
      </c>
      <c r="J228" s="685"/>
      <c r="K228" s="651"/>
      <c r="L228" s="345"/>
      <c r="M228" s="373"/>
      <c r="N228" s="386"/>
      <c r="O228" s="369"/>
      <c r="P228" s="649" t="s">
        <v>146</v>
      </c>
      <c r="Q228" s="646" t="s">
        <v>147</v>
      </c>
      <c r="R228" s="384">
        <f>+IFERROR(VLOOKUP(Q228,[7]DATOS!$E$2:$F$17,2,FALSE),"")</f>
        <v>15</v>
      </c>
      <c r="S228" s="384"/>
      <c r="T228" s="384"/>
      <c r="U228" s="354"/>
      <c r="V228" s="384"/>
      <c r="W228" s="384"/>
      <c r="X228" s="384"/>
      <c r="Y228" s="369"/>
      <c r="Z228" s="384"/>
      <c r="AA228" s="363"/>
      <c r="AB228" s="363"/>
      <c r="AC228" s="363"/>
      <c r="AD228" s="363"/>
      <c r="AE228" s="369"/>
      <c r="AF228" s="369"/>
      <c r="AG228" s="369"/>
      <c r="AH228" s="345"/>
      <c r="AI228" s="345"/>
      <c r="AJ228" s="375"/>
      <c r="AK228" s="368"/>
      <c r="AL228" s="368"/>
      <c r="AM228" s="375"/>
      <c r="AN228" s="347"/>
      <c r="AO228" s="673"/>
      <c r="AP228" s="654"/>
      <c r="AQ228" s="654"/>
      <c r="AR228" s="654"/>
      <c r="AS228" s="654"/>
      <c r="AT228" s="654"/>
      <c r="AU228" s="654"/>
      <c r="AV228" s="654"/>
      <c r="AW228" s="654"/>
      <c r="AX228" s="654"/>
      <c r="AY228" s="654"/>
      <c r="AZ228" s="662"/>
      <c r="BA228" s="653"/>
      <c r="BB228" s="675"/>
      <c r="BC228" s="675"/>
      <c r="BD228" s="675"/>
      <c r="BE228" s="676"/>
    </row>
    <row r="229" spans="1:57" ht="33.75" customHeight="1" thickBot="1">
      <c r="A229" s="384"/>
      <c r="B229" s="339"/>
      <c r="C229" s="369"/>
      <c r="D229" s="369"/>
      <c r="E229" s="369"/>
      <c r="F229" s="369"/>
      <c r="G229" s="369"/>
      <c r="H229" s="387" t="s">
        <v>160</v>
      </c>
      <c r="I229" s="77" t="s">
        <v>171</v>
      </c>
      <c r="J229" s="685"/>
      <c r="K229" s="651"/>
      <c r="L229" s="345"/>
      <c r="M229" s="373"/>
      <c r="N229" s="386"/>
      <c r="O229" s="369"/>
      <c r="P229" s="649"/>
      <c r="Q229" s="647"/>
      <c r="R229" s="384"/>
      <c r="S229" s="384"/>
      <c r="T229" s="384"/>
      <c r="U229" s="354"/>
      <c r="V229" s="384"/>
      <c r="W229" s="384"/>
      <c r="X229" s="384"/>
      <c r="Y229" s="369"/>
      <c r="Z229" s="384"/>
      <c r="AA229" s="363"/>
      <c r="AB229" s="363"/>
      <c r="AC229" s="363"/>
      <c r="AD229" s="363"/>
      <c r="AE229" s="369"/>
      <c r="AF229" s="369"/>
      <c r="AG229" s="369"/>
      <c r="AH229" s="345"/>
      <c r="AI229" s="345"/>
      <c r="AJ229" s="375"/>
      <c r="AK229" s="368"/>
      <c r="AL229" s="368"/>
      <c r="AM229" s="375"/>
      <c r="AN229" s="347"/>
      <c r="AO229" s="673"/>
      <c r="AP229" s="654"/>
      <c r="AQ229" s="654"/>
      <c r="AR229" s="654"/>
      <c r="AS229" s="654"/>
      <c r="AT229" s="654"/>
      <c r="AU229" s="654"/>
      <c r="AV229" s="654"/>
      <c r="AW229" s="654"/>
      <c r="AX229" s="654"/>
      <c r="AY229" s="654"/>
      <c r="AZ229" s="662"/>
      <c r="BA229" s="653"/>
      <c r="BB229" s="675"/>
      <c r="BC229" s="675"/>
      <c r="BD229" s="675"/>
      <c r="BE229" s="676"/>
    </row>
    <row r="230" spans="1:57" ht="33.75" customHeight="1" thickBot="1">
      <c r="A230" s="384"/>
      <c r="B230" s="339"/>
      <c r="C230" s="369"/>
      <c r="D230" s="369"/>
      <c r="E230" s="369"/>
      <c r="F230" s="369"/>
      <c r="G230" s="369"/>
      <c r="H230" s="387"/>
      <c r="I230" s="77" t="s">
        <v>171</v>
      </c>
      <c r="J230" s="685"/>
      <c r="K230" s="651"/>
      <c r="L230" s="345"/>
      <c r="M230" s="373"/>
      <c r="N230" s="386"/>
      <c r="O230" s="369"/>
      <c r="P230" s="649"/>
      <c r="Q230" s="648"/>
      <c r="R230" s="384"/>
      <c r="S230" s="384"/>
      <c r="T230" s="384"/>
      <c r="U230" s="354"/>
      <c r="V230" s="384"/>
      <c r="W230" s="384"/>
      <c r="X230" s="384"/>
      <c r="Y230" s="369"/>
      <c r="Z230" s="384"/>
      <c r="AA230" s="363"/>
      <c r="AB230" s="363"/>
      <c r="AC230" s="363"/>
      <c r="AD230" s="363"/>
      <c r="AE230" s="369"/>
      <c r="AF230" s="369"/>
      <c r="AG230" s="369"/>
      <c r="AH230" s="345"/>
      <c r="AI230" s="345"/>
      <c r="AJ230" s="375"/>
      <c r="AK230" s="368"/>
      <c r="AL230" s="368"/>
      <c r="AM230" s="375"/>
      <c r="AN230" s="347"/>
      <c r="AO230" s="673"/>
      <c r="AP230" s="654"/>
      <c r="AQ230" s="654"/>
      <c r="AR230" s="654"/>
      <c r="AS230" s="654"/>
      <c r="AT230" s="654"/>
      <c r="AU230" s="654"/>
      <c r="AV230" s="654"/>
      <c r="AW230" s="654"/>
      <c r="AX230" s="654"/>
      <c r="AY230" s="654"/>
      <c r="AZ230" s="662"/>
      <c r="BA230" s="653"/>
      <c r="BB230" s="675"/>
      <c r="BC230" s="675"/>
      <c r="BD230" s="675"/>
      <c r="BE230" s="676"/>
    </row>
    <row r="231" spans="1:57" ht="33.75" customHeight="1" thickBot="1">
      <c r="A231" s="384"/>
      <c r="B231" s="339"/>
      <c r="C231" s="369"/>
      <c r="D231" s="369"/>
      <c r="E231" s="369"/>
      <c r="F231" s="369"/>
      <c r="G231" s="369"/>
      <c r="H231" s="387" t="s">
        <v>161</v>
      </c>
      <c r="I231" s="77" t="s">
        <v>171</v>
      </c>
      <c r="J231" s="685"/>
      <c r="K231" s="651"/>
      <c r="L231" s="345"/>
      <c r="M231" s="373"/>
      <c r="N231" s="386"/>
      <c r="O231" s="369"/>
      <c r="P231" s="649" t="s">
        <v>149</v>
      </c>
      <c r="Q231" s="646" t="s">
        <v>150</v>
      </c>
      <c r="R231" s="384">
        <f>+IFERROR(VLOOKUP(Q231,[7]DATOS!$E$2:$F$17,2,FALSE),"")</f>
        <v>15</v>
      </c>
      <c r="S231" s="384"/>
      <c r="T231" s="384"/>
      <c r="U231" s="354"/>
      <c r="V231" s="384"/>
      <c r="W231" s="384"/>
      <c r="X231" s="384"/>
      <c r="Y231" s="369"/>
      <c r="Z231" s="384"/>
      <c r="AA231" s="363"/>
      <c r="AB231" s="363"/>
      <c r="AC231" s="363"/>
      <c r="AD231" s="363"/>
      <c r="AE231" s="369"/>
      <c r="AF231" s="369"/>
      <c r="AG231" s="369"/>
      <c r="AH231" s="345"/>
      <c r="AI231" s="345"/>
      <c r="AJ231" s="375"/>
      <c r="AK231" s="368"/>
      <c r="AL231" s="368"/>
      <c r="AM231" s="375"/>
      <c r="AN231" s="347"/>
      <c r="AO231" s="673"/>
      <c r="AP231" s="654"/>
      <c r="AQ231" s="654"/>
      <c r="AR231" s="654"/>
      <c r="AS231" s="654"/>
      <c r="AT231" s="654"/>
      <c r="AU231" s="654"/>
      <c r="AV231" s="654"/>
      <c r="AW231" s="654"/>
      <c r="AX231" s="654"/>
      <c r="AY231" s="654"/>
      <c r="AZ231" s="662"/>
      <c r="BA231" s="653"/>
      <c r="BB231" s="675"/>
      <c r="BC231" s="675"/>
      <c r="BD231" s="675"/>
      <c r="BE231" s="676"/>
    </row>
    <row r="232" spans="1:57" ht="33.75" customHeight="1" thickBot="1">
      <c r="A232" s="384"/>
      <c r="B232" s="339"/>
      <c r="C232" s="369"/>
      <c r="D232" s="369"/>
      <c r="E232" s="369"/>
      <c r="F232" s="369"/>
      <c r="G232" s="369"/>
      <c r="H232" s="387"/>
      <c r="I232" s="77" t="s">
        <v>171</v>
      </c>
      <c r="J232" s="685"/>
      <c r="K232" s="651"/>
      <c r="L232" s="345"/>
      <c r="M232" s="373"/>
      <c r="N232" s="386"/>
      <c r="O232" s="369"/>
      <c r="P232" s="649"/>
      <c r="Q232" s="647"/>
      <c r="R232" s="384"/>
      <c r="S232" s="384"/>
      <c r="T232" s="384"/>
      <c r="U232" s="354"/>
      <c r="V232" s="384"/>
      <c r="W232" s="384"/>
      <c r="X232" s="384"/>
      <c r="Y232" s="369"/>
      <c r="Z232" s="384"/>
      <c r="AA232" s="363"/>
      <c r="AB232" s="363"/>
      <c r="AC232" s="363"/>
      <c r="AD232" s="363"/>
      <c r="AE232" s="369"/>
      <c r="AF232" s="369"/>
      <c r="AG232" s="369"/>
      <c r="AH232" s="345"/>
      <c r="AI232" s="345"/>
      <c r="AJ232" s="375"/>
      <c r="AK232" s="368"/>
      <c r="AL232" s="368"/>
      <c r="AM232" s="375"/>
      <c r="AN232" s="347"/>
      <c r="AO232" s="673"/>
      <c r="AP232" s="654"/>
      <c r="AQ232" s="654"/>
      <c r="AR232" s="654"/>
      <c r="AS232" s="654"/>
      <c r="AT232" s="654"/>
      <c r="AU232" s="654"/>
      <c r="AV232" s="654"/>
      <c r="AW232" s="654"/>
      <c r="AX232" s="654"/>
      <c r="AY232" s="654"/>
      <c r="AZ232" s="662"/>
      <c r="BA232" s="653"/>
      <c r="BB232" s="675"/>
      <c r="BC232" s="675"/>
      <c r="BD232" s="675"/>
      <c r="BE232" s="676"/>
    </row>
    <row r="233" spans="1:57" ht="33.75" customHeight="1" thickBot="1">
      <c r="A233" s="384"/>
      <c r="B233" s="339"/>
      <c r="C233" s="369"/>
      <c r="D233" s="369"/>
      <c r="E233" s="369"/>
      <c r="F233" s="369"/>
      <c r="G233" s="369"/>
      <c r="H233" s="387" t="s">
        <v>162</v>
      </c>
      <c r="I233" s="77" t="s">
        <v>171</v>
      </c>
      <c r="J233" s="685"/>
      <c r="K233" s="651"/>
      <c r="L233" s="345"/>
      <c r="M233" s="373"/>
      <c r="N233" s="386"/>
      <c r="O233" s="369"/>
      <c r="P233" s="649"/>
      <c r="Q233" s="647"/>
      <c r="R233" s="384"/>
      <c r="S233" s="384"/>
      <c r="T233" s="384"/>
      <c r="U233" s="354"/>
      <c r="V233" s="384"/>
      <c r="W233" s="384"/>
      <c r="X233" s="384"/>
      <c r="Y233" s="369"/>
      <c r="Z233" s="384"/>
      <c r="AA233" s="363"/>
      <c r="AB233" s="363"/>
      <c r="AC233" s="363"/>
      <c r="AD233" s="363"/>
      <c r="AE233" s="369"/>
      <c r="AF233" s="369"/>
      <c r="AG233" s="369"/>
      <c r="AH233" s="345"/>
      <c r="AI233" s="345"/>
      <c r="AJ233" s="375"/>
      <c r="AK233" s="368"/>
      <c r="AL233" s="368"/>
      <c r="AM233" s="375"/>
      <c r="AN233" s="347"/>
      <c r="AO233" s="673"/>
      <c r="AP233" s="654"/>
      <c r="AQ233" s="654"/>
      <c r="AR233" s="654"/>
      <c r="AS233" s="654"/>
      <c r="AT233" s="654"/>
      <c r="AU233" s="654"/>
      <c r="AV233" s="654"/>
      <c r="AW233" s="654"/>
      <c r="AX233" s="654"/>
      <c r="AY233" s="654"/>
      <c r="AZ233" s="662"/>
      <c r="BA233" s="653"/>
      <c r="BB233" s="675"/>
      <c r="BC233" s="675"/>
      <c r="BD233" s="675"/>
      <c r="BE233" s="676"/>
    </row>
    <row r="234" spans="1:57" ht="33.75" customHeight="1" thickBot="1">
      <c r="A234" s="384"/>
      <c r="B234" s="339"/>
      <c r="C234" s="369"/>
      <c r="D234" s="369"/>
      <c r="E234" s="369"/>
      <c r="F234" s="369"/>
      <c r="G234" s="369"/>
      <c r="H234" s="387"/>
      <c r="I234" s="77" t="s">
        <v>171</v>
      </c>
      <c r="J234" s="685"/>
      <c r="K234" s="651"/>
      <c r="L234" s="345"/>
      <c r="M234" s="373"/>
      <c r="N234" s="386"/>
      <c r="O234" s="369"/>
      <c r="P234" s="649"/>
      <c r="Q234" s="647"/>
      <c r="R234" s="384"/>
      <c r="S234" s="384"/>
      <c r="T234" s="384"/>
      <c r="U234" s="354"/>
      <c r="V234" s="384"/>
      <c r="W234" s="384"/>
      <c r="X234" s="384"/>
      <c r="Y234" s="369"/>
      <c r="Z234" s="384"/>
      <c r="AA234" s="363"/>
      <c r="AB234" s="363"/>
      <c r="AC234" s="363"/>
      <c r="AD234" s="363"/>
      <c r="AE234" s="369"/>
      <c r="AF234" s="369"/>
      <c r="AG234" s="369"/>
      <c r="AH234" s="345"/>
      <c r="AI234" s="345"/>
      <c r="AJ234" s="375"/>
      <c r="AK234" s="368"/>
      <c r="AL234" s="368"/>
      <c r="AM234" s="375"/>
      <c r="AN234" s="347"/>
      <c r="AO234" s="673"/>
      <c r="AP234" s="654"/>
      <c r="AQ234" s="654"/>
      <c r="AR234" s="654"/>
      <c r="AS234" s="654"/>
      <c r="AT234" s="654"/>
      <c r="AU234" s="654"/>
      <c r="AV234" s="654"/>
      <c r="AW234" s="654"/>
      <c r="AX234" s="654"/>
      <c r="AY234" s="654"/>
      <c r="AZ234" s="662"/>
      <c r="BA234" s="653"/>
      <c r="BB234" s="675"/>
      <c r="BC234" s="675"/>
      <c r="BD234" s="675"/>
      <c r="BE234" s="676"/>
    </row>
    <row r="235" spans="1:57" ht="33.75" customHeight="1" thickBot="1">
      <c r="A235" s="384"/>
      <c r="B235" s="339"/>
      <c r="C235" s="369"/>
      <c r="D235" s="369"/>
      <c r="E235" s="369"/>
      <c r="F235" s="369"/>
      <c r="G235" s="369"/>
      <c r="H235" s="387" t="s">
        <v>163</v>
      </c>
      <c r="I235" s="77" t="s">
        <v>171</v>
      </c>
      <c r="J235" s="685"/>
      <c r="K235" s="651"/>
      <c r="L235" s="345"/>
      <c r="M235" s="373"/>
      <c r="N235" s="386"/>
      <c r="O235" s="369"/>
      <c r="P235" s="649"/>
      <c r="Q235" s="648"/>
      <c r="R235" s="384"/>
      <c r="S235" s="384"/>
      <c r="T235" s="384"/>
      <c r="U235" s="354"/>
      <c r="V235" s="384"/>
      <c r="W235" s="384"/>
      <c r="X235" s="384"/>
      <c r="Y235" s="369"/>
      <c r="Z235" s="384"/>
      <c r="AA235" s="363"/>
      <c r="AB235" s="363"/>
      <c r="AC235" s="363"/>
      <c r="AD235" s="363"/>
      <c r="AE235" s="369"/>
      <c r="AF235" s="369"/>
      <c r="AG235" s="369"/>
      <c r="AH235" s="345"/>
      <c r="AI235" s="345"/>
      <c r="AJ235" s="375"/>
      <c r="AK235" s="368"/>
      <c r="AL235" s="368"/>
      <c r="AM235" s="375"/>
      <c r="AN235" s="347"/>
      <c r="AO235" s="673"/>
      <c r="AP235" s="654"/>
      <c r="AQ235" s="654"/>
      <c r="AR235" s="654"/>
      <c r="AS235" s="654"/>
      <c r="AT235" s="654"/>
      <c r="AU235" s="654"/>
      <c r="AV235" s="654"/>
      <c r="AW235" s="654"/>
      <c r="AX235" s="654"/>
      <c r="AY235" s="654"/>
      <c r="AZ235" s="662"/>
      <c r="BA235" s="653"/>
      <c r="BB235" s="675"/>
      <c r="BC235" s="675"/>
      <c r="BD235" s="675"/>
      <c r="BE235" s="676"/>
    </row>
    <row r="236" spans="1:57" ht="33.75" customHeight="1" thickBot="1">
      <c r="A236" s="384"/>
      <c r="B236" s="339"/>
      <c r="C236" s="369"/>
      <c r="D236" s="369"/>
      <c r="E236" s="369"/>
      <c r="F236" s="369"/>
      <c r="G236" s="369"/>
      <c r="H236" s="387"/>
      <c r="I236" s="77" t="s">
        <v>171</v>
      </c>
      <c r="J236" s="685"/>
      <c r="K236" s="651"/>
      <c r="L236" s="345"/>
      <c r="M236" s="373"/>
      <c r="N236" s="386"/>
      <c r="O236" s="369"/>
      <c r="P236" s="649" t="s">
        <v>152</v>
      </c>
      <c r="Q236" s="646" t="s">
        <v>153</v>
      </c>
      <c r="R236" s="384">
        <f>+IFERROR(VLOOKUP(Q236,[7]DATOS!$E$2:$F$17,2,FALSE),"")</f>
        <v>10</v>
      </c>
      <c r="S236" s="384"/>
      <c r="T236" s="384"/>
      <c r="U236" s="354"/>
      <c r="V236" s="384"/>
      <c r="W236" s="384"/>
      <c r="X236" s="384"/>
      <c r="Y236" s="369"/>
      <c r="Z236" s="384"/>
      <c r="AA236" s="363"/>
      <c r="AB236" s="363"/>
      <c r="AC236" s="363"/>
      <c r="AD236" s="363"/>
      <c r="AE236" s="369"/>
      <c r="AF236" s="369"/>
      <c r="AG236" s="369"/>
      <c r="AH236" s="345"/>
      <c r="AI236" s="345"/>
      <c r="AJ236" s="375"/>
      <c r="AK236" s="368"/>
      <c r="AL236" s="368"/>
      <c r="AM236" s="375"/>
      <c r="AN236" s="347"/>
      <c r="AO236" s="673"/>
      <c r="AP236" s="654"/>
      <c r="AQ236" s="654"/>
      <c r="AR236" s="654"/>
      <c r="AS236" s="654"/>
      <c r="AT236" s="654"/>
      <c r="AU236" s="654"/>
      <c r="AV236" s="654"/>
      <c r="AW236" s="654"/>
      <c r="AX236" s="654"/>
      <c r="AY236" s="654"/>
      <c r="AZ236" s="662"/>
      <c r="BA236" s="653"/>
      <c r="BB236" s="675"/>
      <c r="BC236" s="675"/>
      <c r="BD236" s="675"/>
      <c r="BE236" s="676"/>
    </row>
    <row r="237" spans="1:57" ht="33.75" customHeight="1" thickBot="1">
      <c r="A237" s="384"/>
      <c r="B237" s="339"/>
      <c r="C237" s="369"/>
      <c r="D237" s="369"/>
      <c r="E237" s="369"/>
      <c r="F237" s="369"/>
      <c r="G237" s="369"/>
      <c r="H237" s="387" t="s">
        <v>164</v>
      </c>
      <c r="I237" s="77" t="s">
        <v>171</v>
      </c>
      <c r="J237" s="685"/>
      <c r="K237" s="651"/>
      <c r="L237" s="345"/>
      <c r="M237" s="373"/>
      <c r="N237" s="386"/>
      <c r="O237" s="369"/>
      <c r="P237" s="649"/>
      <c r="Q237" s="647"/>
      <c r="R237" s="384"/>
      <c r="S237" s="384"/>
      <c r="T237" s="384"/>
      <c r="U237" s="354"/>
      <c r="V237" s="384"/>
      <c r="W237" s="384"/>
      <c r="X237" s="384"/>
      <c r="Y237" s="369"/>
      <c r="Z237" s="384"/>
      <c r="AA237" s="363"/>
      <c r="AB237" s="363"/>
      <c r="AC237" s="363"/>
      <c r="AD237" s="363"/>
      <c r="AE237" s="369"/>
      <c r="AF237" s="369"/>
      <c r="AG237" s="369"/>
      <c r="AH237" s="345"/>
      <c r="AI237" s="345"/>
      <c r="AJ237" s="375"/>
      <c r="AK237" s="368"/>
      <c r="AL237" s="368"/>
      <c r="AM237" s="375"/>
      <c r="AN237" s="347"/>
      <c r="AO237" s="673"/>
      <c r="AP237" s="654"/>
      <c r="AQ237" s="654"/>
      <c r="AR237" s="654"/>
      <c r="AS237" s="654"/>
      <c r="AT237" s="654"/>
      <c r="AU237" s="654"/>
      <c r="AV237" s="654"/>
      <c r="AW237" s="654"/>
      <c r="AX237" s="654"/>
      <c r="AY237" s="654"/>
      <c r="AZ237" s="662"/>
      <c r="BA237" s="653"/>
      <c r="BB237" s="675"/>
      <c r="BC237" s="675"/>
      <c r="BD237" s="675"/>
      <c r="BE237" s="676"/>
    </row>
    <row r="238" spans="1:57" ht="33.75" customHeight="1" thickBot="1">
      <c r="A238" s="384"/>
      <c r="B238" s="339"/>
      <c r="C238" s="369"/>
      <c r="D238" s="369"/>
      <c r="E238" s="369"/>
      <c r="F238" s="369"/>
      <c r="G238" s="369"/>
      <c r="H238" s="387"/>
      <c r="I238" s="77" t="s">
        <v>171</v>
      </c>
      <c r="J238" s="685"/>
      <c r="K238" s="651"/>
      <c r="L238" s="345"/>
      <c r="M238" s="373"/>
      <c r="N238" s="386"/>
      <c r="O238" s="369"/>
      <c r="P238" s="649"/>
      <c r="Q238" s="647"/>
      <c r="R238" s="384"/>
      <c r="S238" s="384"/>
      <c r="T238" s="384"/>
      <c r="U238" s="354"/>
      <c r="V238" s="384"/>
      <c r="W238" s="384"/>
      <c r="X238" s="384"/>
      <c r="Y238" s="369"/>
      <c r="Z238" s="384"/>
      <c r="AA238" s="363"/>
      <c r="AB238" s="363"/>
      <c r="AC238" s="363"/>
      <c r="AD238" s="363"/>
      <c r="AE238" s="369"/>
      <c r="AF238" s="369"/>
      <c r="AG238" s="369"/>
      <c r="AH238" s="345"/>
      <c r="AI238" s="345"/>
      <c r="AJ238" s="375"/>
      <c r="AK238" s="368"/>
      <c r="AL238" s="368"/>
      <c r="AM238" s="375"/>
      <c r="AN238" s="347"/>
      <c r="AO238" s="673"/>
      <c r="AP238" s="654"/>
      <c r="AQ238" s="654"/>
      <c r="AR238" s="654"/>
      <c r="AS238" s="654"/>
      <c r="AT238" s="654"/>
      <c r="AU238" s="654"/>
      <c r="AV238" s="654"/>
      <c r="AW238" s="654"/>
      <c r="AX238" s="654"/>
      <c r="AY238" s="654"/>
      <c r="AZ238" s="662"/>
      <c r="BA238" s="653"/>
      <c r="BB238" s="675"/>
      <c r="BC238" s="675"/>
      <c r="BD238" s="675"/>
      <c r="BE238" s="676"/>
    </row>
    <row r="239" spans="1:57" ht="33.75" customHeight="1" thickBot="1">
      <c r="A239" s="384"/>
      <c r="B239" s="339"/>
      <c r="C239" s="369"/>
      <c r="D239" s="369"/>
      <c r="E239" s="369"/>
      <c r="F239" s="369"/>
      <c r="G239" s="369"/>
      <c r="H239" s="387" t="s">
        <v>165</v>
      </c>
      <c r="I239" s="77" t="s">
        <v>171</v>
      </c>
      <c r="J239" s="685"/>
      <c r="K239" s="651"/>
      <c r="L239" s="345"/>
      <c r="M239" s="373"/>
      <c r="N239" s="386"/>
      <c r="O239" s="369"/>
      <c r="P239" s="649"/>
      <c r="Q239" s="647"/>
      <c r="R239" s="384"/>
      <c r="S239" s="384"/>
      <c r="T239" s="384"/>
      <c r="U239" s="354"/>
      <c r="V239" s="384"/>
      <c r="W239" s="384"/>
      <c r="X239" s="384"/>
      <c r="Y239" s="369"/>
      <c r="Z239" s="384"/>
      <c r="AA239" s="363"/>
      <c r="AB239" s="363"/>
      <c r="AC239" s="363"/>
      <c r="AD239" s="363"/>
      <c r="AE239" s="369"/>
      <c r="AF239" s="369"/>
      <c r="AG239" s="369"/>
      <c r="AH239" s="345"/>
      <c r="AI239" s="345"/>
      <c r="AJ239" s="375"/>
      <c r="AK239" s="368"/>
      <c r="AL239" s="368"/>
      <c r="AM239" s="375"/>
      <c r="AN239" s="347"/>
      <c r="AO239" s="673"/>
      <c r="AP239" s="654"/>
      <c r="AQ239" s="654"/>
      <c r="AR239" s="654"/>
      <c r="AS239" s="654"/>
      <c r="AT239" s="654"/>
      <c r="AU239" s="654"/>
      <c r="AV239" s="654"/>
      <c r="AW239" s="654"/>
      <c r="AX239" s="654"/>
      <c r="AY239" s="654"/>
      <c r="AZ239" s="662"/>
      <c r="BA239" s="653"/>
      <c r="BB239" s="675"/>
      <c r="BC239" s="675"/>
      <c r="BD239" s="675"/>
      <c r="BE239" s="676"/>
    </row>
    <row r="240" spans="1:57" ht="33.75" customHeight="1" thickBot="1">
      <c r="A240" s="384"/>
      <c r="B240" s="339"/>
      <c r="C240" s="369"/>
      <c r="D240" s="369"/>
      <c r="E240" s="369"/>
      <c r="F240" s="369"/>
      <c r="G240" s="369"/>
      <c r="H240" s="387"/>
      <c r="I240" s="77" t="s">
        <v>171</v>
      </c>
      <c r="J240" s="685"/>
      <c r="K240" s="651"/>
      <c r="L240" s="345"/>
      <c r="M240" s="373"/>
      <c r="N240" s="386"/>
      <c r="O240" s="369"/>
      <c r="P240" s="649"/>
      <c r="Q240" s="648"/>
      <c r="R240" s="384"/>
      <c r="S240" s="384"/>
      <c r="T240" s="384"/>
      <c r="U240" s="425"/>
      <c r="V240" s="384"/>
      <c r="W240" s="384"/>
      <c r="X240" s="384"/>
      <c r="Y240" s="369"/>
      <c r="Z240" s="384"/>
      <c r="AA240" s="363"/>
      <c r="AB240" s="363"/>
      <c r="AC240" s="363"/>
      <c r="AD240" s="363"/>
      <c r="AE240" s="369"/>
      <c r="AF240" s="369"/>
      <c r="AG240" s="369"/>
      <c r="AH240" s="345"/>
      <c r="AI240" s="345"/>
      <c r="AJ240" s="375"/>
      <c r="AK240" s="368"/>
      <c r="AL240" s="368"/>
      <c r="AM240" s="375"/>
      <c r="AN240" s="347"/>
      <c r="AO240" s="674"/>
      <c r="AP240" s="655"/>
      <c r="AQ240" s="655"/>
      <c r="AR240" s="655"/>
      <c r="AS240" s="655"/>
      <c r="AT240" s="655"/>
      <c r="AU240" s="655"/>
      <c r="AV240" s="655"/>
      <c r="AW240" s="655"/>
      <c r="AX240" s="655"/>
      <c r="AY240" s="655"/>
      <c r="AZ240" s="663"/>
      <c r="BA240" s="687"/>
      <c r="BB240" s="688"/>
      <c r="BC240" s="688"/>
      <c r="BD240" s="688"/>
      <c r="BE240" s="683"/>
    </row>
    <row r="241" spans="1:57" ht="105.75" thickBot="1">
      <c r="A241" s="384"/>
      <c r="B241" s="340"/>
      <c r="C241" s="369"/>
      <c r="D241" s="369"/>
      <c r="E241" s="369"/>
      <c r="F241" s="369"/>
      <c r="G241" s="369"/>
      <c r="H241" s="45"/>
      <c r="I241" s="77" t="s">
        <v>171</v>
      </c>
      <c r="J241" s="686"/>
      <c r="K241" s="652"/>
      <c r="L241" s="345"/>
      <c r="M241" s="535"/>
      <c r="N241" s="48"/>
      <c r="O241" s="72"/>
      <c r="P241" s="72"/>
      <c r="Q241" s="72"/>
      <c r="R241" s="72"/>
      <c r="S241" s="72"/>
      <c r="T241" s="72"/>
      <c r="U241" s="72"/>
      <c r="V241" s="72"/>
      <c r="W241" s="72"/>
      <c r="X241" s="72"/>
      <c r="Y241" s="72"/>
      <c r="Z241" s="72"/>
      <c r="AA241" s="72"/>
      <c r="AB241" s="72"/>
      <c r="AC241" s="72"/>
      <c r="AD241" s="72"/>
      <c r="AE241" s="87"/>
      <c r="AF241" s="87"/>
      <c r="AG241" s="87"/>
      <c r="AH241" s="345"/>
      <c r="AI241" s="415"/>
      <c r="AJ241" s="83" t="s">
        <v>289</v>
      </c>
      <c r="AK241" s="56" t="s">
        <v>242</v>
      </c>
      <c r="AL241" s="56" t="s">
        <v>243</v>
      </c>
      <c r="AM241" s="70" t="s">
        <v>290</v>
      </c>
      <c r="AN241" s="49"/>
    </row>
    <row r="242" spans="1:57" ht="46.5" customHeight="1" thickBot="1">
      <c r="A242" s="341">
        <v>8</v>
      </c>
      <c r="B242" s="323" t="s">
        <v>197</v>
      </c>
      <c r="C242" s="344" t="s">
        <v>291</v>
      </c>
      <c r="D242" s="346" t="s">
        <v>122</v>
      </c>
      <c r="E242" s="344" t="s">
        <v>292</v>
      </c>
      <c r="F242" s="346" t="s">
        <v>293</v>
      </c>
      <c r="G242" s="350" t="s">
        <v>124</v>
      </c>
      <c r="H242" s="32" t="s">
        <v>125</v>
      </c>
      <c r="I242" s="77" t="s">
        <v>171</v>
      </c>
      <c r="J242" s="430">
        <f>COUNTIF(I242:I267,[3]DATOS!$D$24)</f>
        <v>26</v>
      </c>
      <c r="K242" s="394" t="str">
        <f>+IF(AND(J242&lt;6,J242&gt;0),"Moderado",IF(AND(J242&lt;12,J242&gt;5),"Mayor",IF(AND(J242&lt;20,J242&gt;11),"Catastrófico","Responda las Preguntas de Impacto")))</f>
        <v>Responda las Preguntas de Impacto</v>
      </c>
      <c r="L242" s="344"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396"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389" t="s">
        <v>294</v>
      </c>
      <c r="O242" s="390" t="s">
        <v>127</v>
      </c>
      <c r="P242" s="30" t="s">
        <v>128</v>
      </c>
      <c r="Q242" s="26" t="s">
        <v>129</v>
      </c>
      <c r="R242" s="26">
        <f>+IFERROR(VLOOKUP(Q242,[9]DATOS!$E$2:$F$17,2,FALSE),"")</f>
        <v>15</v>
      </c>
      <c r="S242" s="391">
        <f>SUM(R242:R249)</f>
        <v>100</v>
      </c>
      <c r="T242" s="384" t="str">
        <f>+IF(AND(S242&lt;=100,S242&gt;=96),"Fuerte",IF(AND(S242&lt;=95,S242&gt;=86),"Moderado",IF(AND(S242&lt;=85,J242&gt;=0),"Débil"," ")))</f>
        <v>Fuerte</v>
      </c>
      <c r="U242" s="384" t="s">
        <v>130</v>
      </c>
      <c r="V242" s="384"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384">
        <f>IF(V242="Fuerte",100,IF(V242="Moderado",50,IF(V242="Débil",0)))</f>
        <v>100</v>
      </c>
      <c r="X242" s="353">
        <f>AVERAGE(W242:W267)</f>
        <v>100</v>
      </c>
      <c r="Y242" s="362" t="s">
        <v>295</v>
      </c>
      <c r="Z242" s="353" t="s">
        <v>203</v>
      </c>
      <c r="AA242" s="364" t="s">
        <v>296</v>
      </c>
      <c r="AB242" s="404" t="str">
        <f>+IF(X242=100,"Fuerte",IF(AND(X242&lt;=99,X242&gt;=50),"Moderado",IF(X242&lt;50,"Débil"," ")))</f>
        <v>Fuerte</v>
      </c>
      <c r="AC242" s="363" t="s">
        <v>132</v>
      </c>
      <c r="AD242" s="363" t="s">
        <v>132</v>
      </c>
      <c r="AE242" s="365"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344"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344" t="str">
        <f>K242</f>
        <v>Responda las Preguntas de Impacto</v>
      </c>
      <c r="AH242" s="344"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372"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375" t="s">
        <v>297</v>
      </c>
      <c r="AK242" s="376">
        <v>43466</v>
      </c>
      <c r="AL242" s="355">
        <v>43830</v>
      </c>
      <c r="AM242" s="358" t="s">
        <v>298</v>
      </c>
      <c r="AN242" s="348" t="s">
        <v>299</v>
      </c>
      <c r="AO242" s="456"/>
      <c r="AP242" s="452"/>
      <c r="AQ242" s="452"/>
      <c r="AR242" s="452"/>
      <c r="AS242" s="452"/>
      <c r="AT242" s="452"/>
      <c r="AU242" s="452"/>
      <c r="AV242" s="452"/>
      <c r="AW242" s="452"/>
      <c r="AX242" s="452"/>
      <c r="AY242" s="452"/>
      <c r="AZ242" s="453"/>
      <c r="BA242" s="494"/>
      <c r="BB242" s="497"/>
      <c r="BC242" s="497"/>
      <c r="BD242" s="497"/>
      <c r="BE242" s="478"/>
    </row>
    <row r="243" spans="1:57" ht="30" customHeight="1" thickBot="1">
      <c r="A243" s="342"/>
      <c r="B243" s="339"/>
      <c r="C243" s="345"/>
      <c r="D243" s="347"/>
      <c r="E243" s="345"/>
      <c r="F243" s="347"/>
      <c r="G243" s="351"/>
      <c r="H243" s="28" t="s">
        <v>135</v>
      </c>
      <c r="I243" s="77" t="s">
        <v>171</v>
      </c>
      <c r="J243" s="431"/>
      <c r="K243" s="395"/>
      <c r="L243" s="345"/>
      <c r="M243" s="397"/>
      <c r="N243" s="386"/>
      <c r="O243" s="369"/>
      <c r="P243" s="30" t="s">
        <v>136</v>
      </c>
      <c r="Q243" s="26" t="s">
        <v>137</v>
      </c>
      <c r="R243" s="26">
        <f>+IFERROR(VLOOKUP(Q243,[9]DATOS!$E$2:$F$17,2,FALSE),"")</f>
        <v>15</v>
      </c>
      <c r="S243" s="392"/>
      <c r="T243" s="384"/>
      <c r="U243" s="384"/>
      <c r="V243" s="384"/>
      <c r="W243" s="384"/>
      <c r="X243" s="354"/>
      <c r="Y243" s="345"/>
      <c r="Z243" s="354"/>
      <c r="AA243" s="380"/>
      <c r="AB243" s="405"/>
      <c r="AC243" s="363"/>
      <c r="AD243" s="363"/>
      <c r="AE243" s="366"/>
      <c r="AF243" s="345"/>
      <c r="AG243" s="345"/>
      <c r="AH243" s="345"/>
      <c r="AI243" s="373"/>
      <c r="AJ243" s="375"/>
      <c r="AK243" s="356"/>
      <c r="AL243" s="356"/>
      <c r="AM243" s="359"/>
      <c r="AN243" s="374"/>
      <c r="AO243" s="457"/>
      <c r="AP243" s="354"/>
      <c r="AQ243" s="354"/>
      <c r="AR243" s="354"/>
      <c r="AS243" s="354"/>
      <c r="AT243" s="354"/>
      <c r="AU243" s="354"/>
      <c r="AV243" s="354"/>
      <c r="AW243" s="354"/>
      <c r="AX243" s="354"/>
      <c r="AY243" s="354"/>
      <c r="AZ243" s="454"/>
      <c r="BA243" s="495"/>
      <c r="BB243" s="498"/>
      <c r="BC243" s="498"/>
      <c r="BD243" s="498"/>
      <c r="BE243" s="479"/>
    </row>
    <row r="244" spans="1:57" ht="30" customHeight="1" thickBot="1">
      <c r="A244" s="342"/>
      <c r="B244" s="339"/>
      <c r="C244" s="345"/>
      <c r="D244" s="347"/>
      <c r="E244" s="345"/>
      <c r="F244" s="347"/>
      <c r="G244" s="351"/>
      <c r="H244" s="28" t="s">
        <v>138</v>
      </c>
      <c r="I244" s="77" t="s">
        <v>171</v>
      </c>
      <c r="J244" s="431"/>
      <c r="K244" s="395"/>
      <c r="L244" s="345"/>
      <c r="M244" s="397"/>
      <c r="N244" s="386"/>
      <c r="O244" s="369"/>
      <c r="P244" s="30" t="s">
        <v>139</v>
      </c>
      <c r="Q244" s="26" t="s">
        <v>140</v>
      </c>
      <c r="R244" s="26">
        <f>+IFERROR(VLOOKUP(Q244,[9]DATOS!$E$2:$F$17,2,FALSE),"")</f>
        <v>15</v>
      </c>
      <c r="S244" s="392"/>
      <c r="T244" s="384"/>
      <c r="U244" s="384"/>
      <c r="V244" s="384"/>
      <c r="W244" s="384"/>
      <c r="X244" s="354"/>
      <c r="Y244" s="345"/>
      <c r="Z244" s="354"/>
      <c r="AA244" s="380"/>
      <c r="AB244" s="405"/>
      <c r="AC244" s="363"/>
      <c r="AD244" s="363"/>
      <c r="AE244" s="366"/>
      <c r="AF244" s="345"/>
      <c r="AG244" s="345"/>
      <c r="AH244" s="345"/>
      <c r="AI244" s="373"/>
      <c r="AJ244" s="375"/>
      <c r="AK244" s="356"/>
      <c r="AL244" s="356"/>
      <c r="AM244" s="359"/>
      <c r="AN244" s="374"/>
      <c r="AO244" s="457"/>
      <c r="AP244" s="354"/>
      <c r="AQ244" s="354"/>
      <c r="AR244" s="354"/>
      <c r="AS244" s="354"/>
      <c r="AT244" s="354"/>
      <c r="AU244" s="354"/>
      <c r="AV244" s="354"/>
      <c r="AW244" s="354"/>
      <c r="AX244" s="354"/>
      <c r="AY244" s="354"/>
      <c r="AZ244" s="454"/>
      <c r="BA244" s="495"/>
      <c r="BB244" s="498"/>
      <c r="BC244" s="498"/>
      <c r="BD244" s="498"/>
      <c r="BE244" s="479"/>
    </row>
    <row r="245" spans="1:57" ht="30" customHeight="1" thickBot="1">
      <c r="A245" s="342"/>
      <c r="B245" s="339"/>
      <c r="C245" s="345"/>
      <c r="D245" s="347"/>
      <c r="E245" s="345"/>
      <c r="F245" s="347"/>
      <c r="G245" s="351"/>
      <c r="H245" s="28" t="s">
        <v>141</v>
      </c>
      <c r="I245" s="77" t="s">
        <v>171</v>
      </c>
      <c r="J245" s="431"/>
      <c r="K245" s="395"/>
      <c r="L245" s="345"/>
      <c r="M245" s="397"/>
      <c r="N245" s="386"/>
      <c r="O245" s="369"/>
      <c r="P245" s="30" t="s">
        <v>143</v>
      </c>
      <c r="Q245" s="26" t="s">
        <v>144</v>
      </c>
      <c r="R245" s="26">
        <f>+IFERROR(VLOOKUP(Q245,[9]DATOS!$E$2:$F$17,2,FALSE),"")</f>
        <v>15</v>
      </c>
      <c r="S245" s="392"/>
      <c r="T245" s="384"/>
      <c r="U245" s="384"/>
      <c r="V245" s="384"/>
      <c r="W245" s="384"/>
      <c r="X245" s="354"/>
      <c r="Y245" s="345"/>
      <c r="Z245" s="354"/>
      <c r="AA245" s="380"/>
      <c r="AB245" s="405"/>
      <c r="AC245" s="363"/>
      <c r="AD245" s="363"/>
      <c r="AE245" s="366"/>
      <c r="AF245" s="345"/>
      <c r="AG245" s="345"/>
      <c r="AH245" s="345"/>
      <c r="AI245" s="373"/>
      <c r="AJ245" s="375"/>
      <c r="AK245" s="356"/>
      <c r="AL245" s="356"/>
      <c r="AM245" s="359"/>
      <c r="AN245" s="374"/>
      <c r="AO245" s="457"/>
      <c r="AP245" s="354"/>
      <c r="AQ245" s="354"/>
      <c r="AR245" s="354"/>
      <c r="AS245" s="354"/>
      <c r="AT245" s="354"/>
      <c r="AU245" s="354"/>
      <c r="AV245" s="354"/>
      <c r="AW245" s="354"/>
      <c r="AX245" s="354"/>
      <c r="AY245" s="354"/>
      <c r="AZ245" s="454"/>
      <c r="BA245" s="495"/>
      <c r="BB245" s="498"/>
      <c r="BC245" s="498"/>
      <c r="BD245" s="498"/>
      <c r="BE245" s="479"/>
    </row>
    <row r="246" spans="1:57" ht="30" customHeight="1" thickBot="1">
      <c r="A246" s="342"/>
      <c r="B246" s="339"/>
      <c r="C246" s="345"/>
      <c r="D246" s="347"/>
      <c r="E246" s="345"/>
      <c r="F246" s="347"/>
      <c r="G246" s="351"/>
      <c r="H246" s="28" t="s">
        <v>145</v>
      </c>
      <c r="I246" s="77" t="s">
        <v>171</v>
      </c>
      <c r="J246" s="431"/>
      <c r="K246" s="395"/>
      <c r="L246" s="345"/>
      <c r="M246" s="397"/>
      <c r="N246" s="386"/>
      <c r="O246" s="369"/>
      <c r="P246" s="30" t="s">
        <v>146</v>
      </c>
      <c r="Q246" s="26" t="s">
        <v>147</v>
      </c>
      <c r="R246" s="26">
        <f>+IFERROR(VLOOKUP(Q246,[9]DATOS!$E$2:$F$17,2,FALSE),"")</f>
        <v>15</v>
      </c>
      <c r="S246" s="392"/>
      <c r="T246" s="384"/>
      <c r="U246" s="384"/>
      <c r="V246" s="384"/>
      <c r="W246" s="384"/>
      <c r="X246" s="354"/>
      <c r="Y246" s="345"/>
      <c r="Z246" s="354"/>
      <c r="AA246" s="380"/>
      <c r="AB246" s="405"/>
      <c r="AC246" s="363"/>
      <c r="AD246" s="363"/>
      <c r="AE246" s="366"/>
      <c r="AF246" s="345"/>
      <c r="AG246" s="345"/>
      <c r="AH246" s="345"/>
      <c r="AI246" s="373"/>
      <c r="AJ246" s="375"/>
      <c r="AK246" s="356"/>
      <c r="AL246" s="356"/>
      <c r="AM246" s="359"/>
      <c r="AN246" s="374"/>
      <c r="AO246" s="457"/>
      <c r="AP246" s="354"/>
      <c r="AQ246" s="354"/>
      <c r="AR246" s="354"/>
      <c r="AS246" s="354"/>
      <c r="AT246" s="354"/>
      <c r="AU246" s="354"/>
      <c r="AV246" s="354"/>
      <c r="AW246" s="354"/>
      <c r="AX246" s="354"/>
      <c r="AY246" s="354"/>
      <c r="AZ246" s="454"/>
      <c r="BA246" s="495"/>
      <c r="BB246" s="498"/>
      <c r="BC246" s="498"/>
      <c r="BD246" s="498"/>
      <c r="BE246" s="479"/>
    </row>
    <row r="247" spans="1:57" ht="30" customHeight="1" thickBot="1">
      <c r="A247" s="342"/>
      <c r="B247" s="339"/>
      <c r="C247" s="345"/>
      <c r="D247" s="347"/>
      <c r="E247" s="345"/>
      <c r="F247" s="347"/>
      <c r="G247" s="351"/>
      <c r="H247" s="28" t="s">
        <v>148</v>
      </c>
      <c r="I247" s="77" t="s">
        <v>171</v>
      </c>
      <c r="J247" s="431"/>
      <c r="K247" s="395"/>
      <c r="L247" s="345"/>
      <c r="M247" s="397"/>
      <c r="N247" s="386"/>
      <c r="O247" s="369"/>
      <c r="P247" s="31" t="s">
        <v>149</v>
      </c>
      <c r="Q247" s="26" t="s">
        <v>150</v>
      </c>
      <c r="R247" s="26">
        <f>+IFERROR(VLOOKUP(Q247,[9]DATOS!$E$2:$F$17,2,FALSE),"")</f>
        <v>15</v>
      </c>
      <c r="S247" s="392"/>
      <c r="T247" s="384"/>
      <c r="U247" s="384"/>
      <c r="V247" s="384"/>
      <c r="W247" s="384"/>
      <c r="X247" s="354"/>
      <c r="Y247" s="345"/>
      <c r="Z247" s="354"/>
      <c r="AA247" s="380"/>
      <c r="AB247" s="405"/>
      <c r="AC247" s="363"/>
      <c r="AD247" s="363"/>
      <c r="AE247" s="366"/>
      <c r="AF247" s="345"/>
      <c r="AG247" s="345"/>
      <c r="AH247" s="345"/>
      <c r="AI247" s="373"/>
      <c r="AJ247" s="375"/>
      <c r="AK247" s="356"/>
      <c r="AL247" s="356"/>
      <c r="AM247" s="359"/>
      <c r="AN247" s="374"/>
      <c r="AO247" s="457"/>
      <c r="AP247" s="354"/>
      <c r="AQ247" s="354"/>
      <c r="AR247" s="354"/>
      <c r="AS247" s="354"/>
      <c r="AT247" s="354"/>
      <c r="AU247" s="354"/>
      <c r="AV247" s="354"/>
      <c r="AW247" s="354"/>
      <c r="AX247" s="354"/>
      <c r="AY247" s="354"/>
      <c r="AZ247" s="454"/>
      <c r="BA247" s="495"/>
      <c r="BB247" s="498"/>
      <c r="BC247" s="498"/>
      <c r="BD247" s="498"/>
      <c r="BE247" s="479"/>
    </row>
    <row r="248" spans="1:57" ht="30" customHeight="1" thickBot="1">
      <c r="A248" s="342"/>
      <c r="B248" s="339"/>
      <c r="C248" s="345"/>
      <c r="D248" s="347"/>
      <c r="E248" s="345"/>
      <c r="F248" s="347"/>
      <c r="G248" s="351"/>
      <c r="H248" s="28" t="s">
        <v>151</v>
      </c>
      <c r="I248" s="77" t="s">
        <v>171</v>
      </c>
      <c r="J248" s="431"/>
      <c r="K248" s="395"/>
      <c r="L248" s="345"/>
      <c r="M248" s="397"/>
      <c r="N248" s="386"/>
      <c r="O248" s="369"/>
      <c r="P248" s="30" t="s">
        <v>152</v>
      </c>
      <c r="Q248" s="30" t="s">
        <v>153</v>
      </c>
      <c r="R248" s="30">
        <f>+IFERROR(VLOOKUP(Q248,[9]DATOS!$E$2:$F$17,2,FALSE),"")</f>
        <v>10</v>
      </c>
      <c r="S248" s="392"/>
      <c r="T248" s="384"/>
      <c r="U248" s="384"/>
      <c r="V248" s="384"/>
      <c r="W248" s="384"/>
      <c r="X248" s="354"/>
      <c r="Y248" s="345"/>
      <c r="Z248" s="354"/>
      <c r="AA248" s="380"/>
      <c r="AB248" s="405"/>
      <c r="AC248" s="363"/>
      <c r="AD248" s="363"/>
      <c r="AE248" s="366"/>
      <c r="AF248" s="345"/>
      <c r="AG248" s="345"/>
      <c r="AH248" s="345"/>
      <c r="AI248" s="373"/>
      <c r="AJ248" s="375"/>
      <c r="AK248" s="356"/>
      <c r="AL248" s="356"/>
      <c r="AM248" s="359"/>
      <c r="AN248" s="374"/>
      <c r="AO248" s="457"/>
      <c r="AP248" s="354"/>
      <c r="AQ248" s="354"/>
      <c r="AR248" s="354"/>
      <c r="AS248" s="354"/>
      <c r="AT248" s="354"/>
      <c r="AU248" s="354"/>
      <c r="AV248" s="354"/>
      <c r="AW248" s="354"/>
      <c r="AX248" s="354"/>
      <c r="AY248" s="354"/>
      <c r="AZ248" s="454"/>
      <c r="BA248" s="495"/>
      <c r="BB248" s="498"/>
      <c r="BC248" s="498"/>
      <c r="BD248" s="498"/>
      <c r="BE248" s="479"/>
    </row>
    <row r="249" spans="1:57" ht="72" customHeight="1" thickBot="1">
      <c r="A249" s="342"/>
      <c r="B249" s="339"/>
      <c r="C249" s="345"/>
      <c r="D249" s="347"/>
      <c r="E249" s="349"/>
      <c r="F249" s="347"/>
      <c r="G249" s="351"/>
      <c r="H249" s="28" t="s">
        <v>154</v>
      </c>
      <c r="I249" s="77" t="s">
        <v>171</v>
      </c>
      <c r="J249" s="431"/>
      <c r="K249" s="395"/>
      <c r="L249" s="345"/>
      <c r="M249" s="397"/>
      <c r="N249" s="386"/>
      <c r="O249" s="369"/>
      <c r="P249" s="29"/>
      <c r="Q249" s="29"/>
      <c r="R249" s="29"/>
      <c r="S249" s="393"/>
      <c r="T249" s="384"/>
      <c r="U249" s="384"/>
      <c r="V249" s="384"/>
      <c r="W249" s="384"/>
      <c r="X249" s="354"/>
      <c r="Y249" s="349"/>
      <c r="Z249" s="379"/>
      <c r="AA249" s="381"/>
      <c r="AB249" s="405"/>
      <c r="AC249" s="363"/>
      <c r="AD249" s="363"/>
      <c r="AE249" s="366"/>
      <c r="AF249" s="345"/>
      <c r="AG249" s="345"/>
      <c r="AH249" s="345"/>
      <c r="AI249" s="373"/>
      <c r="AJ249" s="375"/>
      <c r="AK249" s="357"/>
      <c r="AL249" s="357"/>
      <c r="AM249" s="360"/>
      <c r="AN249" s="374"/>
      <c r="AO249" s="458"/>
      <c r="AP249" s="379"/>
      <c r="AQ249" s="379"/>
      <c r="AR249" s="379"/>
      <c r="AS249" s="379"/>
      <c r="AT249" s="379"/>
      <c r="AU249" s="379"/>
      <c r="AV249" s="379"/>
      <c r="AW249" s="379"/>
      <c r="AX249" s="379"/>
      <c r="AY249" s="379"/>
      <c r="AZ249" s="455"/>
      <c r="BA249" s="496"/>
      <c r="BB249" s="499"/>
      <c r="BC249" s="499"/>
      <c r="BD249" s="499"/>
      <c r="BE249" s="480"/>
    </row>
    <row r="250" spans="1:57" ht="30" customHeight="1" thickBot="1">
      <c r="A250" s="342"/>
      <c r="B250" s="339"/>
      <c r="C250" s="345"/>
      <c r="D250" s="347"/>
      <c r="E250" s="385" t="s">
        <v>300</v>
      </c>
      <c r="F250" s="347"/>
      <c r="G250" s="351"/>
      <c r="H250" s="28" t="s">
        <v>155</v>
      </c>
      <c r="I250" s="77" t="s">
        <v>171</v>
      </c>
      <c r="J250" s="431"/>
      <c r="K250" s="395"/>
      <c r="L250" s="345"/>
      <c r="M250" s="397"/>
      <c r="N250" s="386" t="s">
        <v>301</v>
      </c>
      <c r="O250" s="344" t="s">
        <v>127</v>
      </c>
      <c r="P250" s="26" t="s">
        <v>128</v>
      </c>
      <c r="Q250" s="26" t="s">
        <v>129</v>
      </c>
      <c r="R250" s="26">
        <f>+IFERROR(VLOOKUP(Q250,[9]DATOS!$E$2:$F$17,2,FALSE),"")</f>
        <v>15</v>
      </c>
      <c r="S250" s="353">
        <f>SUM(R250:R259)</f>
        <v>100</v>
      </c>
      <c r="T250" s="353" t="str">
        <f>+IF(AND(S250&lt;=100,S250&gt;=96),"Fuerte",IF(AND(S250&lt;=95,S250&gt;=86),"Moderado",IF(AND(S250&lt;=85,J250&gt;=0),"Débil"," ")))</f>
        <v>Fuerte</v>
      </c>
      <c r="U250" s="353" t="s">
        <v>130</v>
      </c>
      <c r="V250" s="353"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353">
        <f>IF(V250="Fuerte",100,IF(V250="Moderado",50,IF(V250="Débil",0)))</f>
        <v>100</v>
      </c>
      <c r="X250" s="354"/>
      <c r="Y250" s="362" t="s">
        <v>302</v>
      </c>
      <c r="Z250" s="406" t="s">
        <v>209</v>
      </c>
      <c r="AA250" s="362" t="s">
        <v>303</v>
      </c>
      <c r="AB250" s="405"/>
      <c r="AC250" s="363"/>
      <c r="AD250" s="363"/>
      <c r="AE250" s="366"/>
      <c r="AF250" s="345"/>
      <c r="AG250" s="345"/>
      <c r="AH250" s="345"/>
      <c r="AI250" s="373"/>
      <c r="AJ250" s="689" t="s">
        <v>304</v>
      </c>
      <c r="AK250" s="355">
        <v>43466</v>
      </c>
      <c r="AL250" s="355">
        <v>43830</v>
      </c>
      <c r="AM250" s="362" t="s">
        <v>305</v>
      </c>
      <c r="AN250" s="374"/>
      <c r="AO250" s="484"/>
      <c r="AP250" s="384"/>
      <c r="AQ250" s="384"/>
      <c r="AR250" s="384"/>
      <c r="AS250" s="384"/>
      <c r="AT250" s="384"/>
      <c r="AU250" s="384"/>
      <c r="AV250" s="384"/>
      <c r="AW250" s="384"/>
      <c r="AX250" s="384"/>
      <c r="AY250" s="384"/>
      <c r="AZ250" s="475"/>
      <c r="BA250" s="476"/>
      <c r="BB250" s="477"/>
      <c r="BC250" s="477"/>
      <c r="BD250" s="477"/>
      <c r="BE250" s="474"/>
    </row>
    <row r="251" spans="1:57" ht="30" customHeight="1" thickBot="1">
      <c r="A251" s="342"/>
      <c r="B251" s="339"/>
      <c r="C251" s="345"/>
      <c r="D251" s="347"/>
      <c r="E251" s="351"/>
      <c r="F251" s="347"/>
      <c r="G251" s="351"/>
      <c r="H251" s="28" t="s">
        <v>156</v>
      </c>
      <c r="I251" s="77" t="s">
        <v>171</v>
      </c>
      <c r="J251" s="431"/>
      <c r="K251" s="395"/>
      <c r="L251" s="345"/>
      <c r="M251" s="397"/>
      <c r="N251" s="386"/>
      <c r="O251" s="345"/>
      <c r="P251" s="27" t="s">
        <v>136</v>
      </c>
      <c r="Q251" s="26" t="s">
        <v>137</v>
      </c>
      <c r="R251" s="26">
        <f>+IFERROR(VLOOKUP(Q251,[9]DATOS!$E$2:$F$17,2,FALSE),"")</f>
        <v>15</v>
      </c>
      <c r="S251" s="354"/>
      <c r="T251" s="354"/>
      <c r="U251" s="354"/>
      <c r="V251" s="354"/>
      <c r="W251" s="354"/>
      <c r="X251" s="354"/>
      <c r="Y251" s="345"/>
      <c r="Z251" s="354"/>
      <c r="AA251" s="345"/>
      <c r="AB251" s="405"/>
      <c r="AC251" s="363"/>
      <c r="AD251" s="363"/>
      <c r="AE251" s="366"/>
      <c r="AF251" s="345"/>
      <c r="AG251" s="345"/>
      <c r="AH251" s="345"/>
      <c r="AI251" s="373"/>
      <c r="AJ251" s="690"/>
      <c r="AK251" s="356"/>
      <c r="AL251" s="356"/>
      <c r="AM251" s="345"/>
      <c r="AN251" s="374"/>
      <c r="AO251" s="484"/>
      <c r="AP251" s="384"/>
      <c r="AQ251" s="384"/>
      <c r="AR251" s="384"/>
      <c r="AS251" s="384"/>
      <c r="AT251" s="384"/>
      <c r="AU251" s="384"/>
      <c r="AV251" s="384"/>
      <c r="AW251" s="384"/>
      <c r="AX251" s="384"/>
      <c r="AY251" s="384"/>
      <c r="AZ251" s="475"/>
      <c r="BA251" s="476"/>
      <c r="BB251" s="477"/>
      <c r="BC251" s="477"/>
      <c r="BD251" s="477"/>
      <c r="BE251" s="474"/>
    </row>
    <row r="252" spans="1:57" ht="30" customHeight="1" thickBot="1">
      <c r="A252" s="342"/>
      <c r="B252" s="339"/>
      <c r="C252" s="345"/>
      <c r="D252" s="347"/>
      <c r="E252" s="351"/>
      <c r="F252" s="347"/>
      <c r="G252" s="351"/>
      <c r="H252" s="28" t="s">
        <v>157</v>
      </c>
      <c r="I252" s="77" t="s">
        <v>171</v>
      </c>
      <c r="J252" s="431"/>
      <c r="K252" s="395"/>
      <c r="L252" s="345"/>
      <c r="M252" s="397"/>
      <c r="N252" s="386"/>
      <c r="O252" s="345"/>
      <c r="P252" s="27" t="s">
        <v>139</v>
      </c>
      <c r="Q252" s="26" t="s">
        <v>140</v>
      </c>
      <c r="R252" s="26">
        <f>+IFERROR(VLOOKUP(Q252,[9]DATOS!$E$2:$F$17,2,FALSE),"")</f>
        <v>15</v>
      </c>
      <c r="S252" s="354"/>
      <c r="T252" s="354"/>
      <c r="U252" s="354"/>
      <c r="V252" s="354"/>
      <c r="W252" s="354"/>
      <c r="X252" s="354"/>
      <c r="Y252" s="345"/>
      <c r="Z252" s="354"/>
      <c r="AA252" s="345"/>
      <c r="AB252" s="405"/>
      <c r="AC252" s="363"/>
      <c r="AD252" s="363"/>
      <c r="AE252" s="366"/>
      <c r="AF252" s="345"/>
      <c r="AG252" s="345"/>
      <c r="AH252" s="345"/>
      <c r="AI252" s="373"/>
      <c r="AJ252" s="690"/>
      <c r="AK252" s="356"/>
      <c r="AL252" s="356"/>
      <c r="AM252" s="345"/>
      <c r="AN252" s="374"/>
      <c r="AO252" s="484"/>
      <c r="AP252" s="384"/>
      <c r="AQ252" s="384"/>
      <c r="AR252" s="384"/>
      <c r="AS252" s="384"/>
      <c r="AT252" s="384"/>
      <c r="AU252" s="384"/>
      <c r="AV252" s="384"/>
      <c r="AW252" s="384"/>
      <c r="AX252" s="384"/>
      <c r="AY252" s="384"/>
      <c r="AZ252" s="475"/>
      <c r="BA252" s="476"/>
      <c r="BB252" s="477"/>
      <c r="BC252" s="477"/>
      <c r="BD252" s="477"/>
      <c r="BE252" s="474"/>
    </row>
    <row r="253" spans="1:57" ht="30" customHeight="1" thickBot="1">
      <c r="A253" s="342"/>
      <c r="B253" s="339"/>
      <c r="C253" s="345"/>
      <c r="D253" s="347"/>
      <c r="E253" s="351"/>
      <c r="F253" s="347"/>
      <c r="G253" s="351"/>
      <c r="H253" s="28" t="s">
        <v>158</v>
      </c>
      <c r="I253" s="77" t="s">
        <v>171</v>
      </c>
      <c r="J253" s="431"/>
      <c r="K253" s="395"/>
      <c r="L253" s="345"/>
      <c r="M253" s="397"/>
      <c r="N253" s="386"/>
      <c r="O253" s="345"/>
      <c r="P253" s="27" t="s">
        <v>143</v>
      </c>
      <c r="Q253" s="26" t="s">
        <v>144</v>
      </c>
      <c r="R253" s="26">
        <f>+IFERROR(VLOOKUP(Q253,[9]DATOS!$E$2:$F$17,2,FALSE),"")</f>
        <v>15</v>
      </c>
      <c r="S253" s="354"/>
      <c r="T253" s="354"/>
      <c r="U253" s="354"/>
      <c r="V253" s="354"/>
      <c r="W253" s="354"/>
      <c r="X253" s="354"/>
      <c r="Y253" s="345"/>
      <c r="Z253" s="354"/>
      <c r="AA253" s="345"/>
      <c r="AB253" s="405"/>
      <c r="AC253" s="363"/>
      <c r="AD253" s="363"/>
      <c r="AE253" s="366"/>
      <c r="AF253" s="345"/>
      <c r="AG253" s="345"/>
      <c r="AH253" s="345"/>
      <c r="AI253" s="373"/>
      <c r="AJ253" s="690"/>
      <c r="AK253" s="356"/>
      <c r="AL253" s="356"/>
      <c r="AM253" s="345"/>
      <c r="AN253" s="374"/>
      <c r="AO253" s="484"/>
      <c r="AP253" s="384"/>
      <c r="AQ253" s="384"/>
      <c r="AR253" s="384"/>
      <c r="AS253" s="384"/>
      <c r="AT253" s="384"/>
      <c r="AU253" s="384"/>
      <c r="AV253" s="384"/>
      <c r="AW253" s="384"/>
      <c r="AX253" s="384"/>
      <c r="AY253" s="384"/>
      <c r="AZ253" s="475"/>
      <c r="BA253" s="476"/>
      <c r="BB253" s="477"/>
      <c r="BC253" s="477"/>
      <c r="BD253" s="477"/>
      <c r="BE253" s="474"/>
    </row>
    <row r="254" spans="1:57" ht="18.75" customHeight="1" thickBot="1">
      <c r="A254" s="342"/>
      <c r="B254" s="339"/>
      <c r="C254" s="345"/>
      <c r="D254" s="347"/>
      <c r="E254" s="351"/>
      <c r="F254" s="347"/>
      <c r="G254" s="351"/>
      <c r="H254" s="387" t="s">
        <v>159</v>
      </c>
      <c r="I254" s="77" t="s">
        <v>171</v>
      </c>
      <c r="J254" s="431"/>
      <c r="K254" s="395"/>
      <c r="L254" s="345"/>
      <c r="M254" s="397"/>
      <c r="N254" s="386"/>
      <c r="O254" s="345"/>
      <c r="P254" s="27" t="s">
        <v>146</v>
      </c>
      <c r="Q254" s="26" t="s">
        <v>147</v>
      </c>
      <c r="R254" s="26">
        <f>+IFERROR(VLOOKUP(Q254,[9]DATOS!$E$2:$F$17,2,FALSE),"")</f>
        <v>15</v>
      </c>
      <c r="S254" s="354"/>
      <c r="T254" s="354"/>
      <c r="U254" s="354"/>
      <c r="V254" s="354"/>
      <c r="W254" s="354"/>
      <c r="X254" s="354"/>
      <c r="Y254" s="345"/>
      <c r="Z254" s="354"/>
      <c r="AA254" s="345"/>
      <c r="AB254" s="405"/>
      <c r="AC254" s="363"/>
      <c r="AD254" s="363"/>
      <c r="AE254" s="366"/>
      <c r="AF254" s="345"/>
      <c r="AG254" s="345"/>
      <c r="AH254" s="345"/>
      <c r="AI254" s="373"/>
      <c r="AJ254" s="690"/>
      <c r="AK254" s="356"/>
      <c r="AL254" s="356"/>
      <c r="AM254" s="345"/>
      <c r="AN254" s="374"/>
      <c r="AO254" s="484"/>
      <c r="AP254" s="384"/>
      <c r="AQ254" s="384"/>
      <c r="AR254" s="384"/>
      <c r="AS254" s="384"/>
      <c r="AT254" s="384"/>
      <c r="AU254" s="384"/>
      <c r="AV254" s="384"/>
      <c r="AW254" s="384"/>
      <c r="AX254" s="384"/>
      <c r="AY254" s="384"/>
      <c r="AZ254" s="475"/>
      <c r="BA254" s="476"/>
      <c r="BB254" s="477"/>
      <c r="BC254" s="477"/>
      <c r="BD254" s="477"/>
      <c r="BE254" s="474"/>
    </row>
    <row r="255" spans="1:57" ht="45.75" customHeight="1" thickBot="1">
      <c r="A255" s="342"/>
      <c r="B255" s="339"/>
      <c r="C255" s="345"/>
      <c r="D255" s="347"/>
      <c r="E255" s="351"/>
      <c r="F255" s="347"/>
      <c r="G255" s="351"/>
      <c r="H255" s="387"/>
      <c r="I255" s="77" t="s">
        <v>171</v>
      </c>
      <c r="J255" s="431"/>
      <c r="K255" s="395"/>
      <c r="L255" s="345"/>
      <c r="M255" s="397"/>
      <c r="N255" s="386"/>
      <c r="O255" s="345"/>
      <c r="P255" s="27" t="s">
        <v>149</v>
      </c>
      <c r="Q255" s="26" t="s">
        <v>150</v>
      </c>
      <c r="R255" s="26">
        <f>+IFERROR(VLOOKUP(Q255,[9]DATOS!$E$2:$F$17,2,FALSE),"")</f>
        <v>15</v>
      </c>
      <c r="S255" s="354"/>
      <c r="T255" s="354"/>
      <c r="U255" s="354"/>
      <c r="V255" s="354"/>
      <c r="W255" s="354"/>
      <c r="X255" s="354"/>
      <c r="Y255" s="345"/>
      <c r="Z255" s="354"/>
      <c r="AA255" s="345"/>
      <c r="AB255" s="405"/>
      <c r="AC255" s="363"/>
      <c r="AD255" s="363"/>
      <c r="AE255" s="366"/>
      <c r="AF255" s="345"/>
      <c r="AG255" s="345"/>
      <c r="AH255" s="345"/>
      <c r="AI255" s="373"/>
      <c r="AJ255" s="690"/>
      <c r="AK255" s="356"/>
      <c r="AL255" s="356"/>
      <c r="AM255" s="345"/>
      <c r="AN255" s="374"/>
      <c r="AO255" s="484"/>
      <c r="AP255" s="384"/>
      <c r="AQ255" s="384"/>
      <c r="AR255" s="384"/>
      <c r="AS255" s="384"/>
      <c r="AT255" s="384"/>
      <c r="AU255" s="384"/>
      <c r="AV255" s="384"/>
      <c r="AW255" s="384"/>
      <c r="AX255" s="384"/>
      <c r="AY255" s="384"/>
      <c r="AZ255" s="475"/>
      <c r="BA255" s="476"/>
      <c r="BB255" s="477"/>
      <c r="BC255" s="477"/>
      <c r="BD255" s="477"/>
      <c r="BE255" s="474"/>
    </row>
    <row r="256" spans="1:57" ht="27.75" customHeight="1" thickBot="1">
      <c r="A256" s="342"/>
      <c r="B256" s="339"/>
      <c r="C256" s="345"/>
      <c r="D256" s="347"/>
      <c r="E256" s="351"/>
      <c r="F256" s="347"/>
      <c r="G256" s="351"/>
      <c r="H256" s="370" t="s">
        <v>160</v>
      </c>
      <c r="I256" s="77" t="s">
        <v>171</v>
      </c>
      <c r="J256" s="431"/>
      <c r="K256" s="395"/>
      <c r="L256" s="345"/>
      <c r="M256" s="397"/>
      <c r="N256" s="386"/>
      <c r="O256" s="345"/>
      <c r="P256" s="27" t="s">
        <v>152</v>
      </c>
      <c r="Q256" s="30" t="s">
        <v>153</v>
      </c>
      <c r="R256" s="26">
        <f>+IFERROR(VLOOKUP(Q256,[9]DATOS!$E$2:$F$17,2,FALSE),"")</f>
        <v>10</v>
      </c>
      <c r="S256" s="354"/>
      <c r="T256" s="354"/>
      <c r="U256" s="354"/>
      <c r="V256" s="354"/>
      <c r="W256" s="354"/>
      <c r="X256" s="354"/>
      <c r="Y256" s="345"/>
      <c r="Z256" s="354"/>
      <c r="AA256" s="345"/>
      <c r="AB256" s="405"/>
      <c r="AC256" s="363"/>
      <c r="AD256" s="363"/>
      <c r="AE256" s="366"/>
      <c r="AF256" s="345"/>
      <c r="AG256" s="345"/>
      <c r="AH256" s="345"/>
      <c r="AI256" s="373"/>
      <c r="AJ256" s="690"/>
      <c r="AK256" s="356"/>
      <c r="AL256" s="356"/>
      <c r="AM256" s="345"/>
      <c r="AN256" s="374"/>
      <c r="AO256" s="484"/>
      <c r="AP256" s="384"/>
      <c r="AQ256" s="384"/>
      <c r="AR256" s="384"/>
      <c r="AS256" s="384"/>
      <c r="AT256" s="384"/>
      <c r="AU256" s="384"/>
      <c r="AV256" s="384"/>
      <c r="AW256" s="384"/>
      <c r="AX256" s="384"/>
      <c r="AY256" s="384"/>
      <c r="AZ256" s="475"/>
      <c r="BA256" s="476"/>
      <c r="BB256" s="477"/>
      <c r="BC256" s="477"/>
      <c r="BD256" s="477"/>
      <c r="BE256" s="474"/>
    </row>
    <row r="257" spans="1:57" ht="26.25" customHeight="1" thickBot="1">
      <c r="A257" s="342"/>
      <c r="B257" s="339"/>
      <c r="C257" s="345"/>
      <c r="D257" s="347"/>
      <c r="E257" s="351"/>
      <c r="F257" s="347"/>
      <c r="G257" s="351"/>
      <c r="H257" s="371"/>
      <c r="I257" s="77" t="s">
        <v>171</v>
      </c>
      <c r="J257" s="431"/>
      <c r="K257" s="395"/>
      <c r="L257" s="345"/>
      <c r="M257" s="397"/>
      <c r="N257" s="351"/>
      <c r="O257" s="345"/>
      <c r="P257" s="353"/>
      <c r="Q257" s="353"/>
      <c r="R257" s="353"/>
      <c r="S257" s="354"/>
      <c r="T257" s="354"/>
      <c r="U257" s="354"/>
      <c r="V257" s="354"/>
      <c r="W257" s="354"/>
      <c r="X257" s="354"/>
      <c r="Y257" s="345"/>
      <c r="Z257" s="354"/>
      <c r="AA257" s="345"/>
      <c r="AB257" s="405"/>
      <c r="AC257" s="363"/>
      <c r="AD257" s="363"/>
      <c r="AE257" s="366"/>
      <c r="AF257" s="345"/>
      <c r="AG257" s="345"/>
      <c r="AH257" s="345"/>
      <c r="AI257" s="374"/>
      <c r="AJ257" s="690"/>
      <c r="AK257" s="356"/>
      <c r="AL257" s="356"/>
      <c r="AM257" s="345"/>
      <c r="AN257" s="374"/>
      <c r="AO257" s="484"/>
      <c r="AP257" s="384"/>
      <c r="AQ257" s="384"/>
      <c r="AR257" s="384"/>
      <c r="AS257" s="384"/>
      <c r="AT257" s="384"/>
      <c r="AU257" s="384"/>
      <c r="AV257" s="384"/>
      <c r="AW257" s="384"/>
      <c r="AX257" s="384"/>
      <c r="AY257" s="384"/>
      <c r="AZ257" s="475"/>
      <c r="BA257" s="476"/>
      <c r="BB257" s="477"/>
      <c r="BC257" s="477"/>
      <c r="BD257" s="477"/>
      <c r="BE257" s="474"/>
    </row>
    <row r="258" spans="1:57" ht="18.75" customHeight="1" thickBot="1">
      <c r="A258" s="342"/>
      <c r="B258" s="339"/>
      <c r="C258" s="345"/>
      <c r="D258" s="347"/>
      <c r="E258" s="351"/>
      <c r="F258" s="347"/>
      <c r="G258" s="351"/>
      <c r="H258" s="387" t="s">
        <v>161</v>
      </c>
      <c r="I258" s="77" t="s">
        <v>171</v>
      </c>
      <c r="J258" s="431"/>
      <c r="K258" s="395"/>
      <c r="L258" s="345"/>
      <c r="M258" s="397"/>
      <c r="N258" s="351"/>
      <c r="O258" s="345"/>
      <c r="P258" s="354"/>
      <c r="Q258" s="354"/>
      <c r="R258" s="354"/>
      <c r="S258" s="354"/>
      <c r="T258" s="354"/>
      <c r="U258" s="354"/>
      <c r="V258" s="354"/>
      <c r="W258" s="354"/>
      <c r="X258" s="354"/>
      <c r="Y258" s="345"/>
      <c r="Z258" s="354"/>
      <c r="AA258" s="345"/>
      <c r="AB258" s="405"/>
      <c r="AC258" s="363"/>
      <c r="AD258" s="363"/>
      <c r="AE258" s="366"/>
      <c r="AF258" s="345"/>
      <c r="AG258" s="345"/>
      <c r="AH258" s="345"/>
      <c r="AI258" s="374"/>
      <c r="AJ258" s="690"/>
      <c r="AK258" s="356"/>
      <c r="AL258" s="356"/>
      <c r="AM258" s="345"/>
      <c r="AN258" s="374"/>
      <c r="AO258" s="484"/>
      <c r="AP258" s="384"/>
      <c r="AQ258" s="384"/>
      <c r="AR258" s="384"/>
      <c r="AS258" s="384"/>
      <c r="AT258" s="384"/>
      <c r="AU258" s="384"/>
      <c r="AV258" s="384"/>
      <c r="AW258" s="384"/>
      <c r="AX258" s="384"/>
      <c r="AY258" s="384"/>
      <c r="AZ258" s="475"/>
      <c r="BA258" s="476"/>
      <c r="BB258" s="477"/>
      <c r="BC258" s="477"/>
      <c r="BD258" s="477"/>
      <c r="BE258" s="474"/>
    </row>
    <row r="259" spans="1:57" ht="9.75" customHeight="1" thickBot="1">
      <c r="A259" s="342"/>
      <c r="B259" s="339"/>
      <c r="C259" s="345"/>
      <c r="D259" s="347"/>
      <c r="E259" s="351"/>
      <c r="F259" s="347"/>
      <c r="G259" s="351"/>
      <c r="H259" s="387"/>
      <c r="I259" s="77" t="s">
        <v>171</v>
      </c>
      <c r="J259" s="431"/>
      <c r="K259" s="395"/>
      <c r="L259" s="345"/>
      <c r="M259" s="397"/>
      <c r="N259" s="351"/>
      <c r="O259" s="345"/>
      <c r="P259" s="354"/>
      <c r="Q259" s="354"/>
      <c r="R259" s="354"/>
      <c r="S259" s="354"/>
      <c r="T259" s="354"/>
      <c r="U259" s="354"/>
      <c r="V259" s="354"/>
      <c r="W259" s="354"/>
      <c r="X259" s="354"/>
      <c r="Y259" s="345"/>
      <c r="Z259" s="354"/>
      <c r="AA259" s="345"/>
      <c r="AB259" s="405"/>
      <c r="AC259" s="363"/>
      <c r="AD259" s="363"/>
      <c r="AE259" s="366"/>
      <c r="AF259" s="345"/>
      <c r="AG259" s="345"/>
      <c r="AH259" s="345"/>
      <c r="AI259" s="374"/>
      <c r="AJ259" s="690"/>
      <c r="AK259" s="356"/>
      <c r="AL259" s="356"/>
      <c r="AM259" s="345"/>
      <c r="AN259" s="374"/>
      <c r="AO259" s="484"/>
      <c r="AP259" s="384"/>
      <c r="AQ259" s="384"/>
      <c r="AR259" s="384"/>
      <c r="AS259" s="384"/>
      <c r="AT259" s="384"/>
      <c r="AU259" s="384"/>
      <c r="AV259" s="384"/>
      <c r="AW259" s="384"/>
      <c r="AX259" s="384"/>
      <c r="AY259" s="384"/>
      <c r="AZ259" s="475"/>
      <c r="BA259" s="476"/>
      <c r="BB259" s="477"/>
      <c r="BC259" s="477"/>
      <c r="BD259" s="477"/>
      <c r="BE259" s="474"/>
    </row>
    <row r="260" spans="1:57" ht="18.75" customHeight="1" thickBot="1">
      <c r="A260" s="342"/>
      <c r="B260" s="339"/>
      <c r="C260" s="345"/>
      <c r="D260" s="347"/>
      <c r="E260" s="351"/>
      <c r="F260" s="347"/>
      <c r="G260" s="351"/>
      <c r="H260" s="387" t="s">
        <v>162</v>
      </c>
      <c r="I260" s="77" t="s">
        <v>171</v>
      </c>
      <c r="J260" s="431"/>
      <c r="K260" s="395"/>
      <c r="L260" s="345"/>
      <c r="M260" s="397"/>
      <c r="N260" s="351"/>
      <c r="O260" s="345"/>
      <c r="P260" s="354"/>
      <c r="Q260" s="354"/>
      <c r="R260" s="354"/>
      <c r="S260" s="354"/>
      <c r="T260" s="354"/>
      <c r="U260" s="354"/>
      <c r="V260" s="354"/>
      <c r="W260" s="354"/>
      <c r="X260" s="354"/>
      <c r="Y260" s="345"/>
      <c r="Z260" s="354"/>
      <c r="AA260" s="345"/>
      <c r="AB260" s="405"/>
      <c r="AC260" s="363"/>
      <c r="AD260" s="363"/>
      <c r="AE260" s="366"/>
      <c r="AF260" s="345"/>
      <c r="AG260" s="345"/>
      <c r="AH260" s="345"/>
      <c r="AI260" s="374"/>
      <c r="AJ260" s="690"/>
      <c r="AK260" s="356"/>
      <c r="AL260" s="356"/>
      <c r="AM260" s="345"/>
      <c r="AN260" s="374"/>
      <c r="AO260" s="484"/>
      <c r="AP260" s="384"/>
      <c r="AQ260" s="384"/>
      <c r="AR260" s="384"/>
      <c r="AS260" s="384"/>
      <c r="AT260" s="384"/>
      <c r="AU260" s="384"/>
      <c r="AV260" s="384"/>
      <c r="AW260" s="384"/>
      <c r="AX260" s="384"/>
      <c r="AY260" s="384"/>
      <c r="AZ260" s="475"/>
      <c r="BA260" s="476"/>
      <c r="BB260" s="477"/>
      <c r="BC260" s="477"/>
      <c r="BD260" s="477"/>
      <c r="BE260" s="474"/>
    </row>
    <row r="261" spans="1:57" ht="12.75" customHeight="1" thickBot="1">
      <c r="A261" s="342"/>
      <c r="B261" s="339"/>
      <c r="C261" s="345"/>
      <c r="D261" s="347"/>
      <c r="E261" s="351"/>
      <c r="F261" s="347"/>
      <c r="G261" s="351"/>
      <c r="H261" s="387"/>
      <c r="I261" s="77" t="s">
        <v>171</v>
      </c>
      <c r="J261" s="431"/>
      <c r="K261" s="395"/>
      <c r="L261" s="345"/>
      <c r="M261" s="397"/>
      <c r="N261" s="351"/>
      <c r="O261" s="345"/>
      <c r="P261" s="354"/>
      <c r="Q261" s="354"/>
      <c r="R261" s="354"/>
      <c r="S261" s="354"/>
      <c r="T261" s="354"/>
      <c r="U261" s="354"/>
      <c r="V261" s="354"/>
      <c r="W261" s="354"/>
      <c r="X261" s="354"/>
      <c r="Y261" s="345"/>
      <c r="Z261" s="354"/>
      <c r="AA261" s="345"/>
      <c r="AB261" s="405"/>
      <c r="AC261" s="363"/>
      <c r="AD261" s="363"/>
      <c r="AE261" s="366"/>
      <c r="AF261" s="345"/>
      <c r="AG261" s="345"/>
      <c r="AH261" s="345"/>
      <c r="AI261" s="374"/>
      <c r="AJ261" s="690"/>
      <c r="AK261" s="356"/>
      <c r="AL261" s="356"/>
      <c r="AM261" s="345"/>
      <c r="AN261" s="374"/>
      <c r="AO261" s="484"/>
      <c r="AP261" s="384"/>
      <c r="AQ261" s="384"/>
      <c r="AR261" s="384"/>
      <c r="AS261" s="384"/>
      <c r="AT261" s="384"/>
      <c r="AU261" s="384"/>
      <c r="AV261" s="384"/>
      <c r="AW261" s="384"/>
      <c r="AX261" s="384"/>
      <c r="AY261" s="384"/>
      <c r="AZ261" s="475"/>
      <c r="BA261" s="476"/>
      <c r="BB261" s="477"/>
      <c r="BC261" s="477"/>
      <c r="BD261" s="477"/>
      <c r="BE261" s="474"/>
    </row>
    <row r="262" spans="1:57" ht="18.75" customHeight="1" thickBot="1">
      <c r="A262" s="342"/>
      <c r="B262" s="339"/>
      <c r="C262" s="345"/>
      <c r="D262" s="347"/>
      <c r="E262" s="351"/>
      <c r="F262" s="347"/>
      <c r="G262" s="351"/>
      <c r="H262" s="387" t="s">
        <v>163</v>
      </c>
      <c r="I262" s="77" t="s">
        <v>171</v>
      </c>
      <c r="J262" s="431"/>
      <c r="K262" s="395"/>
      <c r="L262" s="345"/>
      <c r="M262" s="397"/>
      <c r="N262" s="351"/>
      <c r="O262" s="345"/>
      <c r="P262" s="354"/>
      <c r="Q262" s="354"/>
      <c r="R262" s="354"/>
      <c r="S262" s="354"/>
      <c r="T262" s="354"/>
      <c r="U262" s="354"/>
      <c r="V262" s="354"/>
      <c r="W262" s="354"/>
      <c r="X262" s="354"/>
      <c r="Y262" s="345"/>
      <c r="Z262" s="354"/>
      <c r="AA262" s="345"/>
      <c r="AB262" s="405"/>
      <c r="AC262" s="363"/>
      <c r="AD262" s="363"/>
      <c r="AE262" s="366"/>
      <c r="AF262" s="345"/>
      <c r="AG262" s="345"/>
      <c r="AH262" s="345"/>
      <c r="AI262" s="374"/>
      <c r="AJ262" s="690"/>
      <c r="AK262" s="356"/>
      <c r="AL262" s="356"/>
      <c r="AM262" s="345"/>
      <c r="AN262" s="374"/>
      <c r="AO262" s="484"/>
      <c r="AP262" s="384"/>
      <c r="AQ262" s="384"/>
      <c r="AR262" s="384"/>
      <c r="AS262" s="384"/>
      <c r="AT262" s="384"/>
      <c r="AU262" s="384"/>
      <c r="AV262" s="384"/>
      <c r="AW262" s="384"/>
      <c r="AX262" s="384"/>
      <c r="AY262" s="384"/>
      <c r="AZ262" s="475"/>
      <c r="BA262" s="476"/>
      <c r="BB262" s="477"/>
      <c r="BC262" s="477"/>
      <c r="BD262" s="477"/>
      <c r="BE262" s="474"/>
    </row>
    <row r="263" spans="1:57" ht="12.75" customHeight="1" thickBot="1">
      <c r="A263" s="342"/>
      <c r="B263" s="339"/>
      <c r="C263" s="345"/>
      <c r="D263" s="347"/>
      <c r="E263" s="351"/>
      <c r="F263" s="347"/>
      <c r="G263" s="351"/>
      <c r="H263" s="387"/>
      <c r="I263" s="77" t="s">
        <v>171</v>
      </c>
      <c r="J263" s="431"/>
      <c r="K263" s="395"/>
      <c r="L263" s="345"/>
      <c r="M263" s="397"/>
      <c r="N263" s="351"/>
      <c r="O263" s="345"/>
      <c r="P263" s="354"/>
      <c r="Q263" s="354"/>
      <c r="R263" s="354"/>
      <c r="S263" s="354"/>
      <c r="T263" s="354"/>
      <c r="U263" s="354"/>
      <c r="V263" s="354"/>
      <c r="W263" s="354"/>
      <c r="X263" s="354"/>
      <c r="Y263" s="345"/>
      <c r="Z263" s="354"/>
      <c r="AA263" s="345"/>
      <c r="AB263" s="405"/>
      <c r="AC263" s="363"/>
      <c r="AD263" s="363"/>
      <c r="AE263" s="366"/>
      <c r="AF263" s="345"/>
      <c r="AG263" s="345"/>
      <c r="AH263" s="345"/>
      <c r="AI263" s="374"/>
      <c r="AJ263" s="690"/>
      <c r="AK263" s="356"/>
      <c r="AL263" s="356"/>
      <c r="AM263" s="345"/>
      <c r="AN263" s="374"/>
      <c r="AO263" s="484"/>
      <c r="AP263" s="384"/>
      <c r="AQ263" s="384"/>
      <c r="AR263" s="384"/>
      <c r="AS263" s="384"/>
      <c r="AT263" s="384"/>
      <c r="AU263" s="384"/>
      <c r="AV263" s="384"/>
      <c r="AW263" s="384"/>
      <c r="AX263" s="384"/>
      <c r="AY263" s="384"/>
      <c r="AZ263" s="475"/>
      <c r="BA263" s="476"/>
      <c r="BB263" s="477"/>
      <c r="BC263" s="477"/>
      <c r="BD263" s="477"/>
      <c r="BE263" s="474"/>
    </row>
    <row r="264" spans="1:57" ht="14.25" customHeight="1" thickBot="1">
      <c r="A264" s="342"/>
      <c r="B264" s="339"/>
      <c r="C264" s="345"/>
      <c r="D264" s="347"/>
      <c r="E264" s="351"/>
      <c r="F264" s="347"/>
      <c r="G264" s="351"/>
      <c r="H264" s="370" t="s">
        <v>164</v>
      </c>
      <c r="I264" s="77" t="s">
        <v>171</v>
      </c>
      <c r="J264" s="431"/>
      <c r="K264" s="395"/>
      <c r="L264" s="345"/>
      <c r="M264" s="397"/>
      <c r="N264" s="351"/>
      <c r="O264" s="345"/>
      <c r="P264" s="354"/>
      <c r="Q264" s="354"/>
      <c r="R264" s="354"/>
      <c r="S264" s="354"/>
      <c r="T264" s="354"/>
      <c r="U264" s="354"/>
      <c r="V264" s="354"/>
      <c r="W264" s="354"/>
      <c r="X264" s="354"/>
      <c r="Y264" s="345"/>
      <c r="Z264" s="354"/>
      <c r="AA264" s="345"/>
      <c r="AB264" s="405"/>
      <c r="AC264" s="363"/>
      <c r="AD264" s="363"/>
      <c r="AE264" s="366"/>
      <c r="AF264" s="345"/>
      <c r="AG264" s="345"/>
      <c r="AH264" s="345"/>
      <c r="AI264" s="374"/>
      <c r="AJ264" s="690"/>
      <c r="AK264" s="356"/>
      <c r="AL264" s="356"/>
      <c r="AM264" s="345"/>
      <c r="AN264" s="374"/>
      <c r="AO264" s="484"/>
      <c r="AP264" s="384"/>
      <c r="AQ264" s="384"/>
      <c r="AR264" s="384"/>
      <c r="AS264" s="384"/>
      <c r="AT264" s="384"/>
      <c r="AU264" s="384"/>
      <c r="AV264" s="384"/>
      <c r="AW264" s="384"/>
      <c r="AX264" s="384"/>
      <c r="AY264" s="384"/>
      <c r="AZ264" s="475"/>
      <c r="BA264" s="476"/>
      <c r="BB264" s="477"/>
      <c r="BC264" s="477"/>
      <c r="BD264" s="477"/>
      <c r="BE264" s="474"/>
    </row>
    <row r="265" spans="1:57" ht="13.5" customHeight="1" thickBot="1">
      <c r="A265" s="342"/>
      <c r="B265" s="339"/>
      <c r="C265" s="345"/>
      <c r="D265" s="347"/>
      <c r="E265" s="351"/>
      <c r="F265" s="347"/>
      <c r="G265" s="351"/>
      <c r="H265" s="371"/>
      <c r="I265" s="77" t="s">
        <v>171</v>
      </c>
      <c r="J265" s="431"/>
      <c r="K265" s="395"/>
      <c r="L265" s="345"/>
      <c r="M265" s="397"/>
      <c r="N265" s="351"/>
      <c r="O265" s="345"/>
      <c r="P265" s="354"/>
      <c r="Q265" s="354"/>
      <c r="R265" s="354"/>
      <c r="S265" s="354"/>
      <c r="T265" s="354"/>
      <c r="U265" s="354"/>
      <c r="V265" s="354"/>
      <c r="W265" s="354"/>
      <c r="X265" s="354"/>
      <c r="Y265" s="345"/>
      <c r="Z265" s="354"/>
      <c r="AA265" s="345"/>
      <c r="AB265" s="405"/>
      <c r="AC265" s="363"/>
      <c r="AD265" s="363"/>
      <c r="AE265" s="366"/>
      <c r="AF265" s="345"/>
      <c r="AG265" s="345"/>
      <c r="AH265" s="345"/>
      <c r="AI265" s="374"/>
      <c r="AJ265" s="690"/>
      <c r="AK265" s="356"/>
      <c r="AL265" s="356"/>
      <c r="AM265" s="345"/>
      <c r="AN265" s="374"/>
      <c r="AO265" s="484"/>
      <c r="AP265" s="384"/>
      <c r="AQ265" s="384"/>
      <c r="AR265" s="384"/>
      <c r="AS265" s="384"/>
      <c r="AT265" s="384"/>
      <c r="AU265" s="384"/>
      <c r="AV265" s="384"/>
      <c r="AW265" s="384"/>
      <c r="AX265" s="384"/>
      <c r="AY265" s="384"/>
      <c r="AZ265" s="475"/>
      <c r="BA265" s="476"/>
      <c r="BB265" s="477"/>
      <c r="BC265" s="477"/>
      <c r="BD265" s="477"/>
      <c r="BE265" s="474"/>
    </row>
    <row r="266" spans="1:57" ht="18.75" customHeight="1" thickBot="1">
      <c r="A266" s="342"/>
      <c r="B266" s="339"/>
      <c r="C266" s="345"/>
      <c r="D266" s="347"/>
      <c r="E266" s="351"/>
      <c r="F266" s="347"/>
      <c r="G266" s="351"/>
      <c r="H266" s="377" t="s">
        <v>165</v>
      </c>
      <c r="I266" s="77" t="s">
        <v>171</v>
      </c>
      <c r="J266" s="431"/>
      <c r="K266" s="395"/>
      <c r="L266" s="345"/>
      <c r="M266" s="397"/>
      <c r="N266" s="351"/>
      <c r="O266" s="345"/>
      <c r="P266" s="354"/>
      <c r="Q266" s="354"/>
      <c r="R266" s="354"/>
      <c r="S266" s="354"/>
      <c r="T266" s="354"/>
      <c r="U266" s="354"/>
      <c r="V266" s="354"/>
      <c r="W266" s="354"/>
      <c r="X266" s="354"/>
      <c r="Y266" s="345"/>
      <c r="Z266" s="354"/>
      <c r="AA266" s="345"/>
      <c r="AB266" s="405"/>
      <c r="AC266" s="363"/>
      <c r="AD266" s="363"/>
      <c r="AE266" s="366"/>
      <c r="AF266" s="345"/>
      <c r="AG266" s="345"/>
      <c r="AH266" s="345"/>
      <c r="AI266" s="374"/>
      <c r="AJ266" s="690"/>
      <c r="AK266" s="356"/>
      <c r="AL266" s="356"/>
      <c r="AM266" s="345"/>
      <c r="AN266" s="374"/>
      <c r="AO266" s="484"/>
      <c r="AP266" s="384"/>
      <c r="AQ266" s="384"/>
      <c r="AR266" s="384"/>
      <c r="AS266" s="384"/>
      <c r="AT266" s="384"/>
      <c r="AU266" s="384"/>
      <c r="AV266" s="384"/>
      <c r="AW266" s="384"/>
      <c r="AX266" s="384"/>
      <c r="AY266" s="384"/>
      <c r="AZ266" s="475"/>
      <c r="BA266" s="476"/>
      <c r="BB266" s="477"/>
      <c r="BC266" s="477"/>
      <c r="BD266" s="477"/>
      <c r="BE266" s="474"/>
    </row>
    <row r="267" spans="1:57" ht="15.75" customHeight="1" thickBot="1">
      <c r="A267" s="441"/>
      <c r="B267" s="340"/>
      <c r="C267" s="415"/>
      <c r="D267" s="442"/>
      <c r="E267" s="352"/>
      <c r="F267" s="442"/>
      <c r="G267" s="352"/>
      <c r="H267" s="432"/>
      <c r="I267" s="77" t="s">
        <v>171</v>
      </c>
      <c r="J267" s="443"/>
      <c r="K267" s="444"/>
      <c r="L267" s="345"/>
      <c r="M267" s="449"/>
      <c r="N267" s="352"/>
      <c r="O267" s="415"/>
      <c r="P267" s="425"/>
      <c r="Q267" s="425"/>
      <c r="R267" s="425"/>
      <c r="S267" s="425"/>
      <c r="T267" s="425"/>
      <c r="U267" s="425"/>
      <c r="V267" s="425"/>
      <c r="W267" s="425"/>
      <c r="X267" s="425"/>
      <c r="Y267" s="415"/>
      <c r="Z267" s="425"/>
      <c r="AA267" s="415"/>
      <c r="AB267" s="437"/>
      <c r="AC267" s="363"/>
      <c r="AD267" s="363"/>
      <c r="AE267" s="439"/>
      <c r="AF267" s="415"/>
      <c r="AG267" s="415"/>
      <c r="AH267" s="345"/>
      <c r="AI267" s="426"/>
      <c r="AJ267" s="691"/>
      <c r="AK267" s="692"/>
      <c r="AL267" s="692"/>
      <c r="AM267" s="415"/>
      <c r="AN267" s="426"/>
      <c r="AO267" s="504"/>
      <c r="AP267" s="505"/>
      <c r="AQ267" s="505"/>
      <c r="AR267" s="505"/>
      <c r="AS267" s="505"/>
      <c r="AT267" s="505"/>
      <c r="AU267" s="505"/>
      <c r="AV267" s="505"/>
      <c r="AW267" s="505"/>
      <c r="AX267" s="505"/>
      <c r="AY267" s="505"/>
      <c r="AZ267" s="510"/>
      <c r="BA267" s="511"/>
      <c r="BB267" s="493"/>
      <c r="BC267" s="493"/>
      <c r="BD267" s="493"/>
      <c r="BE267" s="506"/>
    </row>
    <row r="268" spans="1:57" ht="46.5" customHeight="1" thickBot="1">
      <c r="A268" s="341">
        <v>9</v>
      </c>
      <c r="B268" s="323" t="s">
        <v>306</v>
      </c>
      <c r="C268" s="344" t="s">
        <v>307</v>
      </c>
      <c r="D268" s="346" t="s">
        <v>122</v>
      </c>
      <c r="E268" s="344" t="s">
        <v>308</v>
      </c>
      <c r="F268" s="346" t="s">
        <v>309</v>
      </c>
      <c r="G268" s="350" t="s">
        <v>124</v>
      </c>
      <c r="H268" s="32" t="s">
        <v>125</v>
      </c>
      <c r="I268" s="77" t="s">
        <v>171</v>
      </c>
      <c r="J268" s="430">
        <f>COUNTIF(I268:I293,[3]DATOS!$D$24)</f>
        <v>26</v>
      </c>
      <c r="K268" s="394" t="str">
        <f>+IF(AND(J268&lt;6,J268&gt;0),"Moderado",IF(AND(J268&lt;12,J268&gt;5),"Mayor",IF(AND(J268&lt;20,J268&gt;11),"Catastrófico","Responda las Preguntas de Impacto")))</f>
        <v>Responda las Preguntas de Impacto</v>
      </c>
      <c r="L268" s="344"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396"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389" t="s">
        <v>310</v>
      </c>
      <c r="O268" s="390" t="s">
        <v>127</v>
      </c>
      <c r="P268" s="30" t="s">
        <v>128</v>
      </c>
      <c r="Q268" s="26" t="s">
        <v>129</v>
      </c>
      <c r="R268" s="26">
        <f>+IFERROR(VLOOKUP(Q268,[10]DATOS!$E$2:$F$17,2,FALSE),"")</f>
        <v>15</v>
      </c>
      <c r="S268" s="391">
        <f>SUM(R268:R275)</f>
        <v>100</v>
      </c>
      <c r="T268" s="384" t="str">
        <f>+IF(AND(S268&lt;=100,S268&gt;=96),"Fuerte",IF(AND(S268&lt;=95,S268&gt;=86),"Moderado",IF(AND(S268&lt;=85,J268&gt;=0),"Débil"," ")))</f>
        <v>Fuerte</v>
      </c>
      <c r="U268" s="384" t="s">
        <v>130</v>
      </c>
      <c r="V268" s="384"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384">
        <f>IF(V268="Fuerte",100,IF(V268="Moderado",50,IF(V268="Débil",0)))</f>
        <v>100</v>
      </c>
      <c r="X268" s="353">
        <f>AVERAGE(W268:W293)</f>
        <v>100</v>
      </c>
      <c r="Y268" s="362" t="s">
        <v>311</v>
      </c>
      <c r="Z268" s="353" t="s">
        <v>203</v>
      </c>
      <c r="AA268" s="364" t="s">
        <v>312</v>
      </c>
      <c r="AB268" s="404" t="str">
        <f>+IF(X268=100,"Fuerte",IF(AND(X268&lt;=99,X268&gt;=50),"Moderado",IF(X268&lt;50,"Débil"," ")))</f>
        <v>Fuerte</v>
      </c>
      <c r="AC268" s="363" t="s">
        <v>132</v>
      </c>
      <c r="AD268" s="363" t="s">
        <v>132</v>
      </c>
      <c r="AE268" s="365"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344"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344" t="str">
        <f>K268</f>
        <v>Responda las Preguntas de Impacto</v>
      </c>
      <c r="AH268" s="344"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372"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375" t="s">
        <v>313</v>
      </c>
      <c r="AK268" s="376">
        <v>43466</v>
      </c>
      <c r="AL268" s="355">
        <v>43830</v>
      </c>
      <c r="AM268" s="358" t="s">
        <v>314</v>
      </c>
      <c r="AN268" s="348" t="s">
        <v>315</v>
      </c>
      <c r="AO268" s="456"/>
      <c r="AP268" s="452"/>
      <c r="AQ268" s="452"/>
      <c r="AR268" s="452"/>
      <c r="AS268" s="452"/>
      <c r="AT268" s="452"/>
      <c r="AU268" s="452"/>
      <c r="AV268" s="452"/>
      <c r="AW268" s="452"/>
      <c r="AX268" s="452"/>
      <c r="AY268" s="452"/>
      <c r="AZ268" s="453"/>
      <c r="BA268" s="494"/>
      <c r="BB268" s="497"/>
      <c r="BC268" s="497"/>
      <c r="BD268" s="497"/>
      <c r="BE268" s="478"/>
    </row>
    <row r="269" spans="1:57" ht="30" customHeight="1" thickBot="1">
      <c r="A269" s="342"/>
      <c r="B269" s="324"/>
      <c r="C269" s="345"/>
      <c r="D269" s="347"/>
      <c r="E269" s="345"/>
      <c r="F269" s="347"/>
      <c r="G269" s="351"/>
      <c r="H269" s="28" t="s">
        <v>135</v>
      </c>
      <c r="I269" s="77" t="s">
        <v>171</v>
      </c>
      <c r="J269" s="431"/>
      <c r="K269" s="395"/>
      <c r="L269" s="345"/>
      <c r="M269" s="397"/>
      <c r="N269" s="386"/>
      <c r="O269" s="369"/>
      <c r="P269" s="30" t="s">
        <v>136</v>
      </c>
      <c r="Q269" s="26" t="s">
        <v>137</v>
      </c>
      <c r="R269" s="26">
        <f>+IFERROR(VLOOKUP(Q269,[10]DATOS!$E$2:$F$17,2,FALSE),"")</f>
        <v>15</v>
      </c>
      <c r="S269" s="392"/>
      <c r="T269" s="384"/>
      <c r="U269" s="384"/>
      <c r="V269" s="384"/>
      <c r="W269" s="384"/>
      <c r="X269" s="354"/>
      <c r="Y269" s="345"/>
      <c r="Z269" s="354"/>
      <c r="AA269" s="380"/>
      <c r="AB269" s="405"/>
      <c r="AC269" s="363"/>
      <c r="AD269" s="363"/>
      <c r="AE269" s="366"/>
      <c r="AF269" s="345"/>
      <c r="AG269" s="345"/>
      <c r="AH269" s="345"/>
      <c r="AI269" s="373"/>
      <c r="AJ269" s="375"/>
      <c r="AK269" s="356"/>
      <c r="AL269" s="356"/>
      <c r="AM269" s="359"/>
      <c r="AN269" s="374"/>
      <c r="AO269" s="457"/>
      <c r="AP269" s="354"/>
      <c r="AQ269" s="354"/>
      <c r="AR269" s="354"/>
      <c r="AS269" s="354"/>
      <c r="AT269" s="354"/>
      <c r="AU269" s="354"/>
      <c r="AV269" s="354"/>
      <c r="AW269" s="354"/>
      <c r="AX269" s="354"/>
      <c r="AY269" s="354"/>
      <c r="AZ269" s="454"/>
      <c r="BA269" s="495"/>
      <c r="BB269" s="498"/>
      <c r="BC269" s="498"/>
      <c r="BD269" s="498"/>
      <c r="BE269" s="479"/>
    </row>
    <row r="270" spans="1:57" ht="30" customHeight="1" thickBot="1">
      <c r="A270" s="342"/>
      <c r="B270" s="324"/>
      <c r="C270" s="345"/>
      <c r="D270" s="347"/>
      <c r="E270" s="345"/>
      <c r="F270" s="347"/>
      <c r="G270" s="351"/>
      <c r="H270" s="28" t="s">
        <v>138</v>
      </c>
      <c r="I270" s="77" t="s">
        <v>171</v>
      </c>
      <c r="J270" s="431"/>
      <c r="K270" s="395"/>
      <c r="L270" s="345"/>
      <c r="M270" s="397"/>
      <c r="N270" s="386"/>
      <c r="O270" s="369"/>
      <c r="P270" s="30" t="s">
        <v>139</v>
      </c>
      <c r="Q270" s="26" t="s">
        <v>140</v>
      </c>
      <c r="R270" s="26">
        <f>+IFERROR(VLOOKUP(Q270,[10]DATOS!$E$2:$F$17,2,FALSE),"")</f>
        <v>15</v>
      </c>
      <c r="S270" s="392"/>
      <c r="T270" s="384"/>
      <c r="U270" s="384"/>
      <c r="V270" s="384"/>
      <c r="W270" s="384"/>
      <c r="X270" s="354"/>
      <c r="Y270" s="345"/>
      <c r="Z270" s="354"/>
      <c r="AA270" s="380"/>
      <c r="AB270" s="405"/>
      <c r="AC270" s="363"/>
      <c r="AD270" s="363"/>
      <c r="AE270" s="366"/>
      <c r="AF270" s="345"/>
      <c r="AG270" s="345"/>
      <c r="AH270" s="345"/>
      <c r="AI270" s="373"/>
      <c r="AJ270" s="375"/>
      <c r="AK270" s="356"/>
      <c r="AL270" s="356"/>
      <c r="AM270" s="359"/>
      <c r="AN270" s="374"/>
      <c r="AO270" s="457"/>
      <c r="AP270" s="354"/>
      <c r="AQ270" s="354"/>
      <c r="AR270" s="354"/>
      <c r="AS270" s="354"/>
      <c r="AT270" s="354"/>
      <c r="AU270" s="354"/>
      <c r="AV270" s="354"/>
      <c r="AW270" s="354"/>
      <c r="AX270" s="354"/>
      <c r="AY270" s="354"/>
      <c r="AZ270" s="454"/>
      <c r="BA270" s="495"/>
      <c r="BB270" s="498"/>
      <c r="BC270" s="498"/>
      <c r="BD270" s="498"/>
      <c r="BE270" s="479"/>
    </row>
    <row r="271" spans="1:57" ht="30" customHeight="1" thickBot="1">
      <c r="A271" s="342"/>
      <c r="B271" s="324"/>
      <c r="C271" s="345"/>
      <c r="D271" s="347"/>
      <c r="E271" s="345"/>
      <c r="F271" s="347"/>
      <c r="G271" s="351"/>
      <c r="H271" s="28" t="s">
        <v>141</v>
      </c>
      <c r="I271" s="77" t="s">
        <v>171</v>
      </c>
      <c r="J271" s="431"/>
      <c r="K271" s="395"/>
      <c r="L271" s="345"/>
      <c r="M271" s="397"/>
      <c r="N271" s="386"/>
      <c r="O271" s="369"/>
      <c r="P271" s="30" t="s">
        <v>143</v>
      </c>
      <c r="Q271" s="26" t="s">
        <v>144</v>
      </c>
      <c r="R271" s="26">
        <f>+IFERROR(VLOOKUP(Q271,[10]DATOS!$E$2:$F$17,2,FALSE),"")</f>
        <v>15</v>
      </c>
      <c r="S271" s="392"/>
      <c r="T271" s="384"/>
      <c r="U271" s="384"/>
      <c r="V271" s="384"/>
      <c r="W271" s="384"/>
      <c r="X271" s="354"/>
      <c r="Y271" s="345"/>
      <c r="Z271" s="354"/>
      <c r="AA271" s="380"/>
      <c r="AB271" s="405"/>
      <c r="AC271" s="363"/>
      <c r="AD271" s="363"/>
      <c r="AE271" s="366"/>
      <c r="AF271" s="345"/>
      <c r="AG271" s="345"/>
      <c r="AH271" s="345"/>
      <c r="AI271" s="373"/>
      <c r="AJ271" s="375"/>
      <c r="AK271" s="356"/>
      <c r="AL271" s="356"/>
      <c r="AM271" s="359"/>
      <c r="AN271" s="374"/>
      <c r="AO271" s="457"/>
      <c r="AP271" s="354"/>
      <c r="AQ271" s="354"/>
      <c r="AR271" s="354"/>
      <c r="AS271" s="354"/>
      <c r="AT271" s="354"/>
      <c r="AU271" s="354"/>
      <c r="AV271" s="354"/>
      <c r="AW271" s="354"/>
      <c r="AX271" s="354"/>
      <c r="AY271" s="354"/>
      <c r="AZ271" s="454"/>
      <c r="BA271" s="495"/>
      <c r="BB271" s="498"/>
      <c r="BC271" s="498"/>
      <c r="BD271" s="498"/>
      <c r="BE271" s="479"/>
    </row>
    <row r="272" spans="1:57" ht="30" customHeight="1" thickBot="1">
      <c r="A272" s="342"/>
      <c r="B272" s="324"/>
      <c r="C272" s="345"/>
      <c r="D272" s="347"/>
      <c r="E272" s="345"/>
      <c r="F272" s="347"/>
      <c r="G272" s="351"/>
      <c r="H272" s="28" t="s">
        <v>145</v>
      </c>
      <c r="I272" s="77" t="s">
        <v>171</v>
      </c>
      <c r="J272" s="431"/>
      <c r="K272" s="395"/>
      <c r="L272" s="345"/>
      <c r="M272" s="397"/>
      <c r="N272" s="386"/>
      <c r="O272" s="369"/>
      <c r="P272" s="30" t="s">
        <v>146</v>
      </c>
      <c r="Q272" s="26" t="s">
        <v>147</v>
      </c>
      <c r="R272" s="26">
        <f>+IFERROR(VLOOKUP(Q272,[10]DATOS!$E$2:$F$17,2,FALSE),"")</f>
        <v>15</v>
      </c>
      <c r="S272" s="392"/>
      <c r="T272" s="384"/>
      <c r="U272" s="384"/>
      <c r="V272" s="384"/>
      <c r="W272" s="384"/>
      <c r="X272" s="354"/>
      <c r="Y272" s="345"/>
      <c r="Z272" s="354"/>
      <c r="AA272" s="380"/>
      <c r="AB272" s="405"/>
      <c r="AC272" s="363"/>
      <c r="AD272" s="363"/>
      <c r="AE272" s="366"/>
      <c r="AF272" s="345"/>
      <c r="AG272" s="345"/>
      <c r="AH272" s="345"/>
      <c r="AI272" s="373"/>
      <c r="AJ272" s="375"/>
      <c r="AK272" s="356"/>
      <c r="AL272" s="356"/>
      <c r="AM272" s="359"/>
      <c r="AN272" s="374"/>
      <c r="AO272" s="457"/>
      <c r="AP272" s="354"/>
      <c r="AQ272" s="354"/>
      <c r="AR272" s="354"/>
      <c r="AS272" s="354"/>
      <c r="AT272" s="354"/>
      <c r="AU272" s="354"/>
      <c r="AV272" s="354"/>
      <c r="AW272" s="354"/>
      <c r="AX272" s="354"/>
      <c r="AY272" s="354"/>
      <c r="AZ272" s="454"/>
      <c r="BA272" s="495"/>
      <c r="BB272" s="498"/>
      <c r="BC272" s="498"/>
      <c r="BD272" s="498"/>
      <c r="BE272" s="479"/>
    </row>
    <row r="273" spans="1:57" ht="30" customHeight="1" thickBot="1">
      <c r="A273" s="342"/>
      <c r="B273" s="324"/>
      <c r="C273" s="345"/>
      <c r="D273" s="347"/>
      <c r="E273" s="345"/>
      <c r="F273" s="347"/>
      <c r="G273" s="351"/>
      <c r="H273" s="28" t="s">
        <v>148</v>
      </c>
      <c r="I273" s="77" t="s">
        <v>171</v>
      </c>
      <c r="J273" s="431"/>
      <c r="K273" s="395"/>
      <c r="L273" s="345"/>
      <c r="M273" s="397"/>
      <c r="N273" s="386"/>
      <c r="O273" s="369"/>
      <c r="P273" s="31" t="s">
        <v>149</v>
      </c>
      <c r="Q273" s="26" t="s">
        <v>150</v>
      </c>
      <c r="R273" s="26">
        <f>+IFERROR(VLOOKUP(Q273,[10]DATOS!$E$2:$F$17,2,FALSE),"")</f>
        <v>15</v>
      </c>
      <c r="S273" s="392"/>
      <c r="T273" s="384"/>
      <c r="U273" s="384"/>
      <c r="V273" s="384"/>
      <c r="W273" s="384"/>
      <c r="X273" s="354"/>
      <c r="Y273" s="345"/>
      <c r="Z273" s="354"/>
      <c r="AA273" s="380"/>
      <c r="AB273" s="405"/>
      <c r="AC273" s="363"/>
      <c r="AD273" s="363"/>
      <c r="AE273" s="366"/>
      <c r="AF273" s="345"/>
      <c r="AG273" s="345"/>
      <c r="AH273" s="345"/>
      <c r="AI273" s="373"/>
      <c r="AJ273" s="375"/>
      <c r="AK273" s="356"/>
      <c r="AL273" s="356"/>
      <c r="AM273" s="359"/>
      <c r="AN273" s="374"/>
      <c r="AO273" s="457"/>
      <c r="AP273" s="354"/>
      <c r="AQ273" s="354"/>
      <c r="AR273" s="354"/>
      <c r="AS273" s="354"/>
      <c r="AT273" s="354"/>
      <c r="AU273" s="354"/>
      <c r="AV273" s="354"/>
      <c r="AW273" s="354"/>
      <c r="AX273" s="354"/>
      <c r="AY273" s="354"/>
      <c r="AZ273" s="454"/>
      <c r="BA273" s="495"/>
      <c r="BB273" s="498"/>
      <c r="BC273" s="498"/>
      <c r="BD273" s="498"/>
      <c r="BE273" s="479"/>
    </row>
    <row r="274" spans="1:57" ht="30" customHeight="1" thickBot="1">
      <c r="A274" s="342"/>
      <c r="B274" s="324"/>
      <c r="C274" s="345"/>
      <c r="D274" s="347"/>
      <c r="E274" s="345"/>
      <c r="F274" s="347"/>
      <c r="G274" s="351"/>
      <c r="H274" s="28" t="s">
        <v>151</v>
      </c>
      <c r="I274" s="77" t="s">
        <v>171</v>
      </c>
      <c r="J274" s="431"/>
      <c r="K274" s="395"/>
      <c r="L274" s="345"/>
      <c r="M274" s="397"/>
      <c r="N274" s="386"/>
      <c r="O274" s="369"/>
      <c r="P274" s="30" t="s">
        <v>152</v>
      </c>
      <c r="Q274" s="30" t="s">
        <v>153</v>
      </c>
      <c r="R274" s="30">
        <f>+IFERROR(VLOOKUP(Q274,[10]DATOS!$E$2:$F$17,2,FALSE),"")</f>
        <v>10</v>
      </c>
      <c r="S274" s="392"/>
      <c r="T274" s="384"/>
      <c r="U274" s="384"/>
      <c r="V274" s="384"/>
      <c r="W274" s="384"/>
      <c r="X274" s="354"/>
      <c r="Y274" s="345"/>
      <c r="Z274" s="354"/>
      <c r="AA274" s="380"/>
      <c r="AB274" s="405"/>
      <c r="AC274" s="363"/>
      <c r="AD274" s="363"/>
      <c r="AE274" s="366"/>
      <c r="AF274" s="345"/>
      <c r="AG274" s="345"/>
      <c r="AH274" s="345"/>
      <c r="AI274" s="373"/>
      <c r="AJ274" s="375"/>
      <c r="AK274" s="356"/>
      <c r="AL274" s="356"/>
      <c r="AM274" s="359"/>
      <c r="AN274" s="374"/>
      <c r="AO274" s="457"/>
      <c r="AP274" s="354"/>
      <c r="AQ274" s="354"/>
      <c r="AR274" s="354"/>
      <c r="AS274" s="354"/>
      <c r="AT274" s="354"/>
      <c r="AU274" s="354"/>
      <c r="AV274" s="354"/>
      <c r="AW274" s="354"/>
      <c r="AX274" s="354"/>
      <c r="AY274" s="354"/>
      <c r="AZ274" s="454"/>
      <c r="BA274" s="495"/>
      <c r="BB274" s="498"/>
      <c r="BC274" s="498"/>
      <c r="BD274" s="498"/>
      <c r="BE274" s="479"/>
    </row>
    <row r="275" spans="1:57" ht="72" customHeight="1" thickBot="1">
      <c r="A275" s="342"/>
      <c r="B275" s="324"/>
      <c r="C275" s="345"/>
      <c r="D275" s="347"/>
      <c r="E275" s="349"/>
      <c r="F275" s="347"/>
      <c r="G275" s="351"/>
      <c r="H275" s="28" t="s">
        <v>154</v>
      </c>
      <c r="I275" s="77" t="s">
        <v>171</v>
      </c>
      <c r="J275" s="431"/>
      <c r="K275" s="395"/>
      <c r="L275" s="345"/>
      <c r="M275" s="397"/>
      <c r="N275" s="386"/>
      <c r="O275" s="369"/>
      <c r="P275" s="29"/>
      <c r="Q275" s="29"/>
      <c r="R275" s="29"/>
      <c r="S275" s="393"/>
      <c r="T275" s="384"/>
      <c r="U275" s="384"/>
      <c r="V275" s="384"/>
      <c r="W275" s="384"/>
      <c r="X275" s="354"/>
      <c r="Y275" s="349"/>
      <c r="Z275" s="379"/>
      <c r="AA275" s="381"/>
      <c r="AB275" s="405"/>
      <c r="AC275" s="363"/>
      <c r="AD275" s="363"/>
      <c r="AE275" s="366"/>
      <c r="AF275" s="345"/>
      <c r="AG275" s="345"/>
      <c r="AH275" s="345"/>
      <c r="AI275" s="373"/>
      <c r="AJ275" s="375"/>
      <c r="AK275" s="357"/>
      <c r="AL275" s="357"/>
      <c r="AM275" s="360"/>
      <c r="AN275" s="374"/>
      <c r="AO275" s="458"/>
      <c r="AP275" s="379"/>
      <c r="AQ275" s="379"/>
      <c r="AR275" s="379"/>
      <c r="AS275" s="379"/>
      <c r="AT275" s="379"/>
      <c r="AU275" s="379"/>
      <c r="AV275" s="379"/>
      <c r="AW275" s="379"/>
      <c r="AX275" s="379"/>
      <c r="AY275" s="379"/>
      <c r="AZ275" s="455"/>
      <c r="BA275" s="496"/>
      <c r="BB275" s="499"/>
      <c r="BC275" s="499"/>
      <c r="BD275" s="499"/>
      <c r="BE275" s="480"/>
    </row>
    <row r="276" spans="1:57" ht="30" customHeight="1" thickBot="1">
      <c r="A276" s="342"/>
      <c r="B276" s="324"/>
      <c r="C276" s="345"/>
      <c r="D276" s="347"/>
      <c r="E276" s="385" t="s">
        <v>316</v>
      </c>
      <c r="F276" s="347"/>
      <c r="G276" s="351"/>
      <c r="H276" s="28" t="s">
        <v>155</v>
      </c>
      <c r="I276" s="77" t="s">
        <v>171</v>
      </c>
      <c r="J276" s="431"/>
      <c r="K276" s="395"/>
      <c r="L276" s="345"/>
      <c r="M276" s="397"/>
      <c r="N276" s="386" t="s">
        <v>317</v>
      </c>
      <c r="O276" s="344" t="s">
        <v>127</v>
      </c>
      <c r="P276" s="26" t="s">
        <v>128</v>
      </c>
      <c r="Q276" s="26" t="s">
        <v>129</v>
      </c>
      <c r="R276" s="26">
        <f>+IFERROR(VLOOKUP(Q276,[10]DATOS!$E$2:$F$17,2,FALSE),"")</f>
        <v>15</v>
      </c>
      <c r="S276" s="353">
        <f>SUM(R276:R285)</f>
        <v>100</v>
      </c>
      <c r="T276" s="353" t="str">
        <f>+IF(AND(S276&lt;=100,S276&gt;=96),"Fuerte",IF(AND(S276&lt;=95,S276&gt;=86),"Moderado",IF(AND(S276&lt;=85,J276&gt;=0),"Débil"," ")))</f>
        <v>Fuerte</v>
      </c>
      <c r="U276" s="353" t="s">
        <v>130</v>
      </c>
      <c r="V276" s="353"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353">
        <f>IF(V276="Fuerte",100,IF(V276="Moderado",50,IF(V276="Débil",0)))</f>
        <v>100</v>
      </c>
      <c r="X276" s="354"/>
      <c r="Y276" s="362" t="s">
        <v>318</v>
      </c>
      <c r="Z276" s="406" t="s">
        <v>209</v>
      </c>
      <c r="AA276" s="362" t="s">
        <v>319</v>
      </c>
      <c r="AB276" s="405"/>
      <c r="AC276" s="363"/>
      <c r="AD276" s="363"/>
      <c r="AE276" s="366"/>
      <c r="AF276" s="345"/>
      <c r="AG276" s="345"/>
      <c r="AH276" s="345"/>
      <c r="AI276" s="373"/>
      <c r="AJ276" s="375" t="s">
        <v>320</v>
      </c>
      <c r="AK276" s="368">
        <v>43466</v>
      </c>
      <c r="AL276" s="368">
        <v>43830</v>
      </c>
      <c r="AM276" s="369" t="s">
        <v>321</v>
      </c>
      <c r="AN276" s="374"/>
      <c r="AO276" s="484"/>
      <c r="AP276" s="384"/>
      <c r="AQ276" s="384"/>
      <c r="AR276" s="384"/>
      <c r="AS276" s="384"/>
      <c r="AT276" s="384"/>
      <c r="AU276" s="384"/>
      <c r="AV276" s="384"/>
      <c r="AW276" s="384"/>
      <c r="AX276" s="384"/>
      <c r="AY276" s="384"/>
      <c r="AZ276" s="475"/>
      <c r="BA276" s="476"/>
      <c r="BB276" s="477"/>
      <c r="BC276" s="477"/>
      <c r="BD276" s="477"/>
      <c r="BE276" s="474"/>
    </row>
    <row r="277" spans="1:57" ht="30" customHeight="1" thickBot="1">
      <c r="A277" s="342"/>
      <c r="B277" s="324"/>
      <c r="C277" s="345"/>
      <c r="D277" s="347"/>
      <c r="E277" s="351"/>
      <c r="F277" s="347"/>
      <c r="G277" s="351"/>
      <c r="H277" s="28" t="s">
        <v>156</v>
      </c>
      <c r="I277" s="77" t="s">
        <v>171</v>
      </c>
      <c r="J277" s="431"/>
      <c r="K277" s="395"/>
      <c r="L277" s="345"/>
      <c r="M277" s="397"/>
      <c r="N277" s="386"/>
      <c r="O277" s="345"/>
      <c r="P277" s="27" t="s">
        <v>136</v>
      </c>
      <c r="Q277" s="26" t="s">
        <v>137</v>
      </c>
      <c r="R277" s="26">
        <f>+IFERROR(VLOOKUP(Q277,[10]DATOS!$E$2:$F$17,2,FALSE),"")</f>
        <v>15</v>
      </c>
      <c r="S277" s="354"/>
      <c r="T277" s="354"/>
      <c r="U277" s="354"/>
      <c r="V277" s="354"/>
      <c r="W277" s="354"/>
      <c r="X277" s="354"/>
      <c r="Y277" s="345"/>
      <c r="Z277" s="354"/>
      <c r="AA277" s="345"/>
      <c r="AB277" s="405"/>
      <c r="AC277" s="363"/>
      <c r="AD277" s="363"/>
      <c r="AE277" s="366"/>
      <c r="AF277" s="345"/>
      <c r="AG277" s="345"/>
      <c r="AH277" s="345"/>
      <c r="AI277" s="373"/>
      <c r="AJ277" s="375"/>
      <c r="AK277" s="368"/>
      <c r="AL277" s="368"/>
      <c r="AM277" s="369"/>
      <c r="AN277" s="374"/>
      <c r="AO277" s="484"/>
      <c r="AP277" s="384"/>
      <c r="AQ277" s="384"/>
      <c r="AR277" s="384"/>
      <c r="AS277" s="384"/>
      <c r="AT277" s="384"/>
      <c r="AU277" s="384"/>
      <c r="AV277" s="384"/>
      <c r="AW277" s="384"/>
      <c r="AX277" s="384"/>
      <c r="AY277" s="384"/>
      <c r="AZ277" s="475"/>
      <c r="BA277" s="476"/>
      <c r="BB277" s="477"/>
      <c r="BC277" s="477"/>
      <c r="BD277" s="477"/>
      <c r="BE277" s="474"/>
    </row>
    <row r="278" spans="1:57" ht="30" customHeight="1" thickBot="1">
      <c r="A278" s="342"/>
      <c r="B278" s="324"/>
      <c r="C278" s="345"/>
      <c r="D278" s="347"/>
      <c r="E278" s="351"/>
      <c r="F278" s="347"/>
      <c r="G278" s="351"/>
      <c r="H278" s="28" t="s">
        <v>157</v>
      </c>
      <c r="I278" s="77" t="s">
        <v>171</v>
      </c>
      <c r="J278" s="431"/>
      <c r="K278" s="395"/>
      <c r="L278" s="345"/>
      <c r="M278" s="397"/>
      <c r="N278" s="386"/>
      <c r="O278" s="345"/>
      <c r="P278" s="27" t="s">
        <v>139</v>
      </c>
      <c r="Q278" s="26" t="s">
        <v>140</v>
      </c>
      <c r="R278" s="26">
        <f>+IFERROR(VLOOKUP(Q278,[10]DATOS!$E$2:$F$17,2,FALSE),"")</f>
        <v>15</v>
      </c>
      <c r="S278" s="354"/>
      <c r="T278" s="354"/>
      <c r="U278" s="354"/>
      <c r="V278" s="354"/>
      <c r="W278" s="354"/>
      <c r="X278" s="354"/>
      <c r="Y278" s="345"/>
      <c r="Z278" s="354"/>
      <c r="AA278" s="345"/>
      <c r="AB278" s="405"/>
      <c r="AC278" s="363"/>
      <c r="AD278" s="363"/>
      <c r="AE278" s="366"/>
      <c r="AF278" s="345"/>
      <c r="AG278" s="345"/>
      <c r="AH278" s="345"/>
      <c r="AI278" s="373"/>
      <c r="AJ278" s="375"/>
      <c r="AK278" s="368"/>
      <c r="AL278" s="368"/>
      <c r="AM278" s="369"/>
      <c r="AN278" s="374"/>
      <c r="AO278" s="484"/>
      <c r="AP278" s="384"/>
      <c r="AQ278" s="384"/>
      <c r="AR278" s="384"/>
      <c r="AS278" s="384"/>
      <c r="AT278" s="384"/>
      <c r="AU278" s="384"/>
      <c r="AV278" s="384"/>
      <c r="AW278" s="384"/>
      <c r="AX278" s="384"/>
      <c r="AY278" s="384"/>
      <c r="AZ278" s="475"/>
      <c r="BA278" s="476"/>
      <c r="BB278" s="477"/>
      <c r="BC278" s="477"/>
      <c r="BD278" s="477"/>
      <c r="BE278" s="474"/>
    </row>
    <row r="279" spans="1:57" ht="30" customHeight="1" thickBot="1">
      <c r="A279" s="342"/>
      <c r="B279" s="324"/>
      <c r="C279" s="345"/>
      <c r="D279" s="347"/>
      <c r="E279" s="351"/>
      <c r="F279" s="347"/>
      <c r="G279" s="351"/>
      <c r="H279" s="28" t="s">
        <v>158</v>
      </c>
      <c r="I279" s="77" t="s">
        <v>171</v>
      </c>
      <c r="J279" s="431"/>
      <c r="K279" s="395"/>
      <c r="L279" s="345"/>
      <c r="M279" s="397"/>
      <c r="N279" s="386"/>
      <c r="O279" s="345"/>
      <c r="P279" s="27" t="s">
        <v>143</v>
      </c>
      <c r="Q279" s="26" t="s">
        <v>144</v>
      </c>
      <c r="R279" s="26">
        <f>+IFERROR(VLOOKUP(Q279,[10]DATOS!$E$2:$F$17,2,FALSE),"")</f>
        <v>15</v>
      </c>
      <c r="S279" s="354"/>
      <c r="T279" s="354"/>
      <c r="U279" s="354"/>
      <c r="V279" s="354"/>
      <c r="W279" s="354"/>
      <c r="X279" s="354"/>
      <c r="Y279" s="345"/>
      <c r="Z279" s="354"/>
      <c r="AA279" s="345"/>
      <c r="AB279" s="405"/>
      <c r="AC279" s="363"/>
      <c r="AD279" s="363"/>
      <c r="AE279" s="366"/>
      <c r="AF279" s="345"/>
      <c r="AG279" s="345"/>
      <c r="AH279" s="345"/>
      <c r="AI279" s="373"/>
      <c r="AJ279" s="375"/>
      <c r="AK279" s="368"/>
      <c r="AL279" s="368"/>
      <c r="AM279" s="369"/>
      <c r="AN279" s="374"/>
      <c r="AO279" s="484"/>
      <c r="AP279" s="384"/>
      <c r="AQ279" s="384"/>
      <c r="AR279" s="384"/>
      <c r="AS279" s="384"/>
      <c r="AT279" s="384"/>
      <c r="AU279" s="384"/>
      <c r="AV279" s="384"/>
      <c r="AW279" s="384"/>
      <c r="AX279" s="384"/>
      <c r="AY279" s="384"/>
      <c r="AZ279" s="475"/>
      <c r="BA279" s="476"/>
      <c r="BB279" s="477"/>
      <c r="BC279" s="477"/>
      <c r="BD279" s="477"/>
      <c r="BE279" s="474"/>
    </row>
    <row r="280" spans="1:57" ht="18.75" customHeight="1" thickBot="1">
      <c r="A280" s="342"/>
      <c r="B280" s="324"/>
      <c r="C280" s="345"/>
      <c r="D280" s="347"/>
      <c r="E280" s="351"/>
      <c r="F280" s="347"/>
      <c r="G280" s="351"/>
      <c r="H280" s="387" t="s">
        <v>159</v>
      </c>
      <c r="I280" s="77" t="s">
        <v>171</v>
      </c>
      <c r="J280" s="431"/>
      <c r="K280" s="395"/>
      <c r="L280" s="345"/>
      <c r="M280" s="397"/>
      <c r="N280" s="386"/>
      <c r="O280" s="345"/>
      <c r="P280" s="27" t="s">
        <v>146</v>
      </c>
      <c r="Q280" s="26" t="s">
        <v>147</v>
      </c>
      <c r="R280" s="26">
        <f>+IFERROR(VLOOKUP(Q280,[10]DATOS!$E$2:$F$17,2,FALSE),"")</f>
        <v>15</v>
      </c>
      <c r="S280" s="354"/>
      <c r="T280" s="354"/>
      <c r="U280" s="354"/>
      <c r="V280" s="354"/>
      <c r="W280" s="354"/>
      <c r="X280" s="354"/>
      <c r="Y280" s="345"/>
      <c r="Z280" s="354"/>
      <c r="AA280" s="345"/>
      <c r="AB280" s="405"/>
      <c r="AC280" s="363"/>
      <c r="AD280" s="363"/>
      <c r="AE280" s="366"/>
      <c r="AF280" s="345"/>
      <c r="AG280" s="345"/>
      <c r="AH280" s="345"/>
      <c r="AI280" s="373"/>
      <c r="AJ280" s="375"/>
      <c r="AK280" s="368"/>
      <c r="AL280" s="368"/>
      <c r="AM280" s="369"/>
      <c r="AN280" s="374"/>
      <c r="AO280" s="484"/>
      <c r="AP280" s="384"/>
      <c r="AQ280" s="384"/>
      <c r="AR280" s="384"/>
      <c r="AS280" s="384"/>
      <c r="AT280" s="384"/>
      <c r="AU280" s="384"/>
      <c r="AV280" s="384"/>
      <c r="AW280" s="384"/>
      <c r="AX280" s="384"/>
      <c r="AY280" s="384"/>
      <c r="AZ280" s="475"/>
      <c r="BA280" s="476"/>
      <c r="BB280" s="477"/>
      <c r="BC280" s="477"/>
      <c r="BD280" s="477"/>
      <c r="BE280" s="474"/>
    </row>
    <row r="281" spans="1:57" ht="45.75" customHeight="1" thickBot="1">
      <c r="A281" s="342"/>
      <c r="B281" s="324"/>
      <c r="C281" s="345"/>
      <c r="D281" s="347"/>
      <c r="E281" s="351"/>
      <c r="F281" s="347"/>
      <c r="G281" s="351"/>
      <c r="H281" s="387"/>
      <c r="I281" s="77" t="s">
        <v>171</v>
      </c>
      <c r="J281" s="431"/>
      <c r="K281" s="395"/>
      <c r="L281" s="345"/>
      <c r="M281" s="397"/>
      <c r="N281" s="386"/>
      <c r="O281" s="345"/>
      <c r="P281" s="27" t="s">
        <v>149</v>
      </c>
      <c r="Q281" s="26" t="s">
        <v>150</v>
      </c>
      <c r="R281" s="26">
        <f>+IFERROR(VLOOKUP(Q281,[10]DATOS!$E$2:$F$17,2,FALSE),"")</f>
        <v>15</v>
      </c>
      <c r="S281" s="354"/>
      <c r="T281" s="354"/>
      <c r="U281" s="354"/>
      <c r="V281" s="354"/>
      <c r="W281" s="354"/>
      <c r="X281" s="354"/>
      <c r="Y281" s="345"/>
      <c r="Z281" s="354"/>
      <c r="AA281" s="345"/>
      <c r="AB281" s="405"/>
      <c r="AC281" s="363"/>
      <c r="AD281" s="363"/>
      <c r="AE281" s="366"/>
      <c r="AF281" s="345"/>
      <c r="AG281" s="345"/>
      <c r="AH281" s="345"/>
      <c r="AI281" s="373"/>
      <c r="AJ281" s="375"/>
      <c r="AK281" s="368"/>
      <c r="AL281" s="368"/>
      <c r="AM281" s="369"/>
      <c r="AN281" s="374"/>
      <c r="AO281" s="484"/>
      <c r="AP281" s="384"/>
      <c r="AQ281" s="384"/>
      <c r="AR281" s="384"/>
      <c r="AS281" s="384"/>
      <c r="AT281" s="384"/>
      <c r="AU281" s="384"/>
      <c r="AV281" s="384"/>
      <c r="AW281" s="384"/>
      <c r="AX281" s="384"/>
      <c r="AY281" s="384"/>
      <c r="AZ281" s="475"/>
      <c r="BA281" s="476"/>
      <c r="BB281" s="477"/>
      <c r="BC281" s="477"/>
      <c r="BD281" s="477"/>
      <c r="BE281" s="474"/>
    </row>
    <row r="282" spans="1:57" ht="170.25" customHeight="1" thickBot="1">
      <c r="A282" s="342"/>
      <c r="B282" s="324"/>
      <c r="C282" s="345"/>
      <c r="D282" s="347"/>
      <c r="E282" s="351"/>
      <c r="F282" s="347"/>
      <c r="G282" s="351"/>
      <c r="H282" s="370" t="s">
        <v>160</v>
      </c>
      <c r="I282" s="77" t="s">
        <v>171</v>
      </c>
      <c r="J282" s="431"/>
      <c r="K282" s="395"/>
      <c r="L282" s="345"/>
      <c r="M282" s="397"/>
      <c r="N282" s="386"/>
      <c r="O282" s="345"/>
      <c r="P282" s="27" t="s">
        <v>152</v>
      </c>
      <c r="Q282" s="30" t="s">
        <v>153</v>
      </c>
      <c r="R282" s="26">
        <f>+IFERROR(VLOOKUP(Q282,[10]DATOS!$E$2:$F$17,2,FALSE),"")</f>
        <v>10</v>
      </c>
      <c r="S282" s="354"/>
      <c r="T282" s="354"/>
      <c r="U282" s="354"/>
      <c r="V282" s="354"/>
      <c r="W282" s="354"/>
      <c r="X282" s="354"/>
      <c r="Y282" s="345"/>
      <c r="Z282" s="354"/>
      <c r="AA282" s="345"/>
      <c r="AB282" s="405"/>
      <c r="AC282" s="363"/>
      <c r="AD282" s="363"/>
      <c r="AE282" s="366"/>
      <c r="AF282" s="345"/>
      <c r="AG282" s="345"/>
      <c r="AH282" s="345"/>
      <c r="AI282" s="373"/>
      <c r="AJ282" s="375"/>
      <c r="AK282" s="368"/>
      <c r="AL282" s="368"/>
      <c r="AM282" s="369"/>
      <c r="AN282" s="374"/>
      <c r="AO282" s="484"/>
      <c r="AP282" s="384"/>
      <c r="AQ282" s="384"/>
      <c r="AR282" s="384"/>
      <c r="AS282" s="384"/>
      <c r="AT282" s="384"/>
      <c r="AU282" s="384"/>
      <c r="AV282" s="384"/>
      <c r="AW282" s="384"/>
      <c r="AX282" s="384"/>
      <c r="AY282" s="384"/>
      <c r="AZ282" s="475"/>
      <c r="BA282" s="476"/>
      <c r="BB282" s="477"/>
      <c r="BC282" s="477"/>
      <c r="BD282" s="477"/>
      <c r="BE282" s="474"/>
    </row>
    <row r="283" spans="1:57" ht="59.25" customHeight="1" thickBot="1">
      <c r="A283" s="342"/>
      <c r="B283" s="324"/>
      <c r="C283" s="345"/>
      <c r="D283" s="347"/>
      <c r="E283" s="351"/>
      <c r="F283" s="347"/>
      <c r="G283" s="351"/>
      <c r="H283" s="371"/>
      <c r="I283" s="77" t="s">
        <v>171</v>
      </c>
      <c r="J283" s="431"/>
      <c r="K283" s="395"/>
      <c r="L283" s="345"/>
      <c r="M283" s="397"/>
      <c r="N283" s="351"/>
      <c r="O283" s="345"/>
      <c r="P283" s="353"/>
      <c r="Q283" s="353"/>
      <c r="R283" s="353"/>
      <c r="S283" s="354"/>
      <c r="T283" s="354"/>
      <c r="U283" s="354"/>
      <c r="V283" s="354"/>
      <c r="W283" s="354"/>
      <c r="X283" s="354"/>
      <c r="Y283" s="345"/>
      <c r="Z283" s="354"/>
      <c r="AA283" s="345"/>
      <c r="AB283" s="405"/>
      <c r="AC283" s="363"/>
      <c r="AD283" s="363"/>
      <c r="AE283" s="366"/>
      <c r="AF283" s="345"/>
      <c r="AG283" s="345"/>
      <c r="AH283" s="345"/>
      <c r="AI283" s="374"/>
      <c r="AJ283" s="407" t="s">
        <v>322</v>
      </c>
      <c r="AK283" s="409" t="s">
        <v>174</v>
      </c>
      <c r="AL283" s="409" t="s">
        <v>193</v>
      </c>
      <c r="AM283" s="362" t="s">
        <v>194</v>
      </c>
      <c r="AN283" s="374"/>
      <c r="AO283" s="484"/>
      <c r="AP283" s="384"/>
      <c r="AQ283" s="384"/>
      <c r="AR283" s="384"/>
      <c r="AS283" s="384"/>
      <c r="AT283" s="384"/>
      <c r="AU283" s="384"/>
      <c r="AV283" s="384"/>
      <c r="AW283" s="384"/>
      <c r="AX283" s="384"/>
      <c r="AY283" s="384"/>
      <c r="AZ283" s="475"/>
      <c r="BA283" s="476"/>
      <c r="BB283" s="477"/>
      <c r="BC283" s="477"/>
      <c r="BD283" s="477"/>
      <c r="BE283" s="474"/>
    </row>
    <row r="284" spans="1:57" ht="18.75" customHeight="1" thickBot="1">
      <c r="A284" s="342"/>
      <c r="B284" s="324"/>
      <c r="C284" s="345"/>
      <c r="D284" s="347"/>
      <c r="E284" s="351"/>
      <c r="F284" s="347"/>
      <c r="G284" s="351"/>
      <c r="H284" s="387" t="s">
        <v>161</v>
      </c>
      <c r="I284" s="77" t="s">
        <v>171</v>
      </c>
      <c r="J284" s="431"/>
      <c r="K284" s="395"/>
      <c r="L284" s="345"/>
      <c r="M284" s="397"/>
      <c r="N284" s="351"/>
      <c r="O284" s="345"/>
      <c r="P284" s="354"/>
      <c r="Q284" s="354"/>
      <c r="R284" s="354"/>
      <c r="S284" s="354"/>
      <c r="T284" s="354"/>
      <c r="U284" s="354"/>
      <c r="V284" s="354"/>
      <c r="W284" s="354"/>
      <c r="X284" s="354"/>
      <c r="Y284" s="345"/>
      <c r="Z284" s="354"/>
      <c r="AA284" s="345"/>
      <c r="AB284" s="405"/>
      <c r="AC284" s="363"/>
      <c r="AD284" s="363"/>
      <c r="AE284" s="366"/>
      <c r="AF284" s="345"/>
      <c r="AG284" s="345"/>
      <c r="AH284" s="345"/>
      <c r="AI284" s="374"/>
      <c r="AJ284" s="408"/>
      <c r="AK284" s="410"/>
      <c r="AL284" s="410"/>
      <c r="AM284" s="345"/>
      <c r="AN284" s="374"/>
      <c r="AO284" s="484"/>
      <c r="AP284" s="384"/>
      <c r="AQ284" s="384"/>
      <c r="AR284" s="384"/>
      <c r="AS284" s="384"/>
      <c r="AT284" s="384"/>
      <c r="AU284" s="384"/>
      <c r="AV284" s="384"/>
      <c r="AW284" s="384"/>
      <c r="AX284" s="384"/>
      <c r="AY284" s="384"/>
      <c r="AZ284" s="475"/>
      <c r="BA284" s="476"/>
      <c r="BB284" s="477"/>
      <c r="BC284" s="477"/>
      <c r="BD284" s="477"/>
      <c r="BE284" s="474"/>
    </row>
    <row r="285" spans="1:57" ht="9.75" customHeight="1" thickBot="1">
      <c r="A285" s="342"/>
      <c r="B285" s="324"/>
      <c r="C285" s="345"/>
      <c r="D285" s="347"/>
      <c r="E285" s="351"/>
      <c r="F285" s="347"/>
      <c r="G285" s="351"/>
      <c r="H285" s="387"/>
      <c r="I285" s="77" t="s">
        <v>171</v>
      </c>
      <c r="J285" s="431"/>
      <c r="K285" s="395"/>
      <c r="L285" s="345"/>
      <c r="M285" s="397"/>
      <c r="N285" s="351"/>
      <c r="O285" s="345"/>
      <c r="P285" s="354"/>
      <c r="Q285" s="354"/>
      <c r="R285" s="354"/>
      <c r="S285" s="354"/>
      <c r="T285" s="354"/>
      <c r="U285" s="354"/>
      <c r="V285" s="354"/>
      <c r="W285" s="354"/>
      <c r="X285" s="354"/>
      <c r="Y285" s="345"/>
      <c r="Z285" s="354"/>
      <c r="AA285" s="345"/>
      <c r="AB285" s="405"/>
      <c r="AC285" s="363"/>
      <c r="AD285" s="363"/>
      <c r="AE285" s="366"/>
      <c r="AF285" s="345"/>
      <c r="AG285" s="345"/>
      <c r="AH285" s="345"/>
      <c r="AI285" s="374"/>
      <c r="AJ285" s="408"/>
      <c r="AK285" s="410"/>
      <c r="AL285" s="410"/>
      <c r="AM285" s="345"/>
      <c r="AN285" s="374"/>
      <c r="AO285" s="484"/>
      <c r="AP285" s="384"/>
      <c r="AQ285" s="384"/>
      <c r="AR285" s="384"/>
      <c r="AS285" s="384"/>
      <c r="AT285" s="384"/>
      <c r="AU285" s="384"/>
      <c r="AV285" s="384"/>
      <c r="AW285" s="384"/>
      <c r="AX285" s="384"/>
      <c r="AY285" s="384"/>
      <c r="AZ285" s="475"/>
      <c r="BA285" s="476"/>
      <c r="BB285" s="477"/>
      <c r="BC285" s="477"/>
      <c r="BD285" s="477"/>
      <c r="BE285" s="474"/>
    </row>
    <row r="286" spans="1:57" ht="18.75" customHeight="1" thickBot="1">
      <c r="A286" s="342"/>
      <c r="B286" s="324"/>
      <c r="C286" s="345"/>
      <c r="D286" s="347"/>
      <c r="E286" s="351"/>
      <c r="F286" s="347"/>
      <c r="G286" s="351"/>
      <c r="H286" s="387" t="s">
        <v>162</v>
      </c>
      <c r="I286" s="77" t="s">
        <v>171</v>
      </c>
      <c r="J286" s="431"/>
      <c r="K286" s="395"/>
      <c r="L286" s="345"/>
      <c r="M286" s="397"/>
      <c r="N286" s="351"/>
      <c r="O286" s="345"/>
      <c r="P286" s="354"/>
      <c r="Q286" s="354"/>
      <c r="R286" s="354"/>
      <c r="S286" s="354"/>
      <c r="T286" s="354"/>
      <c r="U286" s="354"/>
      <c r="V286" s="354"/>
      <c r="W286" s="354"/>
      <c r="X286" s="354"/>
      <c r="Y286" s="345"/>
      <c r="Z286" s="354"/>
      <c r="AA286" s="345"/>
      <c r="AB286" s="405"/>
      <c r="AC286" s="363"/>
      <c r="AD286" s="363"/>
      <c r="AE286" s="366"/>
      <c r="AF286" s="345"/>
      <c r="AG286" s="345"/>
      <c r="AH286" s="345"/>
      <c r="AI286" s="374"/>
      <c r="AJ286" s="408"/>
      <c r="AK286" s="410"/>
      <c r="AL286" s="410"/>
      <c r="AM286" s="345"/>
      <c r="AN286" s="374"/>
      <c r="AO286" s="484"/>
      <c r="AP286" s="384"/>
      <c r="AQ286" s="384"/>
      <c r="AR286" s="384"/>
      <c r="AS286" s="384"/>
      <c r="AT286" s="384"/>
      <c r="AU286" s="384"/>
      <c r="AV286" s="384"/>
      <c r="AW286" s="384"/>
      <c r="AX286" s="384"/>
      <c r="AY286" s="384"/>
      <c r="AZ286" s="475"/>
      <c r="BA286" s="476"/>
      <c r="BB286" s="477"/>
      <c r="BC286" s="477"/>
      <c r="BD286" s="477"/>
      <c r="BE286" s="474"/>
    </row>
    <row r="287" spans="1:57" ht="12.75" customHeight="1" thickBot="1">
      <c r="A287" s="342"/>
      <c r="B287" s="324"/>
      <c r="C287" s="345"/>
      <c r="D287" s="347"/>
      <c r="E287" s="351"/>
      <c r="F287" s="347"/>
      <c r="G287" s="351"/>
      <c r="H287" s="387"/>
      <c r="I287" s="77" t="s">
        <v>171</v>
      </c>
      <c r="J287" s="431"/>
      <c r="K287" s="395"/>
      <c r="L287" s="345"/>
      <c r="M287" s="397"/>
      <c r="N287" s="351"/>
      <c r="O287" s="345"/>
      <c r="P287" s="354"/>
      <c r="Q287" s="354"/>
      <c r="R287" s="354"/>
      <c r="S287" s="354"/>
      <c r="T287" s="354"/>
      <c r="U287" s="354"/>
      <c r="V287" s="354"/>
      <c r="W287" s="354"/>
      <c r="X287" s="354"/>
      <c r="Y287" s="345"/>
      <c r="Z287" s="354"/>
      <c r="AA287" s="345"/>
      <c r="AB287" s="405"/>
      <c r="AC287" s="363"/>
      <c r="AD287" s="363"/>
      <c r="AE287" s="366"/>
      <c r="AF287" s="345"/>
      <c r="AG287" s="345"/>
      <c r="AH287" s="345"/>
      <c r="AI287" s="374"/>
      <c r="AJ287" s="408"/>
      <c r="AK287" s="410"/>
      <c r="AL287" s="410"/>
      <c r="AM287" s="345"/>
      <c r="AN287" s="374"/>
      <c r="AO287" s="484"/>
      <c r="AP287" s="384"/>
      <c r="AQ287" s="384"/>
      <c r="AR287" s="384"/>
      <c r="AS287" s="384"/>
      <c r="AT287" s="384"/>
      <c r="AU287" s="384"/>
      <c r="AV287" s="384"/>
      <c r="AW287" s="384"/>
      <c r="AX287" s="384"/>
      <c r="AY287" s="384"/>
      <c r="AZ287" s="475"/>
      <c r="BA287" s="476"/>
      <c r="BB287" s="477"/>
      <c r="BC287" s="477"/>
      <c r="BD287" s="477"/>
      <c r="BE287" s="474"/>
    </row>
    <row r="288" spans="1:57" ht="18.75" customHeight="1" thickBot="1">
      <c r="A288" s="342"/>
      <c r="B288" s="324"/>
      <c r="C288" s="345"/>
      <c r="D288" s="347"/>
      <c r="E288" s="351"/>
      <c r="F288" s="347"/>
      <c r="G288" s="351"/>
      <c r="H288" s="387" t="s">
        <v>163</v>
      </c>
      <c r="I288" s="77" t="s">
        <v>171</v>
      </c>
      <c r="J288" s="431"/>
      <c r="K288" s="395"/>
      <c r="L288" s="345"/>
      <c r="M288" s="397"/>
      <c r="N288" s="351"/>
      <c r="O288" s="345"/>
      <c r="P288" s="354"/>
      <c r="Q288" s="354"/>
      <c r="R288" s="354"/>
      <c r="S288" s="354"/>
      <c r="T288" s="354"/>
      <c r="U288" s="354"/>
      <c r="V288" s="354"/>
      <c r="W288" s="354"/>
      <c r="X288" s="354"/>
      <c r="Y288" s="345"/>
      <c r="Z288" s="354"/>
      <c r="AA288" s="345"/>
      <c r="AB288" s="405"/>
      <c r="AC288" s="363"/>
      <c r="AD288" s="363"/>
      <c r="AE288" s="366"/>
      <c r="AF288" s="345"/>
      <c r="AG288" s="345"/>
      <c r="AH288" s="345"/>
      <c r="AI288" s="374"/>
      <c r="AJ288" s="408"/>
      <c r="AK288" s="410"/>
      <c r="AL288" s="410"/>
      <c r="AM288" s="345"/>
      <c r="AN288" s="374"/>
      <c r="AO288" s="484"/>
      <c r="AP288" s="384"/>
      <c r="AQ288" s="384"/>
      <c r="AR288" s="384"/>
      <c r="AS288" s="384"/>
      <c r="AT288" s="384"/>
      <c r="AU288" s="384"/>
      <c r="AV288" s="384"/>
      <c r="AW288" s="384"/>
      <c r="AX288" s="384"/>
      <c r="AY288" s="384"/>
      <c r="AZ288" s="475"/>
      <c r="BA288" s="476"/>
      <c r="BB288" s="477"/>
      <c r="BC288" s="477"/>
      <c r="BD288" s="477"/>
      <c r="BE288" s="474"/>
    </row>
    <row r="289" spans="1:57" ht="12.75" customHeight="1" thickBot="1">
      <c r="A289" s="342"/>
      <c r="B289" s="324"/>
      <c r="C289" s="345"/>
      <c r="D289" s="347"/>
      <c r="E289" s="351"/>
      <c r="F289" s="347"/>
      <c r="G289" s="351"/>
      <c r="H289" s="387"/>
      <c r="I289" s="77" t="s">
        <v>171</v>
      </c>
      <c r="J289" s="431"/>
      <c r="K289" s="395"/>
      <c r="L289" s="345"/>
      <c r="M289" s="397"/>
      <c r="N289" s="351"/>
      <c r="O289" s="345"/>
      <c r="P289" s="354"/>
      <c r="Q289" s="354"/>
      <c r="R289" s="354"/>
      <c r="S289" s="354"/>
      <c r="T289" s="354"/>
      <c r="U289" s="354"/>
      <c r="V289" s="354"/>
      <c r="W289" s="354"/>
      <c r="X289" s="354"/>
      <c r="Y289" s="345"/>
      <c r="Z289" s="354"/>
      <c r="AA289" s="345"/>
      <c r="AB289" s="405"/>
      <c r="AC289" s="363"/>
      <c r="AD289" s="363"/>
      <c r="AE289" s="366"/>
      <c r="AF289" s="345"/>
      <c r="AG289" s="345"/>
      <c r="AH289" s="345"/>
      <c r="AI289" s="374"/>
      <c r="AJ289" s="408"/>
      <c r="AK289" s="410"/>
      <c r="AL289" s="410"/>
      <c r="AM289" s="345"/>
      <c r="AN289" s="374"/>
      <c r="AO289" s="484"/>
      <c r="AP289" s="384"/>
      <c r="AQ289" s="384"/>
      <c r="AR289" s="384"/>
      <c r="AS289" s="384"/>
      <c r="AT289" s="384"/>
      <c r="AU289" s="384"/>
      <c r="AV289" s="384"/>
      <c r="AW289" s="384"/>
      <c r="AX289" s="384"/>
      <c r="AY289" s="384"/>
      <c r="AZ289" s="475"/>
      <c r="BA289" s="476"/>
      <c r="BB289" s="477"/>
      <c r="BC289" s="477"/>
      <c r="BD289" s="477"/>
      <c r="BE289" s="474"/>
    </row>
    <row r="290" spans="1:57" ht="14.25" customHeight="1" thickBot="1">
      <c r="A290" s="342"/>
      <c r="B290" s="324"/>
      <c r="C290" s="345"/>
      <c r="D290" s="347"/>
      <c r="E290" s="351"/>
      <c r="F290" s="347"/>
      <c r="G290" s="351"/>
      <c r="H290" s="370" t="s">
        <v>164</v>
      </c>
      <c r="I290" s="77" t="s">
        <v>171</v>
      </c>
      <c r="J290" s="431"/>
      <c r="K290" s="395"/>
      <c r="L290" s="345"/>
      <c r="M290" s="397"/>
      <c r="N290" s="351"/>
      <c r="O290" s="345"/>
      <c r="P290" s="354"/>
      <c r="Q290" s="354"/>
      <c r="R290" s="354"/>
      <c r="S290" s="354"/>
      <c r="T290" s="354"/>
      <c r="U290" s="354"/>
      <c r="V290" s="354"/>
      <c r="W290" s="354"/>
      <c r="X290" s="354"/>
      <c r="Y290" s="345"/>
      <c r="Z290" s="354"/>
      <c r="AA290" s="345"/>
      <c r="AB290" s="405"/>
      <c r="AC290" s="363"/>
      <c r="AD290" s="363"/>
      <c r="AE290" s="366"/>
      <c r="AF290" s="345"/>
      <c r="AG290" s="345"/>
      <c r="AH290" s="345"/>
      <c r="AI290" s="374"/>
      <c r="AJ290" s="408"/>
      <c r="AK290" s="410"/>
      <c r="AL290" s="410"/>
      <c r="AM290" s="345"/>
      <c r="AN290" s="374"/>
      <c r="AO290" s="484"/>
      <c r="AP290" s="384"/>
      <c r="AQ290" s="384"/>
      <c r="AR290" s="384"/>
      <c r="AS290" s="384"/>
      <c r="AT290" s="384"/>
      <c r="AU290" s="384"/>
      <c r="AV290" s="384"/>
      <c r="AW290" s="384"/>
      <c r="AX290" s="384"/>
      <c r="AY290" s="384"/>
      <c r="AZ290" s="475"/>
      <c r="BA290" s="476"/>
      <c r="BB290" s="477"/>
      <c r="BC290" s="477"/>
      <c r="BD290" s="477"/>
      <c r="BE290" s="474"/>
    </row>
    <row r="291" spans="1:57" ht="13.5" customHeight="1" thickBot="1">
      <c r="A291" s="342"/>
      <c r="B291" s="324"/>
      <c r="C291" s="345"/>
      <c r="D291" s="347"/>
      <c r="E291" s="351"/>
      <c r="F291" s="347"/>
      <c r="G291" s="351"/>
      <c r="H291" s="371"/>
      <c r="I291" s="77" t="s">
        <v>171</v>
      </c>
      <c r="J291" s="431"/>
      <c r="K291" s="395"/>
      <c r="L291" s="345"/>
      <c r="M291" s="397"/>
      <c r="N291" s="351"/>
      <c r="O291" s="345"/>
      <c r="P291" s="354"/>
      <c r="Q291" s="354"/>
      <c r="R291" s="354"/>
      <c r="S291" s="354"/>
      <c r="T291" s="354"/>
      <c r="U291" s="354"/>
      <c r="V291" s="354"/>
      <c r="W291" s="354"/>
      <c r="X291" s="354"/>
      <c r="Y291" s="345"/>
      <c r="Z291" s="354"/>
      <c r="AA291" s="345"/>
      <c r="AB291" s="405"/>
      <c r="AC291" s="363"/>
      <c r="AD291" s="363"/>
      <c r="AE291" s="366"/>
      <c r="AF291" s="345"/>
      <c r="AG291" s="345"/>
      <c r="AH291" s="345"/>
      <c r="AI291" s="374"/>
      <c r="AJ291" s="408"/>
      <c r="AK291" s="410"/>
      <c r="AL291" s="410"/>
      <c r="AM291" s="345"/>
      <c r="AN291" s="374"/>
      <c r="AO291" s="484"/>
      <c r="AP291" s="384"/>
      <c r="AQ291" s="384"/>
      <c r="AR291" s="384"/>
      <c r="AS291" s="384"/>
      <c r="AT291" s="384"/>
      <c r="AU291" s="384"/>
      <c r="AV291" s="384"/>
      <c r="AW291" s="384"/>
      <c r="AX291" s="384"/>
      <c r="AY291" s="384"/>
      <c r="AZ291" s="475"/>
      <c r="BA291" s="476"/>
      <c r="BB291" s="477"/>
      <c r="BC291" s="477"/>
      <c r="BD291" s="477"/>
      <c r="BE291" s="474"/>
    </row>
    <row r="292" spans="1:57" ht="18.75" customHeight="1" thickBot="1">
      <c r="A292" s="342"/>
      <c r="B292" s="324"/>
      <c r="C292" s="345"/>
      <c r="D292" s="347"/>
      <c r="E292" s="351"/>
      <c r="F292" s="347"/>
      <c r="G292" s="351"/>
      <c r="H292" s="377" t="s">
        <v>165</v>
      </c>
      <c r="I292" s="77" t="s">
        <v>171</v>
      </c>
      <c r="J292" s="431"/>
      <c r="K292" s="395"/>
      <c r="L292" s="345"/>
      <c r="M292" s="397"/>
      <c r="N292" s="351"/>
      <c r="O292" s="345"/>
      <c r="P292" s="354"/>
      <c r="Q292" s="354"/>
      <c r="R292" s="354"/>
      <c r="S292" s="354"/>
      <c r="T292" s="354"/>
      <c r="U292" s="354"/>
      <c r="V292" s="354"/>
      <c r="W292" s="354"/>
      <c r="X292" s="354"/>
      <c r="Y292" s="345"/>
      <c r="Z292" s="354"/>
      <c r="AA292" s="345"/>
      <c r="AB292" s="405"/>
      <c r="AC292" s="363"/>
      <c r="AD292" s="363"/>
      <c r="AE292" s="366"/>
      <c r="AF292" s="345"/>
      <c r="AG292" s="345"/>
      <c r="AH292" s="345"/>
      <c r="AI292" s="374"/>
      <c r="AJ292" s="408"/>
      <c r="AK292" s="410"/>
      <c r="AL292" s="410"/>
      <c r="AM292" s="345"/>
      <c r="AN292" s="374"/>
      <c r="AO292" s="484"/>
      <c r="AP292" s="384"/>
      <c r="AQ292" s="384"/>
      <c r="AR292" s="384"/>
      <c r="AS292" s="384"/>
      <c r="AT292" s="384"/>
      <c r="AU292" s="384"/>
      <c r="AV292" s="384"/>
      <c r="AW292" s="384"/>
      <c r="AX292" s="384"/>
      <c r="AY292" s="384"/>
      <c r="AZ292" s="475"/>
      <c r="BA292" s="476"/>
      <c r="BB292" s="477"/>
      <c r="BC292" s="477"/>
      <c r="BD292" s="477"/>
      <c r="BE292" s="474"/>
    </row>
    <row r="293" spans="1:57" ht="15.75" customHeight="1" thickBot="1">
      <c r="A293" s="441"/>
      <c r="B293" s="325"/>
      <c r="C293" s="415"/>
      <c r="D293" s="442"/>
      <c r="E293" s="352"/>
      <c r="F293" s="442"/>
      <c r="G293" s="352"/>
      <c r="H293" s="432"/>
      <c r="I293" s="77" t="s">
        <v>171</v>
      </c>
      <c r="J293" s="443"/>
      <c r="K293" s="444"/>
      <c r="L293" s="345"/>
      <c r="M293" s="449"/>
      <c r="N293" s="352"/>
      <c r="O293" s="415"/>
      <c r="P293" s="425"/>
      <c r="Q293" s="425"/>
      <c r="R293" s="425"/>
      <c r="S293" s="425"/>
      <c r="T293" s="425"/>
      <c r="U293" s="425"/>
      <c r="V293" s="425"/>
      <c r="W293" s="425"/>
      <c r="X293" s="425"/>
      <c r="Y293" s="415"/>
      <c r="Z293" s="425"/>
      <c r="AA293" s="415"/>
      <c r="AB293" s="437"/>
      <c r="AC293" s="363"/>
      <c r="AD293" s="363"/>
      <c r="AE293" s="439"/>
      <c r="AF293" s="415"/>
      <c r="AG293" s="415"/>
      <c r="AH293" s="345"/>
      <c r="AI293" s="426"/>
      <c r="AJ293" s="512"/>
      <c r="AK293" s="411"/>
      <c r="AL293" s="411"/>
      <c r="AM293" s="415"/>
      <c r="AN293" s="426"/>
      <c r="AO293" s="504"/>
      <c r="AP293" s="505"/>
      <c r="AQ293" s="505"/>
      <c r="AR293" s="505"/>
      <c r="AS293" s="505"/>
      <c r="AT293" s="505"/>
      <c r="AU293" s="505"/>
      <c r="AV293" s="505"/>
      <c r="AW293" s="505"/>
      <c r="AX293" s="505"/>
      <c r="AY293" s="505"/>
      <c r="AZ293" s="510"/>
      <c r="BA293" s="511"/>
      <c r="BB293" s="493"/>
      <c r="BC293" s="493"/>
      <c r="BD293" s="493"/>
      <c r="BE293" s="506"/>
    </row>
    <row r="294" spans="1:57" ht="46.5" customHeight="1" thickBot="1">
      <c r="A294" s="440">
        <v>10</v>
      </c>
      <c r="B294" s="323" t="s">
        <v>323</v>
      </c>
      <c r="C294" s="345" t="s">
        <v>324</v>
      </c>
      <c r="D294" s="346" t="s">
        <v>122</v>
      </c>
      <c r="E294" s="345" t="s">
        <v>325</v>
      </c>
      <c r="F294" s="399" t="s">
        <v>326</v>
      </c>
      <c r="G294" s="350" t="s">
        <v>124</v>
      </c>
      <c r="H294" s="44" t="s">
        <v>125</v>
      </c>
      <c r="I294" s="77" t="s">
        <v>171</v>
      </c>
      <c r="J294" s="430">
        <f>COUNTIF(I294:I319,[3]DATOS!$D$24)</f>
        <v>26</v>
      </c>
      <c r="K294" s="395" t="str">
        <f>+IF(AND(J294&lt;6,J294&gt;0),"Moderado",IF(AND(J294&lt;12,J294&gt;5),"Mayor",IF(AND(J294&lt;20,J294&gt;11),"Catastrófico","Responda las Preguntas de Impacto")))</f>
        <v>Responda las Preguntas de Impacto</v>
      </c>
      <c r="L294" s="344"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396"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403" t="s">
        <v>327</v>
      </c>
      <c r="O294" s="349" t="s">
        <v>127</v>
      </c>
      <c r="P294" s="29" t="s">
        <v>128</v>
      </c>
      <c r="Q294" s="26" t="s">
        <v>129</v>
      </c>
      <c r="R294" s="29">
        <f>+IFERROR(VLOOKUP(Q294,[11]DATOS!$E$2:$F$17,2,FALSE),"")</f>
        <v>15</v>
      </c>
      <c r="S294" s="379">
        <f>SUM(R294:R301)</f>
        <v>100</v>
      </c>
      <c r="T294" s="379" t="str">
        <f>+IF(AND(S294&lt;=100,S294&gt;=96),"Fuerte",IF(AND(S294&lt;=95,S294&gt;=86),"Moderado",IF(AND(S294&lt;=85,J294&gt;=0),"Débil"," ")))</f>
        <v>Fuerte</v>
      </c>
      <c r="U294" s="379" t="s">
        <v>130</v>
      </c>
      <c r="V294" s="379"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379">
        <f>IF(V294="Fuerte",100,IF(V294="Moderado",50,IF(V294="Débil",0)))</f>
        <v>100</v>
      </c>
      <c r="X294" s="354">
        <f>AVERAGE(W294:W319)</f>
        <v>100</v>
      </c>
      <c r="Y294" s="413" t="s">
        <v>328</v>
      </c>
      <c r="Z294" s="445" t="s">
        <v>203</v>
      </c>
      <c r="AA294" s="447" t="s">
        <v>329</v>
      </c>
      <c r="AB294" s="405" t="str">
        <f>+IF(X294=100,"Fuerte",IF(AND(X294&lt;=99,X294&gt;=50),"Moderado",IF(X294&lt;50,"Débil"," ")))</f>
        <v>Fuerte</v>
      </c>
      <c r="AC294" s="363" t="s">
        <v>132</v>
      </c>
      <c r="AD294" s="363" t="s">
        <v>132</v>
      </c>
      <c r="AE294" s="438"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345"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345" t="str">
        <f>K294</f>
        <v>Responda las Preguntas de Impacto</v>
      </c>
      <c r="AH294" s="344"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372"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429" t="s">
        <v>330</v>
      </c>
      <c r="AK294" s="356">
        <v>43466</v>
      </c>
      <c r="AL294" s="356">
        <v>43830</v>
      </c>
      <c r="AM294" s="428" t="s">
        <v>328</v>
      </c>
      <c r="AN294" s="422" t="s">
        <v>331</v>
      </c>
      <c r="AO294" s="456"/>
      <c r="AP294" s="452"/>
      <c r="AQ294" s="452"/>
      <c r="AR294" s="452"/>
      <c r="AS294" s="452"/>
      <c r="AT294" s="452"/>
      <c r="AU294" s="452"/>
      <c r="AV294" s="452"/>
      <c r="AW294" s="452"/>
      <c r="AX294" s="452"/>
      <c r="AY294" s="452"/>
      <c r="AZ294" s="453"/>
      <c r="BA294" s="494"/>
      <c r="BB294" s="497"/>
      <c r="BC294" s="497"/>
      <c r="BD294" s="497"/>
      <c r="BE294" s="478"/>
    </row>
    <row r="295" spans="1:57" ht="30" customHeight="1" thickBot="1">
      <c r="A295" s="342"/>
      <c r="B295" s="324"/>
      <c r="C295" s="345"/>
      <c r="D295" s="347"/>
      <c r="E295" s="345"/>
      <c r="F295" s="347"/>
      <c r="G295" s="351"/>
      <c r="H295" s="28" t="s">
        <v>135</v>
      </c>
      <c r="I295" s="77" t="s">
        <v>171</v>
      </c>
      <c r="J295" s="431"/>
      <c r="K295" s="395"/>
      <c r="L295" s="345"/>
      <c r="M295" s="397"/>
      <c r="N295" s="386"/>
      <c r="O295" s="369"/>
      <c r="P295" s="30" t="s">
        <v>136</v>
      </c>
      <c r="Q295" s="26" t="s">
        <v>137</v>
      </c>
      <c r="R295" s="30">
        <f>+IFERROR(VLOOKUP(Q295,[11]DATOS!$E$2:$F$17,2,FALSE),"")</f>
        <v>15</v>
      </c>
      <c r="S295" s="384"/>
      <c r="T295" s="384"/>
      <c r="U295" s="384"/>
      <c r="V295" s="384"/>
      <c r="W295" s="384"/>
      <c r="X295" s="354"/>
      <c r="Y295" s="445"/>
      <c r="Z295" s="445"/>
      <c r="AA295" s="447"/>
      <c r="AB295" s="405"/>
      <c r="AC295" s="363"/>
      <c r="AD295" s="363"/>
      <c r="AE295" s="366"/>
      <c r="AF295" s="345"/>
      <c r="AG295" s="345"/>
      <c r="AH295" s="345"/>
      <c r="AI295" s="373"/>
      <c r="AJ295" s="451"/>
      <c r="AK295" s="356"/>
      <c r="AL295" s="356"/>
      <c r="AM295" s="428"/>
      <c r="AN295" s="423"/>
      <c r="AO295" s="457"/>
      <c r="AP295" s="354"/>
      <c r="AQ295" s="354"/>
      <c r="AR295" s="354"/>
      <c r="AS295" s="354"/>
      <c r="AT295" s="354"/>
      <c r="AU295" s="354"/>
      <c r="AV295" s="354"/>
      <c r="AW295" s="354"/>
      <c r="AX295" s="354"/>
      <c r="AY295" s="354"/>
      <c r="AZ295" s="454"/>
      <c r="BA295" s="495"/>
      <c r="BB295" s="498"/>
      <c r="BC295" s="498"/>
      <c r="BD295" s="498"/>
      <c r="BE295" s="479"/>
    </row>
    <row r="296" spans="1:57" ht="30" customHeight="1" thickBot="1">
      <c r="A296" s="342"/>
      <c r="B296" s="324"/>
      <c r="C296" s="345"/>
      <c r="D296" s="347"/>
      <c r="E296" s="345"/>
      <c r="F296" s="347"/>
      <c r="G296" s="351"/>
      <c r="H296" s="28" t="s">
        <v>138</v>
      </c>
      <c r="I296" s="77" t="s">
        <v>171</v>
      </c>
      <c r="J296" s="431"/>
      <c r="K296" s="395"/>
      <c r="L296" s="345"/>
      <c r="M296" s="397"/>
      <c r="N296" s="386"/>
      <c r="O296" s="369"/>
      <c r="P296" s="30" t="s">
        <v>139</v>
      </c>
      <c r="Q296" s="26" t="s">
        <v>140</v>
      </c>
      <c r="R296" s="30">
        <f>+IFERROR(VLOOKUP(Q296,[11]DATOS!$E$2:$F$17,2,FALSE),"")</f>
        <v>15</v>
      </c>
      <c r="S296" s="384"/>
      <c r="T296" s="384"/>
      <c r="U296" s="384"/>
      <c r="V296" s="384"/>
      <c r="W296" s="384"/>
      <c r="X296" s="354"/>
      <c r="Y296" s="445"/>
      <c r="Z296" s="445"/>
      <c r="AA296" s="447"/>
      <c r="AB296" s="405"/>
      <c r="AC296" s="363"/>
      <c r="AD296" s="363"/>
      <c r="AE296" s="366"/>
      <c r="AF296" s="345"/>
      <c r="AG296" s="345"/>
      <c r="AH296" s="345"/>
      <c r="AI296" s="373"/>
      <c r="AJ296" s="451"/>
      <c r="AK296" s="356"/>
      <c r="AL296" s="356"/>
      <c r="AM296" s="428"/>
      <c r="AN296" s="423"/>
      <c r="AO296" s="457"/>
      <c r="AP296" s="354"/>
      <c r="AQ296" s="354"/>
      <c r="AR296" s="354"/>
      <c r="AS296" s="354"/>
      <c r="AT296" s="354"/>
      <c r="AU296" s="354"/>
      <c r="AV296" s="354"/>
      <c r="AW296" s="354"/>
      <c r="AX296" s="354"/>
      <c r="AY296" s="354"/>
      <c r="AZ296" s="454"/>
      <c r="BA296" s="495"/>
      <c r="BB296" s="498"/>
      <c r="BC296" s="498"/>
      <c r="BD296" s="498"/>
      <c r="BE296" s="479"/>
    </row>
    <row r="297" spans="1:57" ht="30" customHeight="1" thickBot="1">
      <c r="A297" s="342"/>
      <c r="B297" s="324"/>
      <c r="C297" s="345"/>
      <c r="D297" s="347"/>
      <c r="E297" s="345"/>
      <c r="F297" s="347"/>
      <c r="G297" s="351"/>
      <c r="H297" s="28" t="s">
        <v>141</v>
      </c>
      <c r="I297" s="77" t="s">
        <v>171</v>
      </c>
      <c r="J297" s="431"/>
      <c r="K297" s="395"/>
      <c r="L297" s="345"/>
      <c r="M297" s="397"/>
      <c r="N297" s="386"/>
      <c r="O297" s="369"/>
      <c r="P297" s="30" t="s">
        <v>143</v>
      </c>
      <c r="Q297" s="26" t="s">
        <v>144</v>
      </c>
      <c r="R297" s="30">
        <f>+IFERROR(VLOOKUP(Q297,[11]DATOS!$E$2:$F$17,2,FALSE),"")</f>
        <v>15</v>
      </c>
      <c r="S297" s="384"/>
      <c r="T297" s="384"/>
      <c r="U297" s="384"/>
      <c r="V297" s="384"/>
      <c r="W297" s="384"/>
      <c r="X297" s="354"/>
      <c r="Y297" s="445"/>
      <c r="Z297" s="445"/>
      <c r="AA297" s="447"/>
      <c r="AB297" s="405"/>
      <c r="AC297" s="363"/>
      <c r="AD297" s="363"/>
      <c r="AE297" s="366"/>
      <c r="AF297" s="345"/>
      <c r="AG297" s="345"/>
      <c r="AH297" s="345"/>
      <c r="AI297" s="373"/>
      <c r="AJ297" s="451"/>
      <c r="AK297" s="356"/>
      <c r="AL297" s="356"/>
      <c r="AM297" s="428"/>
      <c r="AN297" s="423"/>
      <c r="AO297" s="457"/>
      <c r="AP297" s="354"/>
      <c r="AQ297" s="354"/>
      <c r="AR297" s="354"/>
      <c r="AS297" s="354"/>
      <c r="AT297" s="354"/>
      <c r="AU297" s="354"/>
      <c r="AV297" s="354"/>
      <c r="AW297" s="354"/>
      <c r="AX297" s="354"/>
      <c r="AY297" s="354"/>
      <c r="AZ297" s="454"/>
      <c r="BA297" s="495"/>
      <c r="BB297" s="498"/>
      <c r="BC297" s="498"/>
      <c r="BD297" s="498"/>
      <c r="BE297" s="479"/>
    </row>
    <row r="298" spans="1:57" ht="30" customHeight="1" thickBot="1">
      <c r="A298" s="342"/>
      <c r="B298" s="324"/>
      <c r="C298" s="345"/>
      <c r="D298" s="347"/>
      <c r="E298" s="345"/>
      <c r="F298" s="347"/>
      <c r="G298" s="351"/>
      <c r="H298" s="28" t="s">
        <v>145</v>
      </c>
      <c r="I298" s="77" t="s">
        <v>171</v>
      </c>
      <c r="J298" s="431"/>
      <c r="K298" s="395"/>
      <c r="L298" s="345"/>
      <c r="M298" s="397"/>
      <c r="N298" s="386"/>
      <c r="O298" s="369"/>
      <c r="P298" s="30" t="s">
        <v>146</v>
      </c>
      <c r="Q298" s="26" t="s">
        <v>147</v>
      </c>
      <c r="R298" s="30">
        <f>+IFERROR(VLOOKUP(Q298,[11]DATOS!$E$2:$F$17,2,FALSE),"")</f>
        <v>15</v>
      </c>
      <c r="S298" s="384"/>
      <c r="T298" s="384"/>
      <c r="U298" s="384"/>
      <c r="V298" s="384"/>
      <c r="W298" s="384"/>
      <c r="X298" s="354"/>
      <c r="Y298" s="445"/>
      <c r="Z298" s="445"/>
      <c r="AA298" s="447"/>
      <c r="AB298" s="405"/>
      <c r="AC298" s="363"/>
      <c r="AD298" s="363"/>
      <c r="AE298" s="366"/>
      <c r="AF298" s="345"/>
      <c r="AG298" s="345"/>
      <c r="AH298" s="345"/>
      <c r="AI298" s="373"/>
      <c r="AJ298" s="451"/>
      <c r="AK298" s="356"/>
      <c r="AL298" s="356"/>
      <c r="AM298" s="428"/>
      <c r="AN298" s="423"/>
      <c r="AO298" s="457"/>
      <c r="AP298" s="354"/>
      <c r="AQ298" s="354"/>
      <c r="AR298" s="354"/>
      <c r="AS298" s="354"/>
      <c r="AT298" s="354"/>
      <c r="AU298" s="354"/>
      <c r="AV298" s="354"/>
      <c r="AW298" s="354"/>
      <c r="AX298" s="354"/>
      <c r="AY298" s="354"/>
      <c r="AZ298" s="454"/>
      <c r="BA298" s="495"/>
      <c r="BB298" s="498"/>
      <c r="BC298" s="498"/>
      <c r="BD298" s="498"/>
      <c r="BE298" s="479"/>
    </row>
    <row r="299" spans="1:57" ht="30" customHeight="1" thickBot="1">
      <c r="A299" s="342"/>
      <c r="B299" s="324"/>
      <c r="C299" s="345"/>
      <c r="D299" s="347"/>
      <c r="E299" s="345"/>
      <c r="F299" s="347"/>
      <c r="G299" s="351"/>
      <c r="H299" s="28" t="s">
        <v>148</v>
      </c>
      <c r="I299" s="77" t="s">
        <v>171</v>
      </c>
      <c r="J299" s="431"/>
      <c r="K299" s="395"/>
      <c r="L299" s="345"/>
      <c r="M299" s="397"/>
      <c r="N299" s="386"/>
      <c r="O299" s="369"/>
      <c r="P299" s="31" t="s">
        <v>149</v>
      </c>
      <c r="Q299" s="26" t="s">
        <v>150</v>
      </c>
      <c r="R299" s="30">
        <f>+IFERROR(VLOOKUP(Q299,[11]DATOS!$E$2:$F$17,2,FALSE),"")</f>
        <v>15</v>
      </c>
      <c r="S299" s="384"/>
      <c r="T299" s="384"/>
      <c r="U299" s="384"/>
      <c r="V299" s="384"/>
      <c r="W299" s="384"/>
      <c r="X299" s="354"/>
      <c r="Y299" s="445"/>
      <c r="Z299" s="445"/>
      <c r="AA299" s="447"/>
      <c r="AB299" s="405"/>
      <c r="AC299" s="363"/>
      <c r="AD299" s="363"/>
      <c r="AE299" s="366"/>
      <c r="AF299" s="345"/>
      <c r="AG299" s="345"/>
      <c r="AH299" s="345"/>
      <c r="AI299" s="373"/>
      <c r="AJ299" s="451"/>
      <c r="AK299" s="356"/>
      <c r="AL299" s="356"/>
      <c r="AM299" s="428"/>
      <c r="AN299" s="423"/>
      <c r="AO299" s="457"/>
      <c r="AP299" s="354"/>
      <c r="AQ299" s="354"/>
      <c r="AR299" s="354"/>
      <c r="AS299" s="354"/>
      <c r="AT299" s="354"/>
      <c r="AU299" s="354"/>
      <c r="AV299" s="354"/>
      <c r="AW299" s="354"/>
      <c r="AX299" s="354"/>
      <c r="AY299" s="354"/>
      <c r="AZ299" s="454"/>
      <c r="BA299" s="495"/>
      <c r="BB299" s="498"/>
      <c r="BC299" s="498"/>
      <c r="BD299" s="498"/>
      <c r="BE299" s="479"/>
    </row>
    <row r="300" spans="1:57" ht="30" customHeight="1" thickBot="1">
      <c r="A300" s="342"/>
      <c r="B300" s="324"/>
      <c r="C300" s="345"/>
      <c r="D300" s="347"/>
      <c r="E300" s="345"/>
      <c r="F300" s="347"/>
      <c r="G300" s="351"/>
      <c r="H300" s="28" t="s">
        <v>151</v>
      </c>
      <c r="I300" s="77" t="s">
        <v>171</v>
      </c>
      <c r="J300" s="431"/>
      <c r="K300" s="395"/>
      <c r="L300" s="345"/>
      <c r="M300" s="397"/>
      <c r="N300" s="386"/>
      <c r="O300" s="369"/>
      <c r="P300" s="30" t="s">
        <v>152</v>
      </c>
      <c r="Q300" s="30" t="s">
        <v>153</v>
      </c>
      <c r="R300" s="30">
        <f>+IFERROR(VLOOKUP(Q300,[11]DATOS!$E$2:$F$17,2,FALSE),"")</f>
        <v>10</v>
      </c>
      <c r="S300" s="384"/>
      <c r="T300" s="384"/>
      <c r="U300" s="384"/>
      <c r="V300" s="384"/>
      <c r="W300" s="384"/>
      <c r="X300" s="354"/>
      <c r="Y300" s="445"/>
      <c r="Z300" s="445"/>
      <c r="AA300" s="447"/>
      <c r="AB300" s="405"/>
      <c r="AC300" s="363"/>
      <c r="AD300" s="363"/>
      <c r="AE300" s="366"/>
      <c r="AF300" s="345"/>
      <c r="AG300" s="345"/>
      <c r="AH300" s="345"/>
      <c r="AI300" s="373"/>
      <c r="AJ300" s="451"/>
      <c r="AK300" s="356"/>
      <c r="AL300" s="356"/>
      <c r="AM300" s="428"/>
      <c r="AN300" s="423"/>
      <c r="AO300" s="457"/>
      <c r="AP300" s="354"/>
      <c r="AQ300" s="354"/>
      <c r="AR300" s="354"/>
      <c r="AS300" s="354"/>
      <c r="AT300" s="354"/>
      <c r="AU300" s="354"/>
      <c r="AV300" s="354"/>
      <c r="AW300" s="354"/>
      <c r="AX300" s="354"/>
      <c r="AY300" s="354"/>
      <c r="AZ300" s="454"/>
      <c r="BA300" s="495"/>
      <c r="BB300" s="498"/>
      <c r="BC300" s="498"/>
      <c r="BD300" s="498"/>
      <c r="BE300" s="479"/>
    </row>
    <row r="301" spans="1:57" ht="72" customHeight="1" thickBot="1">
      <c r="A301" s="342"/>
      <c r="B301" s="324"/>
      <c r="C301" s="345"/>
      <c r="D301" s="347"/>
      <c r="E301" s="349"/>
      <c r="F301" s="347"/>
      <c r="G301" s="351"/>
      <c r="H301" s="28" t="s">
        <v>154</v>
      </c>
      <c r="I301" s="77" t="s">
        <v>171</v>
      </c>
      <c r="J301" s="431"/>
      <c r="K301" s="395"/>
      <c r="L301" s="345"/>
      <c r="M301" s="397"/>
      <c r="N301" s="386"/>
      <c r="O301" s="362"/>
      <c r="P301" s="27"/>
      <c r="Q301" s="31"/>
      <c r="R301" s="31"/>
      <c r="S301" s="384"/>
      <c r="T301" s="384"/>
      <c r="U301" s="384"/>
      <c r="V301" s="384"/>
      <c r="W301" s="384"/>
      <c r="X301" s="354"/>
      <c r="Y301" s="446"/>
      <c r="Z301" s="446"/>
      <c r="AA301" s="448"/>
      <c r="AB301" s="405"/>
      <c r="AC301" s="363"/>
      <c r="AD301" s="363"/>
      <c r="AE301" s="366"/>
      <c r="AF301" s="345"/>
      <c r="AG301" s="345"/>
      <c r="AH301" s="345"/>
      <c r="AI301" s="373"/>
      <c r="AJ301" s="451"/>
      <c r="AK301" s="357"/>
      <c r="AL301" s="357"/>
      <c r="AM301" s="429"/>
      <c r="AN301" s="423"/>
      <c r="AO301" s="458"/>
      <c r="AP301" s="379"/>
      <c r="AQ301" s="379"/>
      <c r="AR301" s="379"/>
      <c r="AS301" s="379"/>
      <c r="AT301" s="379"/>
      <c r="AU301" s="379"/>
      <c r="AV301" s="379"/>
      <c r="AW301" s="379"/>
      <c r="AX301" s="379"/>
      <c r="AY301" s="379"/>
      <c r="AZ301" s="455"/>
      <c r="BA301" s="496"/>
      <c r="BB301" s="499"/>
      <c r="BC301" s="499"/>
      <c r="BD301" s="499"/>
      <c r="BE301" s="480"/>
    </row>
    <row r="302" spans="1:57" ht="30" customHeight="1" thickBot="1">
      <c r="A302" s="342"/>
      <c r="B302" s="324"/>
      <c r="C302" s="345"/>
      <c r="D302" s="347"/>
      <c r="E302" s="385"/>
      <c r="F302" s="347"/>
      <c r="G302" s="351"/>
      <c r="H302" s="28" t="s">
        <v>155</v>
      </c>
      <c r="I302" s="77" t="s">
        <v>171</v>
      </c>
      <c r="J302" s="431"/>
      <c r="K302" s="395"/>
      <c r="L302" s="345"/>
      <c r="M302" s="397"/>
      <c r="N302" s="386"/>
      <c r="O302" s="369"/>
      <c r="P302" s="30" t="s">
        <v>128</v>
      </c>
      <c r="Q302" s="26" t="s">
        <v>129</v>
      </c>
      <c r="R302" s="30">
        <f>+IFERROR(VLOOKUP(Q302,[11]DATOS!$E$2:$F$17,2,FALSE),"")</f>
        <v>15</v>
      </c>
      <c r="S302" s="354">
        <f>SUM(R302:R311)</f>
        <v>100</v>
      </c>
      <c r="T302" s="353" t="str">
        <f>+IF(AND(S302&lt;=100,S302&gt;=96),"Fuerte",IF(AND(S302&lt;=95,S302&gt;=86),"Moderado",IF(AND(S302&lt;=85,J302&gt;=0),"Débil"," ")))</f>
        <v>Fuerte</v>
      </c>
      <c r="U302" s="353" t="s">
        <v>130</v>
      </c>
      <c r="V302" s="353"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353"/>
      <c r="X302" s="354"/>
      <c r="Y302" s="362"/>
      <c r="Z302" s="406"/>
      <c r="AA302" s="362"/>
      <c r="AB302" s="405"/>
      <c r="AC302" s="363"/>
      <c r="AD302" s="363"/>
      <c r="AE302" s="366"/>
      <c r="AF302" s="345"/>
      <c r="AG302" s="345"/>
      <c r="AH302" s="345"/>
      <c r="AI302" s="373"/>
      <c r="AJ302" s="375"/>
      <c r="AK302" s="368"/>
      <c r="AL302" s="368"/>
      <c r="AM302" s="369"/>
      <c r="AN302" s="423"/>
      <c r="AO302" s="484"/>
      <c r="AP302" s="384"/>
      <c r="AQ302" s="384"/>
      <c r="AR302" s="384"/>
      <c r="AS302" s="384"/>
      <c r="AT302" s="384"/>
      <c r="AU302" s="384"/>
      <c r="AV302" s="384"/>
      <c r="AW302" s="384"/>
      <c r="AX302" s="384"/>
      <c r="AY302" s="384"/>
      <c r="AZ302" s="475"/>
      <c r="BA302" s="476"/>
      <c r="BB302" s="477"/>
      <c r="BC302" s="477"/>
      <c r="BD302" s="477"/>
      <c r="BE302" s="474"/>
    </row>
    <row r="303" spans="1:57" ht="30" customHeight="1" thickBot="1">
      <c r="A303" s="342"/>
      <c r="B303" s="324"/>
      <c r="C303" s="345"/>
      <c r="D303" s="347"/>
      <c r="E303" s="351"/>
      <c r="F303" s="347"/>
      <c r="G303" s="351"/>
      <c r="H303" s="28" t="s">
        <v>156</v>
      </c>
      <c r="I303" s="77" t="s">
        <v>171</v>
      </c>
      <c r="J303" s="431"/>
      <c r="K303" s="395"/>
      <c r="L303" s="345"/>
      <c r="M303" s="397"/>
      <c r="N303" s="386"/>
      <c r="O303" s="369"/>
      <c r="P303" s="30" t="s">
        <v>136</v>
      </c>
      <c r="Q303" s="26" t="s">
        <v>137</v>
      </c>
      <c r="R303" s="30">
        <f>+IFERROR(VLOOKUP(Q303,[11]DATOS!$E$2:$F$17,2,FALSE),"")</f>
        <v>15</v>
      </c>
      <c r="S303" s="354"/>
      <c r="T303" s="354"/>
      <c r="U303" s="354"/>
      <c r="V303" s="354"/>
      <c r="W303" s="354"/>
      <c r="X303" s="354"/>
      <c r="Y303" s="345"/>
      <c r="Z303" s="354"/>
      <c r="AA303" s="345"/>
      <c r="AB303" s="405"/>
      <c r="AC303" s="363"/>
      <c r="AD303" s="363"/>
      <c r="AE303" s="366"/>
      <c r="AF303" s="345"/>
      <c r="AG303" s="345"/>
      <c r="AH303" s="345"/>
      <c r="AI303" s="373"/>
      <c r="AJ303" s="375"/>
      <c r="AK303" s="368"/>
      <c r="AL303" s="368"/>
      <c r="AM303" s="369"/>
      <c r="AN303" s="423"/>
      <c r="AO303" s="484"/>
      <c r="AP303" s="384"/>
      <c r="AQ303" s="384"/>
      <c r="AR303" s="384"/>
      <c r="AS303" s="384"/>
      <c r="AT303" s="384"/>
      <c r="AU303" s="384"/>
      <c r="AV303" s="384"/>
      <c r="AW303" s="384"/>
      <c r="AX303" s="384"/>
      <c r="AY303" s="384"/>
      <c r="AZ303" s="475"/>
      <c r="BA303" s="476"/>
      <c r="BB303" s="477"/>
      <c r="BC303" s="477"/>
      <c r="BD303" s="477"/>
      <c r="BE303" s="474"/>
    </row>
    <row r="304" spans="1:57" ht="30" customHeight="1" thickBot="1">
      <c r="A304" s="342"/>
      <c r="B304" s="324"/>
      <c r="C304" s="345"/>
      <c r="D304" s="347"/>
      <c r="E304" s="351"/>
      <c r="F304" s="347"/>
      <c r="G304" s="351"/>
      <c r="H304" s="28" t="s">
        <v>157</v>
      </c>
      <c r="I304" s="77" t="s">
        <v>171</v>
      </c>
      <c r="J304" s="431"/>
      <c r="K304" s="395"/>
      <c r="L304" s="345"/>
      <c r="M304" s="397"/>
      <c r="N304" s="386"/>
      <c r="O304" s="369"/>
      <c r="P304" s="30" t="s">
        <v>139</v>
      </c>
      <c r="Q304" s="26" t="s">
        <v>140</v>
      </c>
      <c r="R304" s="30">
        <f>+IFERROR(VLOOKUP(Q304,[11]DATOS!$E$2:$F$17,2,FALSE),"")</f>
        <v>15</v>
      </c>
      <c r="S304" s="354"/>
      <c r="T304" s="354"/>
      <c r="U304" s="354"/>
      <c r="V304" s="354"/>
      <c r="W304" s="354"/>
      <c r="X304" s="354"/>
      <c r="Y304" s="345"/>
      <c r="Z304" s="354"/>
      <c r="AA304" s="345"/>
      <c r="AB304" s="405"/>
      <c r="AC304" s="363"/>
      <c r="AD304" s="363"/>
      <c r="AE304" s="366"/>
      <c r="AF304" s="345"/>
      <c r="AG304" s="345"/>
      <c r="AH304" s="345"/>
      <c r="AI304" s="373"/>
      <c r="AJ304" s="375"/>
      <c r="AK304" s="368"/>
      <c r="AL304" s="368"/>
      <c r="AM304" s="369"/>
      <c r="AN304" s="423"/>
      <c r="AO304" s="484"/>
      <c r="AP304" s="384"/>
      <c r="AQ304" s="384"/>
      <c r="AR304" s="384"/>
      <c r="AS304" s="384"/>
      <c r="AT304" s="384"/>
      <c r="AU304" s="384"/>
      <c r="AV304" s="384"/>
      <c r="AW304" s="384"/>
      <c r="AX304" s="384"/>
      <c r="AY304" s="384"/>
      <c r="AZ304" s="475"/>
      <c r="BA304" s="476"/>
      <c r="BB304" s="477"/>
      <c r="BC304" s="477"/>
      <c r="BD304" s="477"/>
      <c r="BE304" s="474"/>
    </row>
    <row r="305" spans="1:57" ht="30" customHeight="1" thickBot="1">
      <c r="A305" s="342"/>
      <c r="B305" s="324"/>
      <c r="C305" s="345"/>
      <c r="D305" s="347"/>
      <c r="E305" s="351"/>
      <c r="F305" s="347"/>
      <c r="G305" s="351"/>
      <c r="H305" s="28" t="s">
        <v>158</v>
      </c>
      <c r="I305" s="77" t="s">
        <v>171</v>
      </c>
      <c r="J305" s="431"/>
      <c r="K305" s="395"/>
      <c r="L305" s="345"/>
      <c r="M305" s="397"/>
      <c r="N305" s="386"/>
      <c r="O305" s="369"/>
      <c r="P305" s="30" t="s">
        <v>143</v>
      </c>
      <c r="Q305" s="26" t="s">
        <v>144</v>
      </c>
      <c r="R305" s="30">
        <f>+IFERROR(VLOOKUP(Q305,[11]DATOS!$E$2:$F$17,2,FALSE),"")</f>
        <v>15</v>
      </c>
      <c r="S305" s="354"/>
      <c r="T305" s="354"/>
      <c r="U305" s="354"/>
      <c r="V305" s="354"/>
      <c r="W305" s="354"/>
      <c r="X305" s="354"/>
      <c r="Y305" s="345"/>
      <c r="Z305" s="354"/>
      <c r="AA305" s="345"/>
      <c r="AB305" s="405"/>
      <c r="AC305" s="363"/>
      <c r="AD305" s="363"/>
      <c r="AE305" s="366"/>
      <c r="AF305" s="345"/>
      <c r="AG305" s="345"/>
      <c r="AH305" s="345"/>
      <c r="AI305" s="373"/>
      <c r="AJ305" s="375"/>
      <c r="AK305" s="368"/>
      <c r="AL305" s="368"/>
      <c r="AM305" s="369"/>
      <c r="AN305" s="423"/>
      <c r="AO305" s="484"/>
      <c r="AP305" s="384"/>
      <c r="AQ305" s="384"/>
      <c r="AR305" s="384"/>
      <c r="AS305" s="384"/>
      <c r="AT305" s="384"/>
      <c r="AU305" s="384"/>
      <c r="AV305" s="384"/>
      <c r="AW305" s="384"/>
      <c r="AX305" s="384"/>
      <c r="AY305" s="384"/>
      <c r="AZ305" s="475"/>
      <c r="BA305" s="476"/>
      <c r="BB305" s="477"/>
      <c r="BC305" s="477"/>
      <c r="BD305" s="477"/>
      <c r="BE305" s="474"/>
    </row>
    <row r="306" spans="1:57" ht="18.75" customHeight="1" thickBot="1">
      <c r="A306" s="342"/>
      <c r="B306" s="324"/>
      <c r="C306" s="345"/>
      <c r="D306" s="347"/>
      <c r="E306" s="351"/>
      <c r="F306" s="347"/>
      <c r="G306" s="351"/>
      <c r="H306" s="387" t="s">
        <v>159</v>
      </c>
      <c r="I306" s="77" t="s">
        <v>171</v>
      </c>
      <c r="J306" s="431"/>
      <c r="K306" s="395"/>
      <c r="L306" s="345"/>
      <c r="M306" s="397"/>
      <c r="N306" s="386"/>
      <c r="O306" s="369"/>
      <c r="P306" s="30" t="s">
        <v>146</v>
      </c>
      <c r="Q306" s="26" t="s">
        <v>147</v>
      </c>
      <c r="R306" s="30">
        <f>+IFERROR(VLOOKUP(Q306,[11]DATOS!$E$2:$F$17,2,FALSE),"")</f>
        <v>15</v>
      </c>
      <c r="S306" s="354"/>
      <c r="T306" s="354"/>
      <c r="U306" s="354"/>
      <c r="V306" s="354"/>
      <c r="W306" s="354"/>
      <c r="X306" s="354"/>
      <c r="Y306" s="345"/>
      <c r="Z306" s="354"/>
      <c r="AA306" s="345"/>
      <c r="AB306" s="405"/>
      <c r="AC306" s="363"/>
      <c r="AD306" s="363"/>
      <c r="AE306" s="366"/>
      <c r="AF306" s="345"/>
      <c r="AG306" s="345"/>
      <c r="AH306" s="345"/>
      <c r="AI306" s="373"/>
      <c r="AJ306" s="375"/>
      <c r="AK306" s="368"/>
      <c r="AL306" s="368"/>
      <c r="AM306" s="369"/>
      <c r="AN306" s="423"/>
      <c r="AO306" s="484"/>
      <c r="AP306" s="384"/>
      <c r="AQ306" s="384"/>
      <c r="AR306" s="384"/>
      <c r="AS306" s="384"/>
      <c r="AT306" s="384"/>
      <c r="AU306" s="384"/>
      <c r="AV306" s="384"/>
      <c r="AW306" s="384"/>
      <c r="AX306" s="384"/>
      <c r="AY306" s="384"/>
      <c r="AZ306" s="475"/>
      <c r="BA306" s="476"/>
      <c r="BB306" s="477"/>
      <c r="BC306" s="477"/>
      <c r="BD306" s="477"/>
      <c r="BE306" s="474"/>
    </row>
    <row r="307" spans="1:57" ht="40.5" customHeight="1" thickBot="1">
      <c r="A307" s="342"/>
      <c r="B307" s="324"/>
      <c r="C307" s="345"/>
      <c r="D307" s="347"/>
      <c r="E307" s="351"/>
      <c r="F307" s="347"/>
      <c r="G307" s="351"/>
      <c r="H307" s="387"/>
      <c r="I307" s="77" t="s">
        <v>171</v>
      </c>
      <c r="J307" s="431"/>
      <c r="K307" s="395"/>
      <c r="L307" s="345"/>
      <c r="M307" s="397"/>
      <c r="N307" s="386"/>
      <c r="O307" s="369"/>
      <c r="P307" s="30" t="s">
        <v>149</v>
      </c>
      <c r="Q307" s="26" t="s">
        <v>150</v>
      </c>
      <c r="R307" s="30">
        <f>+IFERROR(VLOOKUP(Q307,[11]DATOS!$E$2:$F$17,2,FALSE),"")</f>
        <v>15</v>
      </c>
      <c r="S307" s="354"/>
      <c r="T307" s="354"/>
      <c r="U307" s="354"/>
      <c r="V307" s="354"/>
      <c r="W307" s="354"/>
      <c r="X307" s="354"/>
      <c r="Y307" s="345"/>
      <c r="Z307" s="354"/>
      <c r="AA307" s="345"/>
      <c r="AB307" s="405"/>
      <c r="AC307" s="363"/>
      <c r="AD307" s="363"/>
      <c r="AE307" s="366"/>
      <c r="AF307" s="345"/>
      <c r="AG307" s="345"/>
      <c r="AH307" s="345"/>
      <c r="AI307" s="373"/>
      <c r="AJ307" s="375"/>
      <c r="AK307" s="368"/>
      <c r="AL307" s="368"/>
      <c r="AM307" s="369"/>
      <c r="AN307" s="423"/>
      <c r="AO307" s="484"/>
      <c r="AP307" s="384"/>
      <c r="AQ307" s="384"/>
      <c r="AR307" s="384"/>
      <c r="AS307" s="384"/>
      <c r="AT307" s="384"/>
      <c r="AU307" s="384"/>
      <c r="AV307" s="384"/>
      <c r="AW307" s="384"/>
      <c r="AX307" s="384"/>
      <c r="AY307" s="384"/>
      <c r="AZ307" s="475"/>
      <c r="BA307" s="476"/>
      <c r="BB307" s="477"/>
      <c r="BC307" s="477"/>
      <c r="BD307" s="477"/>
      <c r="BE307" s="474"/>
    </row>
    <row r="308" spans="1:57" ht="27.75" hidden="1" customHeight="1">
      <c r="A308" s="342"/>
      <c r="B308" s="324"/>
      <c r="C308" s="345"/>
      <c r="D308" s="347"/>
      <c r="E308" s="351"/>
      <c r="F308" s="347"/>
      <c r="G308" s="351"/>
      <c r="H308" s="370" t="s">
        <v>160</v>
      </c>
      <c r="I308" s="77" t="s">
        <v>171</v>
      </c>
      <c r="J308" s="431"/>
      <c r="K308" s="395"/>
      <c r="L308" s="345"/>
      <c r="M308" s="397"/>
      <c r="N308" s="386"/>
      <c r="O308" s="369"/>
      <c r="P308" s="30" t="s">
        <v>152</v>
      </c>
      <c r="Q308" s="30" t="s">
        <v>153</v>
      </c>
      <c r="R308" s="30">
        <f>+IFERROR(VLOOKUP(Q308,[11]DATOS!$E$2:$F$17,2,FALSE),"")</f>
        <v>10</v>
      </c>
      <c r="S308" s="354"/>
      <c r="T308" s="354"/>
      <c r="U308" s="354"/>
      <c r="V308" s="354"/>
      <c r="W308" s="354"/>
      <c r="X308" s="354"/>
      <c r="Y308" s="345"/>
      <c r="Z308" s="354"/>
      <c r="AA308" s="345"/>
      <c r="AB308" s="405"/>
      <c r="AC308" s="363"/>
      <c r="AD308" s="363"/>
      <c r="AE308" s="366"/>
      <c r="AF308" s="345"/>
      <c r="AG308" s="345"/>
      <c r="AH308" s="345"/>
      <c r="AI308" s="373"/>
      <c r="AJ308" s="375"/>
      <c r="AK308" s="368"/>
      <c r="AL308" s="368"/>
      <c r="AM308" s="369"/>
      <c r="AN308" s="423"/>
      <c r="AO308" s="484"/>
      <c r="AP308" s="384"/>
      <c r="AQ308" s="384"/>
      <c r="AR308" s="384"/>
      <c r="AS308" s="384"/>
      <c r="AT308" s="384"/>
      <c r="AU308" s="384"/>
      <c r="AV308" s="384"/>
      <c r="AW308" s="384"/>
      <c r="AX308" s="384"/>
      <c r="AY308" s="384"/>
      <c r="AZ308" s="475"/>
      <c r="BA308" s="476"/>
      <c r="BB308" s="477"/>
      <c r="BC308" s="477"/>
      <c r="BD308" s="477"/>
      <c r="BE308" s="474"/>
    </row>
    <row r="309" spans="1:57" ht="26.25" hidden="1" customHeight="1">
      <c r="A309" s="342"/>
      <c r="B309" s="324"/>
      <c r="C309" s="345"/>
      <c r="D309" s="347"/>
      <c r="E309" s="351"/>
      <c r="F309" s="347"/>
      <c r="G309" s="351"/>
      <c r="H309" s="371"/>
      <c r="I309" s="77" t="s">
        <v>171</v>
      </c>
      <c r="J309" s="431"/>
      <c r="K309" s="395"/>
      <c r="L309" s="345"/>
      <c r="M309" s="397"/>
      <c r="N309" s="351"/>
      <c r="O309" s="369"/>
      <c r="P309" s="384"/>
      <c r="Q309" s="384"/>
      <c r="R309" s="384"/>
      <c r="S309" s="354"/>
      <c r="T309" s="354"/>
      <c r="U309" s="354"/>
      <c r="V309" s="354"/>
      <c r="W309" s="354"/>
      <c r="X309" s="354"/>
      <c r="Y309" s="345"/>
      <c r="Z309" s="354"/>
      <c r="AA309" s="345"/>
      <c r="AB309" s="405"/>
      <c r="AC309" s="363"/>
      <c r="AD309" s="363"/>
      <c r="AE309" s="366"/>
      <c r="AF309" s="345"/>
      <c r="AG309" s="345"/>
      <c r="AH309" s="345"/>
      <c r="AI309" s="374"/>
      <c r="AJ309" s="434" t="s">
        <v>332</v>
      </c>
      <c r="AK309" s="409" t="s">
        <v>192</v>
      </c>
      <c r="AL309" s="409" t="s">
        <v>193</v>
      </c>
      <c r="AM309" s="412" t="s">
        <v>328</v>
      </c>
      <c r="AN309" s="423"/>
      <c r="AO309" s="484"/>
      <c r="AP309" s="384"/>
      <c r="AQ309" s="384"/>
      <c r="AR309" s="384"/>
      <c r="AS309" s="384"/>
      <c r="AT309" s="384"/>
      <c r="AU309" s="384"/>
      <c r="AV309" s="384"/>
      <c r="AW309" s="384"/>
      <c r="AX309" s="384"/>
      <c r="AY309" s="384"/>
      <c r="AZ309" s="475"/>
      <c r="BA309" s="476"/>
      <c r="BB309" s="477"/>
      <c r="BC309" s="477"/>
      <c r="BD309" s="477"/>
      <c r="BE309" s="474"/>
    </row>
    <row r="310" spans="1:57" ht="18.75" hidden="1" customHeight="1">
      <c r="A310" s="342"/>
      <c r="B310" s="324"/>
      <c r="C310" s="345"/>
      <c r="D310" s="347"/>
      <c r="E310" s="351"/>
      <c r="F310" s="347"/>
      <c r="G310" s="351"/>
      <c r="H310" s="387" t="s">
        <v>161</v>
      </c>
      <c r="I310" s="77" t="s">
        <v>171</v>
      </c>
      <c r="J310" s="431"/>
      <c r="K310" s="395"/>
      <c r="L310" s="345"/>
      <c r="M310" s="397"/>
      <c r="N310" s="351"/>
      <c r="O310" s="369"/>
      <c r="P310" s="384"/>
      <c r="Q310" s="384"/>
      <c r="R310" s="384"/>
      <c r="S310" s="354"/>
      <c r="T310" s="354"/>
      <c r="U310" s="354"/>
      <c r="V310" s="354"/>
      <c r="W310" s="354"/>
      <c r="X310" s="354"/>
      <c r="Y310" s="345"/>
      <c r="Z310" s="354"/>
      <c r="AA310" s="345"/>
      <c r="AB310" s="405"/>
      <c r="AC310" s="363"/>
      <c r="AD310" s="363"/>
      <c r="AE310" s="366"/>
      <c r="AF310" s="345"/>
      <c r="AG310" s="345"/>
      <c r="AH310" s="345"/>
      <c r="AI310" s="374"/>
      <c r="AJ310" s="435"/>
      <c r="AK310" s="410"/>
      <c r="AL310" s="410"/>
      <c r="AM310" s="413"/>
      <c r="AN310" s="423"/>
      <c r="AO310" s="484"/>
      <c r="AP310" s="384"/>
      <c r="AQ310" s="384"/>
      <c r="AR310" s="384"/>
      <c r="AS310" s="384"/>
      <c r="AT310" s="384"/>
      <c r="AU310" s="384"/>
      <c r="AV310" s="384"/>
      <c r="AW310" s="384"/>
      <c r="AX310" s="384"/>
      <c r="AY310" s="384"/>
      <c r="AZ310" s="475"/>
      <c r="BA310" s="476"/>
      <c r="BB310" s="477"/>
      <c r="BC310" s="477"/>
      <c r="BD310" s="477"/>
      <c r="BE310" s="474"/>
    </row>
    <row r="311" spans="1:57" ht="9.75" hidden="1" customHeight="1">
      <c r="A311" s="342"/>
      <c r="B311" s="324"/>
      <c r="C311" s="345"/>
      <c r="D311" s="347"/>
      <c r="E311" s="351"/>
      <c r="F311" s="347"/>
      <c r="G311" s="351"/>
      <c r="H311" s="387"/>
      <c r="I311" s="77" t="s">
        <v>171</v>
      </c>
      <c r="J311" s="431"/>
      <c r="K311" s="395"/>
      <c r="L311" s="345"/>
      <c r="M311" s="397"/>
      <c r="N311" s="351"/>
      <c r="O311" s="369"/>
      <c r="P311" s="384"/>
      <c r="Q311" s="384"/>
      <c r="R311" s="384"/>
      <c r="S311" s="354"/>
      <c r="T311" s="354"/>
      <c r="U311" s="354"/>
      <c r="V311" s="354"/>
      <c r="W311" s="354"/>
      <c r="X311" s="354"/>
      <c r="Y311" s="345"/>
      <c r="Z311" s="354"/>
      <c r="AA311" s="345"/>
      <c r="AB311" s="405"/>
      <c r="AC311" s="363"/>
      <c r="AD311" s="363"/>
      <c r="AE311" s="366"/>
      <c r="AF311" s="345"/>
      <c r="AG311" s="345"/>
      <c r="AH311" s="345"/>
      <c r="AI311" s="374"/>
      <c r="AJ311" s="435"/>
      <c r="AK311" s="410"/>
      <c r="AL311" s="410"/>
      <c r="AM311" s="413"/>
      <c r="AN311" s="423"/>
      <c r="AO311" s="484"/>
      <c r="AP311" s="384"/>
      <c r="AQ311" s="384"/>
      <c r="AR311" s="384"/>
      <c r="AS311" s="384"/>
      <c r="AT311" s="384"/>
      <c r="AU311" s="384"/>
      <c r="AV311" s="384"/>
      <c r="AW311" s="384"/>
      <c r="AX311" s="384"/>
      <c r="AY311" s="384"/>
      <c r="AZ311" s="475"/>
      <c r="BA311" s="476"/>
      <c r="BB311" s="477"/>
      <c r="BC311" s="477"/>
      <c r="BD311" s="477"/>
      <c r="BE311" s="474"/>
    </row>
    <row r="312" spans="1:57" ht="18.75" customHeight="1" thickBot="1">
      <c r="A312" s="342"/>
      <c r="B312" s="324"/>
      <c r="C312" s="345"/>
      <c r="D312" s="347"/>
      <c r="E312" s="351"/>
      <c r="F312" s="347"/>
      <c r="G312" s="351"/>
      <c r="H312" s="387" t="s">
        <v>162</v>
      </c>
      <c r="I312" s="77" t="s">
        <v>171</v>
      </c>
      <c r="J312" s="431"/>
      <c r="K312" s="395"/>
      <c r="L312" s="345"/>
      <c r="M312" s="397"/>
      <c r="N312" s="351"/>
      <c r="O312" s="369"/>
      <c r="P312" s="384"/>
      <c r="Q312" s="384"/>
      <c r="R312" s="384"/>
      <c r="S312" s="354"/>
      <c r="T312" s="354"/>
      <c r="U312" s="354"/>
      <c r="V312" s="354"/>
      <c r="W312" s="354"/>
      <c r="X312" s="354"/>
      <c r="Y312" s="345"/>
      <c r="Z312" s="354"/>
      <c r="AA312" s="345"/>
      <c r="AB312" s="405"/>
      <c r="AC312" s="363"/>
      <c r="AD312" s="363"/>
      <c r="AE312" s="366"/>
      <c r="AF312" s="345"/>
      <c r="AG312" s="345"/>
      <c r="AH312" s="345"/>
      <c r="AI312" s="374"/>
      <c r="AJ312" s="435"/>
      <c r="AK312" s="410"/>
      <c r="AL312" s="410"/>
      <c r="AM312" s="413"/>
      <c r="AN312" s="423"/>
      <c r="AO312" s="484"/>
      <c r="AP312" s="384"/>
      <c r="AQ312" s="384"/>
      <c r="AR312" s="384"/>
      <c r="AS312" s="384"/>
      <c r="AT312" s="384"/>
      <c r="AU312" s="384"/>
      <c r="AV312" s="384"/>
      <c r="AW312" s="384"/>
      <c r="AX312" s="384"/>
      <c r="AY312" s="384"/>
      <c r="AZ312" s="475"/>
      <c r="BA312" s="476"/>
      <c r="BB312" s="477"/>
      <c r="BC312" s="477"/>
      <c r="BD312" s="477"/>
      <c r="BE312" s="474"/>
    </row>
    <row r="313" spans="1:57" ht="12.75" customHeight="1" thickBot="1">
      <c r="A313" s="342"/>
      <c r="B313" s="324"/>
      <c r="C313" s="345"/>
      <c r="D313" s="347"/>
      <c r="E313" s="351"/>
      <c r="F313" s="347"/>
      <c r="G313" s="351"/>
      <c r="H313" s="387"/>
      <c r="I313" s="77" t="s">
        <v>171</v>
      </c>
      <c r="J313" s="431"/>
      <c r="K313" s="395"/>
      <c r="L313" s="345"/>
      <c r="M313" s="397"/>
      <c r="N313" s="351"/>
      <c r="O313" s="369"/>
      <c r="P313" s="384"/>
      <c r="Q313" s="384"/>
      <c r="R313" s="384"/>
      <c r="S313" s="354"/>
      <c r="T313" s="354"/>
      <c r="U313" s="354"/>
      <c r="V313" s="354"/>
      <c r="W313" s="354"/>
      <c r="X313" s="354"/>
      <c r="Y313" s="345"/>
      <c r="Z313" s="354"/>
      <c r="AA313" s="345"/>
      <c r="AB313" s="405"/>
      <c r="AC313" s="363"/>
      <c r="AD313" s="363"/>
      <c r="AE313" s="366"/>
      <c r="AF313" s="345"/>
      <c r="AG313" s="345"/>
      <c r="AH313" s="345"/>
      <c r="AI313" s="374"/>
      <c r="AJ313" s="435"/>
      <c r="AK313" s="410"/>
      <c r="AL313" s="410"/>
      <c r="AM313" s="413"/>
      <c r="AN313" s="423"/>
      <c r="AO313" s="484"/>
      <c r="AP313" s="384"/>
      <c r="AQ313" s="384"/>
      <c r="AR313" s="384"/>
      <c r="AS313" s="384"/>
      <c r="AT313" s="384"/>
      <c r="AU313" s="384"/>
      <c r="AV313" s="384"/>
      <c r="AW313" s="384"/>
      <c r="AX313" s="384"/>
      <c r="AY313" s="384"/>
      <c r="AZ313" s="475"/>
      <c r="BA313" s="476"/>
      <c r="BB313" s="477"/>
      <c r="BC313" s="477"/>
      <c r="BD313" s="477"/>
      <c r="BE313" s="474"/>
    </row>
    <row r="314" spans="1:57" ht="18.75" customHeight="1" thickBot="1">
      <c r="A314" s="342"/>
      <c r="B314" s="324"/>
      <c r="C314" s="345"/>
      <c r="D314" s="347"/>
      <c r="E314" s="351"/>
      <c r="F314" s="347"/>
      <c r="G314" s="351"/>
      <c r="H314" s="387" t="s">
        <v>163</v>
      </c>
      <c r="I314" s="77" t="s">
        <v>171</v>
      </c>
      <c r="J314" s="431"/>
      <c r="K314" s="395"/>
      <c r="L314" s="345"/>
      <c r="M314" s="397"/>
      <c r="N314" s="351"/>
      <c r="O314" s="369"/>
      <c r="P314" s="384"/>
      <c r="Q314" s="384"/>
      <c r="R314" s="384"/>
      <c r="S314" s="354"/>
      <c r="T314" s="354"/>
      <c r="U314" s="354"/>
      <c r="V314" s="354"/>
      <c r="W314" s="354"/>
      <c r="X314" s="354"/>
      <c r="Y314" s="345"/>
      <c r="Z314" s="354"/>
      <c r="AA314" s="345"/>
      <c r="AB314" s="405"/>
      <c r="AC314" s="363"/>
      <c r="AD314" s="363"/>
      <c r="AE314" s="366"/>
      <c r="AF314" s="345"/>
      <c r="AG314" s="345"/>
      <c r="AH314" s="345"/>
      <c r="AI314" s="374"/>
      <c r="AJ314" s="435"/>
      <c r="AK314" s="410"/>
      <c r="AL314" s="410"/>
      <c r="AM314" s="413"/>
      <c r="AN314" s="423"/>
      <c r="AO314" s="484"/>
      <c r="AP314" s="384"/>
      <c r="AQ314" s="384"/>
      <c r="AR314" s="384"/>
      <c r="AS314" s="384"/>
      <c r="AT314" s="384"/>
      <c r="AU314" s="384"/>
      <c r="AV314" s="384"/>
      <c r="AW314" s="384"/>
      <c r="AX314" s="384"/>
      <c r="AY314" s="384"/>
      <c r="AZ314" s="475"/>
      <c r="BA314" s="476"/>
      <c r="BB314" s="477"/>
      <c r="BC314" s="477"/>
      <c r="BD314" s="477"/>
      <c r="BE314" s="474"/>
    </row>
    <row r="315" spans="1:57" ht="12.75" customHeight="1" thickBot="1">
      <c r="A315" s="342"/>
      <c r="B315" s="324"/>
      <c r="C315" s="345"/>
      <c r="D315" s="347"/>
      <c r="E315" s="351"/>
      <c r="F315" s="347"/>
      <c r="G315" s="351"/>
      <c r="H315" s="387"/>
      <c r="I315" s="77" t="s">
        <v>171</v>
      </c>
      <c r="J315" s="431"/>
      <c r="K315" s="395"/>
      <c r="L315" s="345"/>
      <c r="M315" s="397"/>
      <c r="N315" s="351"/>
      <c r="O315" s="369"/>
      <c r="P315" s="384"/>
      <c r="Q315" s="384"/>
      <c r="R315" s="384"/>
      <c r="S315" s="354"/>
      <c r="T315" s="354"/>
      <c r="U315" s="354"/>
      <c r="V315" s="354"/>
      <c r="W315" s="354"/>
      <c r="X315" s="354"/>
      <c r="Y315" s="345"/>
      <c r="Z315" s="354"/>
      <c r="AA315" s="345"/>
      <c r="AB315" s="405"/>
      <c r="AC315" s="363"/>
      <c r="AD315" s="363"/>
      <c r="AE315" s="366"/>
      <c r="AF315" s="345"/>
      <c r="AG315" s="345"/>
      <c r="AH315" s="345"/>
      <c r="AI315" s="374"/>
      <c r="AJ315" s="435"/>
      <c r="AK315" s="410"/>
      <c r="AL315" s="410"/>
      <c r="AM315" s="413"/>
      <c r="AN315" s="423"/>
      <c r="AO315" s="484"/>
      <c r="AP315" s="384"/>
      <c r="AQ315" s="384"/>
      <c r="AR315" s="384"/>
      <c r="AS315" s="384"/>
      <c r="AT315" s="384"/>
      <c r="AU315" s="384"/>
      <c r="AV315" s="384"/>
      <c r="AW315" s="384"/>
      <c r="AX315" s="384"/>
      <c r="AY315" s="384"/>
      <c r="AZ315" s="475"/>
      <c r="BA315" s="476"/>
      <c r="BB315" s="477"/>
      <c r="BC315" s="477"/>
      <c r="BD315" s="477"/>
      <c r="BE315" s="474"/>
    </row>
    <row r="316" spans="1:57" ht="14.25" customHeight="1" thickBot="1">
      <c r="A316" s="342"/>
      <c r="B316" s="324"/>
      <c r="C316" s="345"/>
      <c r="D316" s="347"/>
      <c r="E316" s="351"/>
      <c r="F316" s="347"/>
      <c r="G316" s="351"/>
      <c r="H316" s="370" t="s">
        <v>164</v>
      </c>
      <c r="I316" s="77" t="s">
        <v>171</v>
      </c>
      <c r="J316" s="431"/>
      <c r="K316" s="395"/>
      <c r="L316" s="345"/>
      <c r="M316" s="397"/>
      <c r="N316" s="351"/>
      <c r="O316" s="369"/>
      <c r="P316" s="384"/>
      <c r="Q316" s="384"/>
      <c r="R316" s="384"/>
      <c r="S316" s="354"/>
      <c r="T316" s="354"/>
      <c r="U316" s="354"/>
      <c r="V316" s="354"/>
      <c r="W316" s="354"/>
      <c r="X316" s="354"/>
      <c r="Y316" s="345"/>
      <c r="Z316" s="354"/>
      <c r="AA316" s="345"/>
      <c r="AB316" s="405"/>
      <c r="AC316" s="363"/>
      <c r="AD316" s="363"/>
      <c r="AE316" s="366"/>
      <c r="AF316" s="345"/>
      <c r="AG316" s="345"/>
      <c r="AH316" s="345"/>
      <c r="AI316" s="374"/>
      <c r="AJ316" s="435"/>
      <c r="AK316" s="410"/>
      <c r="AL316" s="410"/>
      <c r="AM316" s="413"/>
      <c r="AN316" s="423"/>
      <c r="AO316" s="484"/>
      <c r="AP316" s="384"/>
      <c r="AQ316" s="384"/>
      <c r="AR316" s="384"/>
      <c r="AS316" s="384"/>
      <c r="AT316" s="384"/>
      <c r="AU316" s="384"/>
      <c r="AV316" s="384"/>
      <c r="AW316" s="384"/>
      <c r="AX316" s="384"/>
      <c r="AY316" s="384"/>
      <c r="AZ316" s="475"/>
      <c r="BA316" s="476"/>
      <c r="BB316" s="477"/>
      <c r="BC316" s="477"/>
      <c r="BD316" s="477"/>
      <c r="BE316" s="474"/>
    </row>
    <row r="317" spans="1:57" ht="13.5" customHeight="1" thickBot="1">
      <c r="A317" s="342"/>
      <c r="B317" s="324"/>
      <c r="C317" s="345"/>
      <c r="D317" s="347"/>
      <c r="E317" s="351"/>
      <c r="F317" s="347"/>
      <c r="G317" s="351"/>
      <c r="H317" s="371"/>
      <c r="I317" s="77" t="s">
        <v>171</v>
      </c>
      <c r="J317" s="431"/>
      <c r="K317" s="395"/>
      <c r="L317" s="345"/>
      <c r="M317" s="397"/>
      <c r="N317" s="351"/>
      <c r="O317" s="369"/>
      <c r="P317" s="384"/>
      <c r="Q317" s="384"/>
      <c r="R317" s="384"/>
      <c r="S317" s="354"/>
      <c r="T317" s="354"/>
      <c r="U317" s="354"/>
      <c r="V317" s="354"/>
      <c r="W317" s="354"/>
      <c r="X317" s="354"/>
      <c r="Y317" s="345"/>
      <c r="Z317" s="354"/>
      <c r="AA317" s="345"/>
      <c r="AB317" s="405"/>
      <c r="AC317" s="363"/>
      <c r="AD317" s="363"/>
      <c r="AE317" s="366"/>
      <c r="AF317" s="345"/>
      <c r="AG317" s="345"/>
      <c r="AH317" s="345"/>
      <c r="AI317" s="374"/>
      <c r="AJ317" s="435"/>
      <c r="AK317" s="410"/>
      <c r="AL317" s="410"/>
      <c r="AM317" s="413"/>
      <c r="AN317" s="423"/>
      <c r="AO317" s="484"/>
      <c r="AP317" s="384"/>
      <c r="AQ317" s="384"/>
      <c r="AR317" s="384"/>
      <c r="AS317" s="384"/>
      <c r="AT317" s="384"/>
      <c r="AU317" s="384"/>
      <c r="AV317" s="384"/>
      <c r="AW317" s="384"/>
      <c r="AX317" s="384"/>
      <c r="AY317" s="384"/>
      <c r="AZ317" s="475"/>
      <c r="BA317" s="476"/>
      <c r="BB317" s="477"/>
      <c r="BC317" s="477"/>
      <c r="BD317" s="477"/>
      <c r="BE317" s="474"/>
    </row>
    <row r="318" spans="1:57" ht="18.75" customHeight="1" thickBot="1">
      <c r="A318" s="342"/>
      <c r="B318" s="324"/>
      <c r="C318" s="345"/>
      <c r="D318" s="347"/>
      <c r="E318" s="351"/>
      <c r="F318" s="347"/>
      <c r="G318" s="351"/>
      <c r="H318" s="377" t="s">
        <v>165</v>
      </c>
      <c r="I318" s="77" t="s">
        <v>171</v>
      </c>
      <c r="J318" s="431"/>
      <c r="K318" s="395"/>
      <c r="L318" s="345"/>
      <c r="M318" s="397"/>
      <c r="N318" s="351"/>
      <c r="O318" s="369"/>
      <c r="P318" s="384"/>
      <c r="Q318" s="384"/>
      <c r="R318" s="384"/>
      <c r="S318" s="354"/>
      <c r="T318" s="354"/>
      <c r="U318" s="354"/>
      <c r="V318" s="354"/>
      <c r="W318" s="354"/>
      <c r="X318" s="354"/>
      <c r="Y318" s="345"/>
      <c r="Z318" s="354"/>
      <c r="AA318" s="345"/>
      <c r="AB318" s="405"/>
      <c r="AC318" s="363"/>
      <c r="AD318" s="363"/>
      <c r="AE318" s="366"/>
      <c r="AF318" s="345"/>
      <c r="AG318" s="345"/>
      <c r="AH318" s="345"/>
      <c r="AI318" s="374"/>
      <c r="AJ318" s="435"/>
      <c r="AK318" s="410"/>
      <c r="AL318" s="410"/>
      <c r="AM318" s="413"/>
      <c r="AN318" s="423"/>
      <c r="AO318" s="484"/>
      <c r="AP318" s="384"/>
      <c r="AQ318" s="384"/>
      <c r="AR318" s="384"/>
      <c r="AS318" s="384"/>
      <c r="AT318" s="384"/>
      <c r="AU318" s="384"/>
      <c r="AV318" s="384"/>
      <c r="AW318" s="384"/>
      <c r="AX318" s="384"/>
      <c r="AY318" s="384"/>
      <c r="AZ318" s="475"/>
      <c r="BA318" s="476"/>
      <c r="BB318" s="477"/>
      <c r="BC318" s="477"/>
      <c r="BD318" s="477"/>
      <c r="BE318" s="474"/>
    </row>
    <row r="319" spans="1:57" ht="57" customHeight="1" thickBot="1">
      <c r="A319" s="441"/>
      <c r="B319" s="325"/>
      <c r="C319" s="415"/>
      <c r="D319" s="442"/>
      <c r="E319" s="352"/>
      <c r="F319" s="442"/>
      <c r="G319" s="352"/>
      <c r="H319" s="432"/>
      <c r="I319" s="77" t="s">
        <v>171</v>
      </c>
      <c r="J319" s="443"/>
      <c r="K319" s="444"/>
      <c r="L319" s="345"/>
      <c r="M319" s="449"/>
      <c r="N319" s="352"/>
      <c r="O319" s="369"/>
      <c r="P319" s="384"/>
      <c r="Q319" s="384"/>
      <c r="R319" s="384"/>
      <c r="S319" s="425"/>
      <c r="T319" s="425"/>
      <c r="U319" s="379"/>
      <c r="V319" s="425"/>
      <c r="W319" s="425"/>
      <c r="X319" s="425"/>
      <c r="Y319" s="415"/>
      <c r="Z319" s="425"/>
      <c r="AA319" s="415"/>
      <c r="AB319" s="437"/>
      <c r="AC319" s="363"/>
      <c r="AD319" s="363"/>
      <c r="AE319" s="439"/>
      <c r="AF319" s="415"/>
      <c r="AG319" s="415"/>
      <c r="AH319" s="345"/>
      <c r="AI319" s="426"/>
      <c r="AJ319" s="436"/>
      <c r="AK319" s="411"/>
      <c r="AL319" s="411"/>
      <c r="AM319" s="414"/>
      <c r="AN319" s="423"/>
      <c r="AO319" s="504"/>
      <c r="AP319" s="505"/>
      <c r="AQ319" s="505"/>
      <c r="AR319" s="505"/>
      <c r="AS319" s="505"/>
      <c r="AT319" s="505"/>
      <c r="AU319" s="505"/>
      <c r="AV319" s="505"/>
      <c r="AW319" s="505"/>
      <c r="AX319" s="505"/>
      <c r="AY319" s="505"/>
      <c r="AZ319" s="510"/>
      <c r="BA319" s="511"/>
      <c r="BB319" s="493"/>
      <c r="BC319" s="493"/>
      <c r="BD319" s="493"/>
      <c r="BE319" s="506"/>
    </row>
    <row r="320" spans="1:57" ht="46.5" customHeight="1" thickBot="1">
      <c r="A320" s="341">
        <v>11</v>
      </c>
      <c r="B320" s="323" t="s">
        <v>333</v>
      </c>
      <c r="C320" s="344" t="s">
        <v>334</v>
      </c>
      <c r="D320" s="346" t="s">
        <v>122</v>
      </c>
      <c r="E320" s="344" t="s">
        <v>335</v>
      </c>
      <c r="F320" s="346" t="s">
        <v>336</v>
      </c>
      <c r="G320" s="350" t="s">
        <v>124</v>
      </c>
      <c r="H320" s="32" t="s">
        <v>125</v>
      </c>
      <c r="I320" s="77" t="s">
        <v>171</v>
      </c>
      <c r="J320" s="430">
        <f>COUNTIF(I320:I345,[3]DATOS!$D$24)</f>
        <v>26</v>
      </c>
      <c r="K320" s="394" t="str">
        <f>+IF(AND(J320&lt;6,J320&gt;0),"Moderado",IF(AND(J320&lt;12,J320&gt;5),"Mayor",IF(AND(J320&lt;20,J320&gt;11),"Catastrófico","Responda las Preguntas de Impacto")))</f>
        <v>Responda las Preguntas de Impacto</v>
      </c>
      <c r="L320" s="344"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396"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389" t="s">
        <v>337</v>
      </c>
      <c r="O320" s="390" t="s">
        <v>127</v>
      </c>
      <c r="P320" s="30" t="s">
        <v>128</v>
      </c>
      <c r="Q320" s="26" t="s">
        <v>129</v>
      </c>
      <c r="R320" s="26">
        <f>+IFERROR(VLOOKUP(Q320,[12]DATOS!$E$2:$F$17,2,FALSE),"")</f>
        <v>15</v>
      </c>
      <c r="S320" s="391">
        <f>SUM(R320:R327)</f>
        <v>100</v>
      </c>
      <c r="T320" s="384" t="str">
        <f>+IF(AND(S320&lt;=100,S320&gt;=96),"Fuerte",IF(AND(S320&lt;=95,S320&gt;=86),"Moderado",IF(AND(S320&lt;=85,J320&gt;=0),"Débil"," ")))</f>
        <v>Fuerte</v>
      </c>
      <c r="U320" s="384" t="s">
        <v>130</v>
      </c>
      <c r="V320" s="384"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384">
        <f>IF(V320="Fuerte",100,IF(V320="Moderado",50,IF(V320="Débil",0)))</f>
        <v>100</v>
      </c>
      <c r="X320" s="353">
        <f>AVERAGE(W320:W345)</f>
        <v>100</v>
      </c>
      <c r="Y320" s="353" t="s">
        <v>338</v>
      </c>
      <c r="Z320" s="353" t="s">
        <v>203</v>
      </c>
      <c r="AA320" s="364" t="s">
        <v>339</v>
      </c>
      <c r="AB320" s="404" t="str">
        <f>+IF(X320=100,"Fuerte",IF(AND(X320&lt;=99,X320&gt;=50),"Moderado",IF(X320&lt;50,"Débil"," ")))</f>
        <v>Fuerte</v>
      </c>
      <c r="AC320" s="363" t="s">
        <v>132</v>
      </c>
      <c r="AD320" s="363" t="s">
        <v>132</v>
      </c>
      <c r="AE320" s="365"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344"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344" t="str">
        <f>K320</f>
        <v>Responda las Preguntas de Impacto</v>
      </c>
      <c r="AH320" s="344"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372"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514" t="s">
        <v>340</v>
      </c>
      <c r="AK320" s="376">
        <v>43466</v>
      </c>
      <c r="AL320" s="355">
        <v>43830</v>
      </c>
      <c r="AM320" s="358" t="s">
        <v>231</v>
      </c>
      <c r="AN320" s="348" t="s">
        <v>341</v>
      </c>
      <c r="AO320" s="456"/>
      <c r="AP320" s="452"/>
      <c r="AQ320" s="452"/>
      <c r="AR320" s="452"/>
      <c r="AS320" s="452"/>
      <c r="AT320" s="452"/>
      <c r="AU320" s="452"/>
      <c r="AV320" s="452"/>
      <c r="AW320" s="452"/>
      <c r="AX320" s="452"/>
      <c r="AY320" s="452"/>
      <c r="AZ320" s="453"/>
      <c r="BA320" s="494"/>
      <c r="BB320" s="497"/>
      <c r="BC320" s="497"/>
      <c r="BD320" s="497"/>
      <c r="BE320" s="478"/>
    </row>
    <row r="321" spans="1:57" ht="30" customHeight="1" thickBot="1">
      <c r="A321" s="342"/>
      <c r="B321" s="324"/>
      <c r="C321" s="345"/>
      <c r="D321" s="347"/>
      <c r="E321" s="345"/>
      <c r="F321" s="347"/>
      <c r="G321" s="351"/>
      <c r="H321" s="28" t="s">
        <v>135</v>
      </c>
      <c r="I321" s="77" t="s">
        <v>171</v>
      </c>
      <c r="J321" s="431"/>
      <c r="K321" s="395"/>
      <c r="L321" s="345"/>
      <c r="M321" s="397"/>
      <c r="N321" s="386"/>
      <c r="O321" s="369"/>
      <c r="P321" s="30" t="s">
        <v>136</v>
      </c>
      <c r="Q321" s="26" t="s">
        <v>137</v>
      </c>
      <c r="R321" s="26">
        <f>+IFERROR(VLOOKUP(Q321,[12]DATOS!$E$2:$F$17,2,FALSE),"")</f>
        <v>15</v>
      </c>
      <c r="S321" s="392"/>
      <c r="T321" s="384"/>
      <c r="U321" s="384"/>
      <c r="V321" s="384"/>
      <c r="W321" s="384"/>
      <c r="X321" s="354"/>
      <c r="Y321" s="354"/>
      <c r="Z321" s="354"/>
      <c r="AA321" s="380"/>
      <c r="AB321" s="405"/>
      <c r="AC321" s="363"/>
      <c r="AD321" s="363"/>
      <c r="AE321" s="366"/>
      <c r="AF321" s="345"/>
      <c r="AG321" s="345"/>
      <c r="AH321" s="345"/>
      <c r="AI321" s="373"/>
      <c r="AJ321" s="375"/>
      <c r="AK321" s="356"/>
      <c r="AL321" s="356"/>
      <c r="AM321" s="359"/>
      <c r="AN321" s="374"/>
      <c r="AO321" s="457"/>
      <c r="AP321" s="354"/>
      <c r="AQ321" s="354"/>
      <c r="AR321" s="354"/>
      <c r="AS321" s="354"/>
      <c r="AT321" s="354"/>
      <c r="AU321" s="354"/>
      <c r="AV321" s="354"/>
      <c r="AW321" s="354"/>
      <c r="AX321" s="354"/>
      <c r="AY321" s="354"/>
      <c r="AZ321" s="454"/>
      <c r="BA321" s="495"/>
      <c r="BB321" s="498"/>
      <c r="BC321" s="498"/>
      <c r="BD321" s="498"/>
      <c r="BE321" s="479"/>
    </row>
    <row r="322" spans="1:57" ht="30" customHeight="1" thickBot="1">
      <c r="A322" s="342"/>
      <c r="B322" s="324"/>
      <c r="C322" s="345"/>
      <c r="D322" s="347"/>
      <c r="E322" s="345"/>
      <c r="F322" s="347"/>
      <c r="G322" s="351"/>
      <c r="H322" s="28" t="s">
        <v>138</v>
      </c>
      <c r="I322" s="77" t="s">
        <v>171</v>
      </c>
      <c r="J322" s="431"/>
      <c r="K322" s="395"/>
      <c r="L322" s="345"/>
      <c r="M322" s="397"/>
      <c r="N322" s="386"/>
      <c r="O322" s="369"/>
      <c r="P322" s="30" t="s">
        <v>139</v>
      </c>
      <c r="Q322" s="26" t="s">
        <v>140</v>
      </c>
      <c r="R322" s="26">
        <f>+IFERROR(VLOOKUP(Q322,[12]DATOS!$E$2:$F$17,2,FALSE),"")</f>
        <v>15</v>
      </c>
      <c r="S322" s="392"/>
      <c r="T322" s="384"/>
      <c r="U322" s="384"/>
      <c r="V322" s="384"/>
      <c r="W322" s="384"/>
      <c r="X322" s="354"/>
      <c r="Y322" s="354"/>
      <c r="Z322" s="354"/>
      <c r="AA322" s="380"/>
      <c r="AB322" s="405"/>
      <c r="AC322" s="363"/>
      <c r="AD322" s="363"/>
      <c r="AE322" s="366"/>
      <c r="AF322" s="345"/>
      <c r="AG322" s="345"/>
      <c r="AH322" s="345"/>
      <c r="AI322" s="373"/>
      <c r="AJ322" s="375"/>
      <c r="AK322" s="356"/>
      <c r="AL322" s="356"/>
      <c r="AM322" s="359"/>
      <c r="AN322" s="374"/>
      <c r="AO322" s="457"/>
      <c r="AP322" s="354"/>
      <c r="AQ322" s="354"/>
      <c r="AR322" s="354"/>
      <c r="AS322" s="354"/>
      <c r="AT322" s="354"/>
      <c r="AU322" s="354"/>
      <c r="AV322" s="354"/>
      <c r="AW322" s="354"/>
      <c r="AX322" s="354"/>
      <c r="AY322" s="354"/>
      <c r="AZ322" s="454"/>
      <c r="BA322" s="495"/>
      <c r="BB322" s="498"/>
      <c r="BC322" s="498"/>
      <c r="BD322" s="498"/>
      <c r="BE322" s="479"/>
    </row>
    <row r="323" spans="1:57" ht="30" customHeight="1" thickBot="1">
      <c r="A323" s="342"/>
      <c r="B323" s="324"/>
      <c r="C323" s="345"/>
      <c r="D323" s="347"/>
      <c r="E323" s="345"/>
      <c r="F323" s="347"/>
      <c r="G323" s="351"/>
      <c r="H323" s="28" t="s">
        <v>141</v>
      </c>
      <c r="I323" s="77" t="s">
        <v>171</v>
      </c>
      <c r="J323" s="431"/>
      <c r="K323" s="395"/>
      <c r="L323" s="345"/>
      <c r="M323" s="397"/>
      <c r="N323" s="386"/>
      <c r="O323" s="369"/>
      <c r="P323" s="30" t="s">
        <v>143</v>
      </c>
      <c r="Q323" s="26" t="s">
        <v>144</v>
      </c>
      <c r="R323" s="26">
        <f>+IFERROR(VLOOKUP(Q323,[12]DATOS!$E$2:$F$17,2,FALSE),"")</f>
        <v>15</v>
      </c>
      <c r="S323" s="392"/>
      <c r="T323" s="384"/>
      <c r="U323" s="384"/>
      <c r="V323" s="384"/>
      <c r="W323" s="384"/>
      <c r="X323" s="354"/>
      <c r="Y323" s="354"/>
      <c r="Z323" s="354"/>
      <c r="AA323" s="380"/>
      <c r="AB323" s="405"/>
      <c r="AC323" s="363"/>
      <c r="AD323" s="363"/>
      <c r="AE323" s="366"/>
      <c r="AF323" s="345"/>
      <c r="AG323" s="345"/>
      <c r="AH323" s="345"/>
      <c r="AI323" s="373"/>
      <c r="AJ323" s="375"/>
      <c r="AK323" s="356"/>
      <c r="AL323" s="356"/>
      <c r="AM323" s="359"/>
      <c r="AN323" s="374"/>
      <c r="AO323" s="457"/>
      <c r="AP323" s="354"/>
      <c r="AQ323" s="354"/>
      <c r="AR323" s="354"/>
      <c r="AS323" s="354"/>
      <c r="AT323" s="354"/>
      <c r="AU323" s="354"/>
      <c r="AV323" s="354"/>
      <c r="AW323" s="354"/>
      <c r="AX323" s="354"/>
      <c r="AY323" s="354"/>
      <c r="AZ323" s="454"/>
      <c r="BA323" s="495"/>
      <c r="BB323" s="498"/>
      <c r="BC323" s="498"/>
      <c r="BD323" s="498"/>
      <c r="BE323" s="479"/>
    </row>
    <row r="324" spans="1:57" ht="30" customHeight="1" thickBot="1">
      <c r="A324" s="342"/>
      <c r="B324" s="324"/>
      <c r="C324" s="345"/>
      <c r="D324" s="347"/>
      <c r="E324" s="345"/>
      <c r="F324" s="347"/>
      <c r="G324" s="351"/>
      <c r="H324" s="28" t="s">
        <v>145</v>
      </c>
      <c r="I324" s="77" t="s">
        <v>171</v>
      </c>
      <c r="J324" s="431"/>
      <c r="K324" s="395"/>
      <c r="L324" s="345"/>
      <c r="M324" s="397"/>
      <c r="N324" s="386"/>
      <c r="O324" s="369"/>
      <c r="P324" s="30" t="s">
        <v>146</v>
      </c>
      <c r="Q324" s="26" t="s">
        <v>147</v>
      </c>
      <c r="R324" s="26">
        <f>+IFERROR(VLOOKUP(Q324,[12]DATOS!$E$2:$F$17,2,FALSE),"")</f>
        <v>15</v>
      </c>
      <c r="S324" s="392"/>
      <c r="T324" s="384"/>
      <c r="U324" s="384"/>
      <c r="V324" s="384"/>
      <c r="W324" s="384"/>
      <c r="X324" s="354"/>
      <c r="Y324" s="354"/>
      <c r="Z324" s="354"/>
      <c r="AA324" s="380"/>
      <c r="AB324" s="405"/>
      <c r="AC324" s="363"/>
      <c r="AD324" s="363"/>
      <c r="AE324" s="366"/>
      <c r="AF324" s="345"/>
      <c r="AG324" s="345"/>
      <c r="AH324" s="345"/>
      <c r="AI324" s="373"/>
      <c r="AJ324" s="375"/>
      <c r="AK324" s="356"/>
      <c r="AL324" s="356"/>
      <c r="AM324" s="359"/>
      <c r="AN324" s="374"/>
      <c r="AO324" s="457"/>
      <c r="AP324" s="354"/>
      <c r="AQ324" s="354"/>
      <c r="AR324" s="354"/>
      <c r="AS324" s="354"/>
      <c r="AT324" s="354"/>
      <c r="AU324" s="354"/>
      <c r="AV324" s="354"/>
      <c r="AW324" s="354"/>
      <c r="AX324" s="354"/>
      <c r="AY324" s="354"/>
      <c r="AZ324" s="454"/>
      <c r="BA324" s="495"/>
      <c r="BB324" s="498"/>
      <c r="BC324" s="498"/>
      <c r="BD324" s="498"/>
      <c r="BE324" s="479"/>
    </row>
    <row r="325" spans="1:57" ht="30" customHeight="1" thickBot="1">
      <c r="A325" s="342"/>
      <c r="B325" s="324"/>
      <c r="C325" s="345"/>
      <c r="D325" s="347"/>
      <c r="E325" s="345"/>
      <c r="F325" s="347"/>
      <c r="G325" s="351"/>
      <c r="H325" s="28" t="s">
        <v>148</v>
      </c>
      <c r="I325" s="77" t="s">
        <v>171</v>
      </c>
      <c r="J325" s="431"/>
      <c r="K325" s="395"/>
      <c r="L325" s="345"/>
      <c r="M325" s="397"/>
      <c r="N325" s="386"/>
      <c r="O325" s="369"/>
      <c r="P325" s="31" t="s">
        <v>149</v>
      </c>
      <c r="Q325" s="26" t="s">
        <v>150</v>
      </c>
      <c r="R325" s="26">
        <f>+IFERROR(VLOOKUP(Q325,[12]DATOS!$E$2:$F$17,2,FALSE),"")</f>
        <v>15</v>
      </c>
      <c r="S325" s="392"/>
      <c r="T325" s="384"/>
      <c r="U325" s="384"/>
      <c r="V325" s="384"/>
      <c r="W325" s="384"/>
      <c r="X325" s="354"/>
      <c r="Y325" s="354"/>
      <c r="Z325" s="354"/>
      <c r="AA325" s="380"/>
      <c r="AB325" s="405"/>
      <c r="AC325" s="363"/>
      <c r="AD325" s="363"/>
      <c r="AE325" s="366"/>
      <c r="AF325" s="345"/>
      <c r="AG325" s="345"/>
      <c r="AH325" s="345"/>
      <c r="AI325" s="373"/>
      <c r="AJ325" s="375"/>
      <c r="AK325" s="356"/>
      <c r="AL325" s="356"/>
      <c r="AM325" s="359"/>
      <c r="AN325" s="374"/>
      <c r="AO325" s="457"/>
      <c r="AP325" s="354"/>
      <c r="AQ325" s="354"/>
      <c r="AR325" s="354"/>
      <c r="AS325" s="354"/>
      <c r="AT325" s="354"/>
      <c r="AU325" s="354"/>
      <c r="AV325" s="354"/>
      <c r="AW325" s="354"/>
      <c r="AX325" s="354"/>
      <c r="AY325" s="354"/>
      <c r="AZ325" s="454"/>
      <c r="BA325" s="495"/>
      <c r="BB325" s="498"/>
      <c r="BC325" s="498"/>
      <c r="BD325" s="498"/>
      <c r="BE325" s="479"/>
    </row>
    <row r="326" spans="1:57" ht="30" customHeight="1" thickBot="1">
      <c r="A326" s="342"/>
      <c r="B326" s="324"/>
      <c r="C326" s="345"/>
      <c r="D326" s="347"/>
      <c r="E326" s="345"/>
      <c r="F326" s="347"/>
      <c r="G326" s="351"/>
      <c r="H326" s="28" t="s">
        <v>151</v>
      </c>
      <c r="I326" s="77" t="s">
        <v>171</v>
      </c>
      <c r="J326" s="431"/>
      <c r="K326" s="395"/>
      <c r="L326" s="345"/>
      <c r="M326" s="397"/>
      <c r="N326" s="386"/>
      <c r="O326" s="369"/>
      <c r="P326" s="30" t="s">
        <v>152</v>
      </c>
      <c r="Q326" s="30" t="s">
        <v>153</v>
      </c>
      <c r="R326" s="30">
        <f>+IFERROR(VLOOKUP(Q326,[12]DATOS!$E$2:$F$17,2,FALSE),"")</f>
        <v>10</v>
      </c>
      <c r="S326" s="392"/>
      <c r="T326" s="384"/>
      <c r="U326" s="384"/>
      <c r="V326" s="384"/>
      <c r="W326" s="384"/>
      <c r="X326" s="354"/>
      <c r="Y326" s="354"/>
      <c r="Z326" s="354"/>
      <c r="AA326" s="380"/>
      <c r="AB326" s="405"/>
      <c r="AC326" s="363"/>
      <c r="AD326" s="363"/>
      <c r="AE326" s="366"/>
      <c r="AF326" s="345"/>
      <c r="AG326" s="345"/>
      <c r="AH326" s="345"/>
      <c r="AI326" s="373"/>
      <c r="AJ326" s="375"/>
      <c r="AK326" s="356"/>
      <c r="AL326" s="356"/>
      <c r="AM326" s="359"/>
      <c r="AN326" s="374"/>
      <c r="AO326" s="457"/>
      <c r="AP326" s="354"/>
      <c r="AQ326" s="354"/>
      <c r="AR326" s="354"/>
      <c r="AS326" s="354"/>
      <c r="AT326" s="354"/>
      <c r="AU326" s="354"/>
      <c r="AV326" s="354"/>
      <c r="AW326" s="354"/>
      <c r="AX326" s="354"/>
      <c r="AY326" s="354"/>
      <c r="AZ326" s="454"/>
      <c r="BA326" s="495"/>
      <c r="BB326" s="498"/>
      <c r="BC326" s="498"/>
      <c r="BD326" s="498"/>
      <c r="BE326" s="479"/>
    </row>
    <row r="327" spans="1:57" ht="72" customHeight="1" thickBot="1">
      <c r="A327" s="342"/>
      <c r="B327" s="324"/>
      <c r="C327" s="345"/>
      <c r="D327" s="347"/>
      <c r="E327" s="349"/>
      <c r="F327" s="347"/>
      <c r="G327" s="351"/>
      <c r="H327" s="28" t="s">
        <v>154</v>
      </c>
      <c r="I327" s="77" t="s">
        <v>171</v>
      </c>
      <c r="J327" s="431"/>
      <c r="K327" s="395"/>
      <c r="L327" s="345"/>
      <c r="M327" s="397"/>
      <c r="N327" s="386"/>
      <c r="O327" s="369"/>
      <c r="P327" s="29"/>
      <c r="Q327" s="29"/>
      <c r="R327" s="29"/>
      <c r="S327" s="393"/>
      <c r="T327" s="384"/>
      <c r="U327" s="384"/>
      <c r="V327" s="384"/>
      <c r="W327" s="384"/>
      <c r="X327" s="354"/>
      <c r="Y327" s="379"/>
      <c r="Z327" s="379"/>
      <c r="AA327" s="381"/>
      <c r="AB327" s="405"/>
      <c r="AC327" s="363"/>
      <c r="AD327" s="363"/>
      <c r="AE327" s="366"/>
      <c r="AF327" s="345"/>
      <c r="AG327" s="345"/>
      <c r="AH327" s="345"/>
      <c r="AI327" s="373"/>
      <c r="AJ327" s="375"/>
      <c r="AK327" s="357"/>
      <c r="AL327" s="357"/>
      <c r="AM327" s="360"/>
      <c r="AN327" s="374"/>
      <c r="AO327" s="458"/>
      <c r="AP327" s="379"/>
      <c r="AQ327" s="379"/>
      <c r="AR327" s="379"/>
      <c r="AS327" s="379"/>
      <c r="AT327" s="379"/>
      <c r="AU327" s="379"/>
      <c r="AV327" s="379"/>
      <c r="AW327" s="379"/>
      <c r="AX327" s="379"/>
      <c r="AY327" s="379"/>
      <c r="AZ327" s="455"/>
      <c r="BA327" s="496"/>
      <c r="BB327" s="499"/>
      <c r="BC327" s="499"/>
      <c r="BD327" s="499"/>
      <c r="BE327" s="480"/>
    </row>
    <row r="328" spans="1:57" ht="30" customHeight="1" thickBot="1">
      <c r="A328" s="342"/>
      <c r="B328" s="324"/>
      <c r="C328" s="345"/>
      <c r="D328" s="347"/>
      <c r="E328" s="385" t="s">
        <v>342</v>
      </c>
      <c r="F328" s="347"/>
      <c r="G328" s="351"/>
      <c r="H328" s="28" t="s">
        <v>155</v>
      </c>
      <c r="I328" s="77" t="s">
        <v>171</v>
      </c>
      <c r="J328" s="431"/>
      <c r="K328" s="395"/>
      <c r="L328" s="345"/>
      <c r="M328" s="397"/>
      <c r="N328" s="386" t="s">
        <v>343</v>
      </c>
      <c r="O328" s="344" t="s">
        <v>127</v>
      </c>
      <c r="P328" s="26" t="s">
        <v>128</v>
      </c>
      <c r="Q328" s="26" t="s">
        <v>129</v>
      </c>
      <c r="R328" s="26">
        <f>+IFERROR(VLOOKUP(Q328,[12]DATOS!$E$2:$F$17,2,FALSE),"")</f>
        <v>15</v>
      </c>
      <c r="S328" s="353">
        <f>SUM(R328:R337)</f>
        <v>100</v>
      </c>
      <c r="T328" s="353" t="str">
        <f>+IF(AND(S328&lt;=100,S328&gt;=96),"Fuerte",IF(AND(S328&lt;=95,S328&gt;=86),"Moderado",IF(AND(S328&lt;=85,J328&gt;=0),"Débil"," ")))</f>
        <v>Fuerte</v>
      </c>
      <c r="U328" s="353" t="s">
        <v>130</v>
      </c>
      <c r="V328" s="353"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353">
        <f>IF(V328="Fuerte",100,IF(V328="Moderado",50,IF(V328="Débil",0)))</f>
        <v>100</v>
      </c>
      <c r="X328" s="354"/>
      <c r="Y328" s="362" t="s">
        <v>338</v>
      </c>
      <c r="Z328" s="406" t="s">
        <v>209</v>
      </c>
      <c r="AA328" s="362" t="s">
        <v>303</v>
      </c>
      <c r="AB328" s="405"/>
      <c r="AC328" s="363"/>
      <c r="AD328" s="363"/>
      <c r="AE328" s="366"/>
      <c r="AF328" s="345"/>
      <c r="AG328" s="345"/>
      <c r="AH328" s="345"/>
      <c r="AI328" s="373"/>
      <c r="AJ328" s="514" t="s">
        <v>344</v>
      </c>
      <c r="AK328" s="368">
        <v>43466</v>
      </c>
      <c r="AL328" s="368">
        <v>43830</v>
      </c>
      <c r="AM328" s="369" t="s">
        <v>231</v>
      </c>
      <c r="AN328" s="374"/>
      <c r="AO328" s="484"/>
      <c r="AP328" s="384"/>
      <c r="AQ328" s="384"/>
      <c r="AR328" s="384"/>
      <c r="AS328" s="384"/>
      <c r="AT328" s="384"/>
      <c r="AU328" s="384"/>
      <c r="AV328" s="384"/>
      <c r="AW328" s="384"/>
      <c r="AX328" s="384"/>
      <c r="AY328" s="384"/>
      <c r="AZ328" s="475"/>
      <c r="BA328" s="476"/>
      <c r="BB328" s="477"/>
      <c r="BC328" s="477"/>
      <c r="BD328" s="477"/>
      <c r="BE328" s="474"/>
    </row>
    <row r="329" spans="1:57" ht="30" customHeight="1" thickBot="1">
      <c r="A329" s="342"/>
      <c r="B329" s="324"/>
      <c r="C329" s="345"/>
      <c r="D329" s="347"/>
      <c r="E329" s="351"/>
      <c r="F329" s="347"/>
      <c r="G329" s="351"/>
      <c r="H329" s="28" t="s">
        <v>156</v>
      </c>
      <c r="I329" s="77" t="s">
        <v>171</v>
      </c>
      <c r="J329" s="431"/>
      <c r="K329" s="395"/>
      <c r="L329" s="345"/>
      <c r="M329" s="397"/>
      <c r="N329" s="386"/>
      <c r="O329" s="345"/>
      <c r="P329" s="27" t="s">
        <v>136</v>
      </c>
      <c r="Q329" s="26" t="s">
        <v>137</v>
      </c>
      <c r="R329" s="26">
        <f>+IFERROR(VLOOKUP(Q329,[12]DATOS!$E$2:$F$17,2,FALSE),"")</f>
        <v>15</v>
      </c>
      <c r="S329" s="354"/>
      <c r="T329" s="354"/>
      <c r="U329" s="354"/>
      <c r="V329" s="354"/>
      <c r="W329" s="354"/>
      <c r="X329" s="354"/>
      <c r="Y329" s="345"/>
      <c r="Z329" s="354"/>
      <c r="AA329" s="345"/>
      <c r="AB329" s="405"/>
      <c r="AC329" s="363"/>
      <c r="AD329" s="363"/>
      <c r="AE329" s="366"/>
      <c r="AF329" s="345"/>
      <c r="AG329" s="345"/>
      <c r="AH329" s="345"/>
      <c r="AI329" s="373"/>
      <c r="AJ329" s="375"/>
      <c r="AK329" s="368"/>
      <c r="AL329" s="368"/>
      <c r="AM329" s="369"/>
      <c r="AN329" s="374"/>
      <c r="AO329" s="484"/>
      <c r="AP329" s="384"/>
      <c r="AQ329" s="384"/>
      <c r="AR329" s="384"/>
      <c r="AS329" s="384"/>
      <c r="AT329" s="384"/>
      <c r="AU329" s="384"/>
      <c r="AV329" s="384"/>
      <c r="AW329" s="384"/>
      <c r="AX329" s="384"/>
      <c r="AY329" s="384"/>
      <c r="AZ329" s="475"/>
      <c r="BA329" s="476"/>
      <c r="BB329" s="477"/>
      <c r="BC329" s="477"/>
      <c r="BD329" s="477"/>
      <c r="BE329" s="474"/>
    </row>
    <row r="330" spans="1:57" ht="30" customHeight="1" thickBot="1">
      <c r="A330" s="342"/>
      <c r="B330" s="324"/>
      <c r="C330" s="345"/>
      <c r="D330" s="347"/>
      <c r="E330" s="351"/>
      <c r="F330" s="347"/>
      <c r="G330" s="351"/>
      <c r="H330" s="28" t="s">
        <v>157</v>
      </c>
      <c r="I330" s="77" t="s">
        <v>171</v>
      </c>
      <c r="J330" s="431"/>
      <c r="K330" s="395"/>
      <c r="L330" s="345"/>
      <c r="M330" s="397"/>
      <c r="N330" s="386"/>
      <c r="O330" s="345"/>
      <c r="P330" s="27" t="s">
        <v>139</v>
      </c>
      <c r="Q330" s="26" t="s">
        <v>140</v>
      </c>
      <c r="R330" s="26">
        <f>+IFERROR(VLOOKUP(Q330,[12]DATOS!$E$2:$F$17,2,FALSE),"")</f>
        <v>15</v>
      </c>
      <c r="S330" s="354"/>
      <c r="T330" s="354"/>
      <c r="U330" s="354"/>
      <c r="V330" s="354"/>
      <c r="W330" s="354"/>
      <c r="X330" s="354"/>
      <c r="Y330" s="345"/>
      <c r="Z330" s="354"/>
      <c r="AA330" s="345"/>
      <c r="AB330" s="405"/>
      <c r="AC330" s="363"/>
      <c r="AD330" s="363"/>
      <c r="AE330" s="366"/>
      <c r="AF330" s="345"/>
      <c r="AG330" s="345"/>
      <c r="AH330" s="345"/>
      <c r="AI330" s="373"/>
      <c r="AJ330" s="375"/>
      <c r="AK330" s="368"/>
      <c r="AL330" s="368"/>
      <c r="AM330" s="369"/>
      <c r="AN330" s="374"/>
      <c r="AO330" s="484"/>
      <c r="AP330" s="384"/>
      <c r="AQ330" s="384"/>
      <c r="AR330" s="384"/>
      <c r="AS330" s="384"/>
      <c r="AT330" s="384"/>
      <c r="AU330" s="384"/>
      <c r="AV330" s="384"/>
      <c r="AW330" s="384"/>
      <c r="AX330" s="384"/>
      <c r="AY330" s="384"/>
      <c r="AZ330" s="475"/>
      <c r="BA330" s="476"/>
      <c r="BB330" s="477"/>
      <c r="BC330" s="477"/>
      <c r="BD330" s="477"/>
      <c r="BE330" s="474"/>
    </row>
    <row r="331" spans="1:57" ht="30" customHeight="1" thickBot="1">
      <c r="A331" s="342"/>
      <c r="B331" s="324"/>
      <c r="C331" s="345"/>
      <c r="D331" s="347"/>
      <c r="E331" s="351"/>
      <c r="F331" s="347"/>
      <c r="G331" s="351"/>
      <c r="H331" s="28" t="s">
        <v>158</v>
      </c>
      <c r="I331" s="77" t="s">
        <v>171</v>
      </c>
      <c r="J331" s="431"/>
      <c r="K331" s="395"/>
      <c r="L331" s="345"/>
      <c r="M331" s="397"/>
      <c r="N331" s="386"/>
      <c r="O331" s="345"/>
      <c r="P331" s="27" t="s">
        <v>143</v>
      </c>
      <c r="Q331" s="26" t="s">
        <v>144</v>
      </c>
      <c r="R331" s="26">
        <f>+IFERROR(VLOOKUP(Q331,[12]DATOS!$E$2:$F$17,2,FALSE),"")</f>
        <v>15</v>
      </c>
      <c r="S331" s="354"/>
      <c r="T331" s="354"/>
      <c r="U331" s="354"/>
      <c r="V331" s="354"/>
      <c r="W331" s="354"/>
      <c r="X331" s="354"/>
      <c r="Y331" s="345"/>
      <c r="Z331" s="354"/>
      <c r="AA331" s="345"/>
      <c r="AB331" s="405"/>
      <c r="AC331" s="363"/>
      <c r="AD331" s="363"/>
      <c r="AE331" s="366"/>
      <c r="AF331" s="345"/>
      <c r="AG331" s="345"/>
      <c r="AH331" s="345"/>
      <c r="AI331" s="373"/>
      <c r="AJ331" s="375"/>
      <c r="AK331" s="368"/>
      <c r="AL331" s="368"/>
      <c r="AM331" s="369"/>
      <c r="AN331" s="374"/>
      <c r="AO331" s="484"/>
      <c r="AP331" s="384"/>
      <c r="AQ331" s="384"/>
      <c r="AR331" s="384"/>
      <c r="AS331" s="384"/>
      <c r="AT331" s="384"/>
      <c r="AU331" s="384"/>
      <c r="AV331" s="384"/>
      <c r="AW331" s="384"/>
      <c r="AX331" s="384"/>
      <c r="AY331" s="384"/>
      <c r="AZ331" s="475"/>
      <c r="BA331" s="476"/>
      <c r="BB331" s="477"/>
      <c r="BC331" s="477"/>
      <c r="BD331" s="477"/>
      <c r="BE331" s="474"/>
    </row>
    <row r="332" spans="1:57" ht="18.75" customHeight="1" thickBot="1">
      <c r="A332" s="342"/>
      <c r="B332" s="324"/>
      <c r="C332" s="345"/>
      <c r="D332" s="347"/>
      <c r="E332" s="351"/>
      <c r="F332" s="347"/>
      <c r="G332" s="351"/>
      <c r="H332" s="387" t="s">
        <v>159</v>
      </c>
      <c r="I332" s="77" t="s">
        <v>171</v>
      </c>
      <c r="J332" s="431"/>
      <c r="K332" s="395"/>
      <c r="L332" s="345"/>
      <c r="M332" s="397"/>
      <c r="N332" s="386"/>
      <c r="O332" s="345"/>
      <c r="P332" s="27" t="s">
        <v>146</v>
      </c>
      <c r="Q332" s="26" t="s">
        <v>147</v>
      </c>
      <c r="R332" s="26">
        <f>+IFERROR(VLOOKUP(Q332,[12]DATOS!$E$2:$F$17,2,FALSE),"")</f>
        <v>15</v>
      </c>
      <c r="S332" s="354"/>
      <c r="T332" s="354"/>
      <c r="U332" s="354"/>
      <c r="V332" s="354"/>
      <c r="W332" s="354"/>
      <c r="X332" s="354"/>
      <c r="Y332" s="345"/>
      <c r="Z332" s="354"/>
      <c r="AA332" s="345"/>
      <c r="AB332" s="405"/>
      <c r="AC332" s="363"/>
      <c r="AD332" s="363"/>
      <c r="AE332" s="366"/>
      <c r="AF332" s="345"/>
      <c r="AG332" s="345"/>
      <c r="AH332" s="345"/>
      <c r="AI332" s="373"/>
      <c r="AJ332" s="375"/>
      <c r="AK332" s="368"/>
      <c r="AL332" s="368"/>
      <c r="AM332" s="369"/>
      <c r="AN332" s="374"/>
      <c r="AO332" s="484"/>
      <c r="AP332" s="384"/>
      <c r="AQ332" s="384"/>
      <c r="AR332" s="384"/>
      <c r="AS332" s="384"/>
      <c r="AT332" s="384"/>
      <c r="AU332" s="384"/>
      <c r="AV332" s="384"/>
      <c r="AW332" s="384"/>
      <c r="AX332" s="384"/>
      <c r="AY332" s="384"/>
      <c r="AZ332" s="475"/>
      <c r="BA332" s="476"/>
      <c r="BB332" s="477"/>
      <c r="BC332" s="477"/>
      <c r="BD332" s="477"/>
      <c r="BE332" s="474"/>
    </row>
    <row r="333" spans="1:57" ht="45.75" customHeight="1" thickBot="1">
      <c r="A333" s="342"/>
      <c r="B333" s="324"/>
      <c r="C333" s="345"/>
      <c r="D333" s="347"/>
      <c r="E333" s="351"/>
      <c r="F333" s="347"/>
      <c r="G333" s="351"/>
      <c r="H333" s="387"/>
      <c r="I333" s="77" t="s">
        <v>171</v>
      </c>
      <c r="J333" s="431"/>
      <c r="K333" s="395"/>
      <c r="L333" s="345"/>
      <c r="M333" s="397"/>
      <c r="N333" s="386"/>
      <c r="O333" s="345"/>
      <c r="P333" s="27" t="s">
        <v>149</v>
      </c>
      <c r="Q333" s="26" t="s">
        <v>150</v>
      </c>
      <c r="R333" s="26">
        <f>+IFERROR(VLOOKUP(Q333,[12]DATOS!$E$2:$F$17,2,FALSE),"")</f>
        <v>15</v>
      </c>
      <c r="S333" s="354"/>
      <c r="T333" s="354"/>
      <c r="U333" s="354"/>
      <c r="V333" s="354"/>
      <c r="W333" s="354"/>
      <c r="X333" s="354"/>
      <c r="Y333" s="345"/>
      <c r="Z333" s="354"/>
      <c r="AA333" s="345"/>
      <c r="AB333" s="405"/>
      <c r="AC333" s="363"/>
      <c r="AD333" s="363"/>
      <c r="AE333" s="366"/>
      <c r="AF333" s="345"/>
      <c r="AG333" s="345"/>
      <c r="AH333" s="345"/>
      <c r="AI333" s="373"/>
      <c r="AJ333" s="375"/>
      <c r="AK333" s="368"/>
      <c r="AL333" s="368"/>
      <c r="AM333" s="369"/>
      <c r="AN333" s="374"/>
      <c r="AO333" s="484"/>
      <c r="AP333" s="384"/>
      <c r="AQ333" s="384"/>
      <c r="AR333" s="384"/>
      <c r="AS333" s="384"/>
      <c r="AT333" s="384"/>
      <c r="AU333" s="384"/>
      <c r="AV333" s="384"/>
      <c r="AW333" s="384"/>
      <c r="AX333" s="384"/>
      <c r="AY333" s="384"/>
      <c r="AZ333" s="475"/>
      <c r="BA333" s="476"/>
      <c r="BB333" s="477"/>
      <c r="BC333" s="477"/>
      <c r="BD333" s="477"/>
      <c r="BE333" s="474"/>
    </row>
    <row r="334" spans="1:57" ht="27.75" customHeight="1" thickBot="1">
      <c r="A334" s="342"/>
      <c r="B334" s="324"/>
      <c r="C334" s="345"/>
      <c r="D334" s="347"/>
      <c r="E334" s="351"/>
      <c r="F334" s="347"/>
      <c r="G334" s="351"/>
      <c r="H334" s="370" t="s">
        <v>160</v>
      </c>
      <c r="I334" s="77" t="s">
        <v>171</v>
      </c>
      <c r="J334" s="431"/>
      <c r="K334" s="395"/>
      <c r="L334" s="345"/>
      <c r="M334" s="397"/>
      <c r="N334" s="386"/>
      <c r="O334" s="345"/>
      <c r="P334" s="27" t="s">
        <v>152</v>
      </c>
      <c r="Q334" s="30" t="s">
        <v>153</v>
      </c>
      <c r="R334" s="26">
        <f>+IFERROR(VLOOKUP(Q334,[12]DATOS!$E$2:$F$17,2,FALSE),"")</f>
        <v>10</v>
      </c>
      <c r="S334" s="354"/>
      <c r="T334" s="354"/>
      <c r="U334" s="354"/>
      <c r="V334" s="354"/>
      <c r="W334" s="354"/>
      <c r="X334" s="354"/>
      <c r="Y334" s="345"/>
      <c r="Z334" s="354"/>
      <c r="AA334" s="345"/>
      <c r="AB334" s="405"/>
      <c r="AC334" s="363"/>
      <c r="AD334" s="363"/>
      <c r="AE334" s="366"/>
      <c r="AF334" s="345"/>
      <c r="AG334" s="345"/>
      <c r="AH334" s="345"/>
      <c r="AI334" s="373"/>
      <c r="AJ334" s="375"/>
      <c r="AK334" s="368"/>
      <c r="AL334" s="368"/>
      <c r="AM334" s="369"/>
      <c r="AN334" s="374"/>
      <c r="AO334" s="484"/>
      <c r="AP334" s="384"/>
      <c r="AQ334" s="384"/>
      <c r="AR334" s="384"/>
      <c r="AS334" s="384"/>
      <c r="AT334" s="384"/>
      <c r="AU334" s="384"/>
      <c r="AV334" s="384"/>
      <c r="AW334" s="384"/>
      <c r="AX334" s="384"/>
      <c r="AY334" s="384"/>
      <c r="AZ334" s="475"/>
      <c r="BA334" s="476"/>
      <c r="BB334" s="477"/>
      <c r="BC334" s="477"/>
      <c r="BD334" s="477"/>
      <c r="BE334" s="474"/>
    </row>
    <row r="335" spans="1:57" ht="26.25" customHeight="1" thickBot="1">
      <c r="A335" s="342"/>
      <c r="B335" s="324"/>
      <c r="C335" s="345"/>
      <c r="D335" s="347"/>
      <c r="E335" s="351"/>
      <c r="F335" s="347"/>
      <c r="G335" s="351"/>
      <c r="H335" s="371"/>
      <c r="I335" s="77" t="s">
        <v>171</v>
      </c>
      <c r="J335" s="431"/>
      <c r="K335" s="395"/>
      <c r="L335" s="345"/>
      <c r="M335" s="397"/>
      <c r="N335" s="351"/>
      <c r="O335" s="345"/>
      <c r="P335" s="353"/>
      <c r="Q335" s="353"/>
      <c r="R335" s="353"/>
      <c r="S335" s="354"/>
      <c r="T335" s="354"/>
      <c r="U335" s="354"/>
      <c r="V335" s="354"/>
      <c r="W335" s="354"/>
      <c r="X335" s="354"/>
      <c r="Y335" s="345"/>
      <c r="Z335" s="354"/>
      <c r="AA335" s="345"/>
      <c r="AB335" s="405"/>
      <c r="AC335" s="363"/>
      <c r="AD335" s="363"/>
      <c r="AE335" s="366"/>
      <c r="AF335" s="345"/>
      <c r="AG335" s="345"/>
      <c r="AH335" s="345"/>
      <c r="AI335" s="374"/>
      <c r="AJ335" s="407" t="s">
        <v>265</v>
      </c>
      <c r="AK335" s="409" t="s">
        <v>192</v>
      </c>
      <c r="AL335" s="409" t="s">
        <v>193</v>
      </c>
      <c r="AM335" s="362" t="s">
        <v>194</v>
      </c>
      <c r="AN335" s="374"/>
      <c r="AO335" s="484"/>
      <c r="AP335" s="384"/>
      <c r="AQ335" s="384"/>
      <c r="AR335" s="384"/>
      <c r="AS335" s="384"/>
      <c r="AT335" s="384"/>
      <c r="AU335" s="384"/>
      <c r="AV335" s="384"/>
      <c r="AW335" s="384"/>
      <c r="AX335" s="384"/>
      <c r="AY335" s="384"/>
      <c r="AZ335" s="475"/>
      <c r="BA335" s="476"/>
      <c r="BB335" s="477"/>
      <c r="BC335" s="477"/>
      <c r="BD335" s="477"/>
      <c r="BE335" s="474"/>
    </row>
    <row r="336" spans="1:57" ht="18.75" customHeight="1" thickBot="1">
      <c r="A336" s="342"/>
      <c r="B336" s="324"/>
      <c r="C336" s="345"/>
      <c r="D336" s="347"/>
      <c r="E336" s="351"/>
      <c r="F336" s="347"/>
      <c r="G336" s="351"/>
      <c r="H336" s="387" t="s">
        <v>161</v>
      </c>
      <c r="I336" s="77" t="s">
        <v>171</v>
      </c>
      <c r="J336" s="431"/>
      <c r="K336" s="395"/>
      <c r="L336" s="345"/>
      <c r="M336" s="397"/>
      <c r="N336" s="351"/>
      <c r="O336" s="345"/>
      <c r="P336" s="354"/>
      <c r="Q336" s="354"/>
      <c r="R336" s="354"/>
      <c r="S336" s="354"/>
      <c r="T336" s="354"/>
      <c r="U336" s="354"/>
      <c r="V336" s="354"/>
      <c r="W336" s="354"/>
      <c r="X336" s="354"/>
      <c r="Y336" s="345"/>
      <c r="Z336" s="354"/>
      <c r="AA336" s="345"/>
      <c r="AB336" s="405"/>
      <c r="AC336" s="363"/>
      <c r="AD336" s="363"/>
      <c r="AE336" s="366"/>
      <c r="AF336" s="345"/>
      <c r="AG336" s="345"/>
      <c r="AH336" s="345"/>
      <c r="AI336" s="374"/>
      <c r="AJ336" s="408"/>
      <c r="AK336" s="410"/>
      <c r="AL336" s="410"/>
      <c r="AM336" s="345"/>
      <c r="AN336" s="374"/>
      <c r="AO336" s="484"/>
      <c r="AP336" s="384"/>
      <c r="AQ336" s="384"/>
      <c r="AR336" s="384"/>
      <c r="AS336" s="384"/>
      <c r="AT336" s="384"/>
      <c r="AU336" s="384"/>
      <c r="AV336" s="384"/>
      <c r="AW336" s="384"/>
      <c r="AX336" s="384"/>
      <c r="AY336" s="384"/>
      <c r="AZ336" s="475"/>
      <c r="BA336" s="476"/>
      <c r="BB336" s="477"/>
      <c r="BC336" s="477"/>
      <c r="BD336" s="477"/>
      <c r="BE336" s="474"/>
    </row>
    <row r="337" spans="1:57" ht="9.75" customHeight="1" thickBot="1">
      <c r="A337" s="342"/>
      <c r="B337" s="324"/>
      <c r="C337" s="345"/>
      <c r="D337" s="347"/>
      <c r="E337" s="351"/>
      <c r="F337" s="347"/>
      <c r="G337" s="351"/>
      <c r="H337" s="387"/>
      <c r="I337" s="77" t="s">
        <v>171</v>
      </c>
      <c r="J337" s="431"/>
      <c r="K337" s="395"/>
      <c r="L337" s="345"/>
      <c r="M337" s="397"/>
      <c r="N337" s="351"/>
      <c r="O337" s="345"/>
      <c r="P337" s="354"/>
      <c r="Q337" s="354"/>
      <c r="R337" s="354"/>
      <c r="S337" s="354"/>
      <c r="T337" s="354"/>
      <c r="U337" s="354"/>
      <c r="V337" s="354"/>
      <c r="W337" s="354"/>
      <c r="X337" s="354"/>
      <c r="Y337" s="345"/>
      <c r="Z337" s="354"/>
      <c r="AA337" s="345"/>
      <c r="AB337" s="405"/>
      <c r="AC337" s="363"/>
      <c r="AD337" s="363"/>
      <c r="AE337" s="366"/>
      <c r="AF337" s="345"/>
      <c r="AG337" s="345"/>
      <c r="AH337" s="345"/>
      <c r="AI337" s="374"/>
      <c r="AJ337" s="408"/>
      <c r="AK337" s="410"/>
      <c r="AL337" s="410"/>
      <c r="AM337" s="345"/>
      <c r="AN337" s="374"/>
      <c r="AO337" s="484"/>
      <c r="AP337" s="384"/>
      <c r="AQ337" s="384"/>
      <c r="AR337" s="384"/>
      <c r="AS337" s="384"/>
      <c r="AT337" s="384"/>
      <c r="AU337" s="384"/>
      <c r="AV337" s="384"/>
      <c r="AW337" s="384"/>
      <c r="AX337" s="384"/>
      <c r="AY337" s="384"/>
      <c r="AZ337" s="475"/>
      <c r="BA337" s="476"/>
      <c r="BB337" s="477"/>
      <c r="BC337" s="477"/>
      <c r="BD337" s="477"/>
      <c r="BE337" s="474"/>
    </row>
    <row r="338" spans="1:57" ht="18.75" customHeight="1" thickBot="1">
      <c r="A338" s="342"/>
      <c r="B338" s="324"/>
      <c r="C338" s="345"/>
      <c r="D338" s="347"/>
      <c r="E338" s="351"/>
      <c r="F338" s="347"/>
      <c r="G338" s="351"/>
      <c r="H338" s="387" t="s">
        <v>162</v>
      </c>
      <c r="I338" s="77" t="s">
        <v>171</v>
      </c>
      <c r="J338" s="431"/>
      <c r="K338" s="395"/>
      <c r="L338" s="345"/>
      <c r="M338" s="397"/>
      <c r="N338" s="351"/>
      <c r="O338" s="345"/>
      <c r="P338" s="354"/>
      <c r="Q338" s="354"/>
      <c r="R338" s="354"/>
      <c r="S338" s="354"/>
      <c r="T338" s="354"/>
      <c r="U338" s="354"/>
      <c r="V338" s="354"/>
      <c r="W338" s="354"/>
      <c r="X338" s="354"/>
      <c r="Y338" s="345"/>
      <c r="Z338" s="354"/>
      <c r="AA338" s="345"/>
      <c r="AB338" s="405"/>
      <c r="AC338" s="363"/>
      <c r="AD338" s="363"/>
      <c r="AE338" s="366"/>
      <c r="AF338" s="345"/>
      <c r="AG338" s="345"/>
      <c r="AH338" s="345"/>
      <c r="AI338" s="374"/>
      <c r="AJ338" s="408"/>
      <c r="AK338" s="410"/>
      <c r="AL338" s="410"/>
      <c r="AM338" s="345"/>
      <c r="AN338" s="374"/>
      <c r="AO338" s="484"/>
      <c r="AP338" s="384"/>
      <c r="AQ338" s="384"/>
      <c r="AR338" s="384"/>
      <c r="AS338" s="384"/>
      <c r="AT338" s="384"/>
      <c r="AU338" s="384"/>
      <c r="AV338" s="384"/>
      <c r="AW338" s="384"/>
      <c r="AX338" s="384"/>
      <c r="AY338" s="384"/>
      <c r="AZ338" s="475"/>
      <c r="BA338" s="476"/>
      <c r="BB338" s="477"/>
      <c r="BC338" s="477"/>
      <c r="BD338" s="477"/>
      <c r="BE338" s="474"/>
    </row>
    <row r="339" spans="1:57" ht="12.75" customHeight="1" thickBot="1">
      <c r="A339" s="342"/>
      <c r="B339" s="324"/>
      <c r="C339" s="345"/>
      <c r="D339" s="347"/>
      <c r="E339" s="351"/>
      <c r="F339" s="347"/>
      <c r="G339" s="351"/>
      <c r="H339" s="387"/>
      <c r="I339" s="77" t="s">
        <v>171</v>
      </c>
      <c r="J339" s="431"/>
      <c r="K339" s="395"/>
      <c r="L339" s="345"/>
      <c r="M339" s="397"/>
      <c r="N339" s="351"/>
      <c r="O339" s="345"/>
      <c r="P339" s="354"/>
      <c r="Q339" s="354"/>
      <c r="R339" s="354"/>
      <c r="S339" s="354"/>
      <c r="T339" s="354"/>
      <c r="U339" s="354"/>
      <c r="V339" s="354"/>
      <c r="W339" s="354"/>
      <c r="X339" s="354"/>
      <c r="Y339" s="345"/>
      <c r="Z339" s="354"/>
      <c r="AA339" s="345"/>
      <c r="AB339" s="405"/>
      <c r="AC339" s="363"/>
      <c r="AD339" s="363"/>
      <c r="AE339" s="366"/>
      <c r="AF339" s="345"/>
      <c r="AG339" s="345"/>
      <c r="AH339" s="345"/>
      <c r="AI339" s="374"/>
      <c r="AJ339" s="408"/>
      <c r="AK339" s="410"/>
      <c r="AL339" s="410"/>
      <c r="AM339" s="345"/>
      <c r="AN339" s="374"/>
      <c r="AO339" s="484"/>
      <c r="AP339" s="384"/>
      <c r="AQ339" s="384"/>
      <c r="AR339" s="384"/>
      <c r="AS339" s="384"/>
      <c r="AT339" s="384"/>
      <c r="AU339" s="384"/>
      <c r="AV339" s="384"/>
      <c r="AW339" s="384"/>
      <c r="AX339" s="384"/>
      <c r="AY339" s="384"/>
      <c r="AZ339" s="475"/>
      <c r="BA339" s="476"/>
      <c r="BB339" s="477"/>
      <c r="BC339" s="477"/>
      <c r="BD339" s="477"/>
      <c r="BE339" s="474"/>
    </row>
    <row r="340" spans="1:57" ht="18.75" customHeight="1" thickBot="1">
      <c r="A340" s="342"/>
      <c r="B340" s="324"/>
      <c r="C340" s="345"/>
      <c r="D340" s="347"/>
      <c r="E340" s="351"/>
      <c r="F340" s="347"/>
      <c r="G340" s="351"/>
      <c r="H340" s="387" t="s">
        <v>163</v>
      </c>
      <c r="I340" s="77" t="s">
        <v>171</v>
      </c>
      <c r="J340" s="431"/>
      <c r="K340" s="395"/>
      <c r="L340" s="345"/>
      <c r="M340" s="397"/>
      <c r="N340" s="351"/>
      <c r="O340" s="345"/>
      <c r="P340" s="354"/>
      <c r="Q340" s="354"/>
      <c r="R340" s="354"/>
      <c r="S340" s="354"/>
      <c r="T340" s="354"/>
      <c r="U340" s="354"/>
      <c r="V340" s="354"/>
      <c r="W340" s="354"/>
      <c r="X340" s="354"/>
      <c r="Y340" s="345"/>
      <c r="Z340" s="354"/>
      <c r="AA340" s="345"/>
      <c r="AB340" s="405"/>
      <c r="AC340" s="363"/>
      <c r="AD340" s="363"/>
      <c r="AE340" s="366"/>
      <c r="AF340" s="345"/>
      <c r="AG340" s="345"/>
      <c r="AH340" s="345"/>
      <c r="AI340" s="374"/>
      <c r="AJ340" s="408"/>
      <c r="AK340" s="410"/>
      <c r="AL340" s="410"/>
      <c r="AM340" s="345"/>
      <c r="AN340" s="374"/>
      <c r="AO340" s="484"/>
      <c r="AP340" s="384"/>
      <c r="AQ340" s="384"/>
      <c r="AR340" s="384"/>
      <c r="AS340" s="384"/>
      <c r="AT340" s="384"/>
      <c r="AU340" s="384"/>
      <c r="AV340" s="384"/>
      <c r="AW340" s="384"/>
      <c r="AX340" s="384"/>
      <c r="AY340" s="384"/>
      <c r="AZ340" s="475"/>
      <c r="BA340" s="476"/>
      <c r="BB340" s="477"/>
      <c r="BC340" s="477"/>
      <c r="BD340" s="477"/>
      <c r="BE340" s="474"/>
    </row>
    <row r="341" spans="1:57" ht="12.75" customHeight="1" thickBot="1">
      <c r="A341" s="342"/>
      <c r="B341" s="324"/>
      <c r="C341" s="345"/>
      <c r="D341" s="347"/>
      <c r="E341" s="351"/>
      <c r="F341" s="347"/>
      <c r="G341" s="351"/>
      <c r="H341" s="387"/>
      <c r="I341" s="77" t="s">
        <v>171</v>
      </c>
      <c r="J341" s="431"/>
      <c r="K341" s="395"/>
      <c r="L341" s="345"/>
      <c r="M341" s="397"/>
      <c r="N341" s="351"/>
      <c r="O341" s="345"/>
      <c r="P341" s="354"/>
      <c r="Q341" s="354"/>
      <c r="R341" s="354"/>
      <c r="S341" s="354"/>
      <c r="T341" s="354"/>
      <c r="U341" s="354"/>
      <c r="V341" s="354"/>
      <c r="W341" s="354"/>
      <c r="X341" s="354"/>
      <c r="Y341" s="345"/>
      <c r="Z341" s="354"/>
      <c r="AA341" s="345"/>
      <c r="AB341" s="405"/>
      <c r="AC341" s="363"/>
      <c r="AD341" s="363"/>
      <c r="AE341" s="366"/>
      <c r="AF341" s="345"/>
      <c r="AG341" s="345"/>
      <c r="AH341" s="345"/>
      <c r="AI341" s="374"/>
      <c r="AJ341" s="408"/>
      <c r="AK341" s="410"/>
      <c r="AL341" s="410"/>
      <c r="AM341" s="345"/>
      <c r="AN341" s="374"/>
      <c r="AO341" s="484"/>
      <c r="AP341" s="384"/>
      <c r="AQ341" s="384"/>
      <c r="AR341" s="384"/>
      <c r="AS341" s="384"/>
      <c r="AT341" s="384"/>
      <c r="AU341" s="384"/>
      <c r="AV341" s="384"/>
      <c r="AW341" s="384"/>
      <c r="AX341" s="384"/>
      <c r="AY341" s="384"/>
      <c r="AZ341" s="475"/>
      <c r="BA341" s="476"/>
      <c r="BB341" s="477"/>
      <c r="BC341" s="477"/>
      <c r="BD341" s="477"/>
      <c r="BE341" s="474"/>
    </row>
    <row r="342" spans="1:57" ht="14.25" customHeight="1" thickBot="1">
      <c r="A342" s="342"/>
      <c r="B342" s="324"/>
      <c r="C342" s="345"/>
      <c r="D342" s="347"/>
      <c r="E342" s="351"/>
      <c r="F342" s="347"/>
      <c r="G342" s="351"/>
      <c r="H342" s="370" t="s">
        <v>164</v>
      </c>
      <c r="I342" s="77" t="s">
        <v>171</v>
      </c>
      <c r="J342" s="431"/>
      <c r="K342" s="395"/>
      <c r="L342" s="345"/>
      <c r="M342" s="397"/>
      <c r="N342" s="351"/>
      <c r="O342" s="345"/>
      <c r="P342" s="354"/>
      <c r="Q342" s="354"/>
      <c r="R342" s="354"/>
      <c r="S342" s="354"/>
      <c r="T342" s="354"/>
      <c r="U342" s="354"/>
      <c r="V342" s="354"/>
      <c r="W342" s="354"/>
      <c r="X342" s="354"/>
      <c r="Y342" s="345"/>
      <c r="Z342" s="354"/>
      <c r="AA342" s="345"/>
      <c r="AB342" s="405"/>
      <c r="AC342" s="363"/>
      <c r="AD342" s="363"/>
      <c r="AE342" s="366"/>
      <c r="AF342" s="345"/>
      <c r="AG342" s="345"/>
      <c r="AH342" s="345"/>
      <c r="AI342" s="374"/>
      <c r="AJ342" s="408"/>
      <c r="AK342" s="410"/>
      <c r="AL342" s="410"/>
      <c r="AM342" s="345"/>
      <c r="AN342" s="374"/>
      <c r="AO342" s="484"/>
      <c r="AP342" s="384"/>
      <c r="AQ342" s="384"/>
      <c r="AR342" s="384"/>
      <c r="AS342" s="384"/>
      <c r="AT342" s="384"/>
      <c r="AU342" s="384"/>
      <c r="AV342" s="384"/>
      <c r="AW342" s="384"/>
      <c r="AX342" s="384"/>
      <c r="AY342" s="384"/>
      <c r="AZ342" s="475"/>
      <c r="BA342" s="476"/>
      <c r="BB342" s="477"/>
      <c r="BC342" s="477"/>
      <c r="BD342" s="477"/>
      <c r="BE342" s="474"/>
    </row>
    <row r="343" spans="1:57" ht="13.5" customHeight="1" thickBot="1">
      <c r="A343" s="342"/>
      <c r="B343" s="324"/>
      <c r="C343" s="345"/>
      <c r="D343" s="347"/>
      <c r="E343" s="351"/>
      <c r="F343" s="347"/>
      <c r="G343" s="351"/>
      <c r="H343" s="371"/>
      <c r="I343" s="77" t="s">
        <v>171</v>
      </c>
      <c r="J343" s="431"/>
      <c r="K343" s="395"/>
      <c r="L343" s="345"/>
      <c r="M343" s="397"/>
      <c r="N343" s="351"/>
      <c r="O343" s="345"/>
      <c r="P343" s="354"/>
      <c r="Q343" s="354"/>
      <c r="R343" s="354"/>
      <c r="S343" s="354"/>
      <c r="T343" s="354"/>
      <c r="U343" s="354"/>
      <c r="V343" s="354"/>
      <c r="W343" s="354"/>
      <c r="X343" s="354"/>
      <c r="Y343" s="345"/>
      <c r="Z343" s="354"/>
      <c r="AA343" s="345"/>
      <c r="AB343" s="405"/>
      <c r="AC343" s="363"/>
      <c r="AD343" s="363"/>
      <c r="AE343" s="366"/>
      <c r="AF343" s="345"/>
      <c r="AG343" s="345"/>
      <c r="AH343" s="345"/>
      <c r="AI343" s="374"/>
      <c r="AJ343" s="408"/>
      <c r="AK343" s="410"/>
      <c r="AL343" s="410"/>
      <c r="AM343" s="345"/>
      <c r="AN343" s="374"/>
      <c r="AO343" s="484"/>
      <c r="AP343" s="384"/>
      <c r="AQ343" s="384"/>
      <c r="AR343" s="384"/>
      <c r="AS343" s="384"/>
      <c r="AT343" s="384"/>
      <c r="AU343" s="384"/>
      <c r="AV343" s="384"/>
      <c r="AW343" s="384"/>
      <c r="AX343" s="384"/>
      <c r="AY343" s="384"/>
      <c r="AZ343" s="475"/>
      <c r="BA343" s="476"/>
      <c r="BB343" s="477"/>
      <c r="BC343" s="477"/>
      <c r="BD343" s="477"/>
      <c r="BE343" s="474"/>
    </row>
    <row r="344" spans="1:57" ht="18.75" customHeight="1" thickBot="1">
      <c r="A344" s="342"/>
      <c r="B344" s="324"/>
      <c r="C344" s="345"/>
      <c r="D344" s="347"/>
      <c r="E344" s="351"/>
      <c r="F344" s="347"/>
      <c r="G344" s="351"/>
      <c r="H344" s="377" t="s">
        <v>165</v>
      </c>
      <c r="I344" s="77" t="s">
        <v>171</v>
      </c>
      <c r="J344" s="431"/>
      <c r="K344" s="395"/>
      <c r="L344" s="345"/>
      <c r="M344" s="397"/>
      <c r="N344" s="351"/>
      <c r="O344" s="345"/>
      <c r="P344" s="354"/>
      <c r="Q344" s="354"/>
      <c r="R344" s="354"/>
      <c r="S344" s="354"/>
      <c r="T344" s="354"/>
      <c r="U344" s="354"/>
      <c r="V344" s="354"/>
      <c r="W344" s="354"/>
      <c r="X344" s="354"/>
      <c r="Y344" s="345"/>
      <c r="Z344" s="354"/>
      <c r="AA344" s="345"/>
      <c r="AB344" s="405"/>
      <c r="AC344" s="363"/>
      <c r="AD344" s="363"/>
      <c r="AE344" s="366"/>
      <c r="AF344" s="345"/>
      <c r="AG344" s="345"/>
      <c r="AH344" s="345"/>
      <c r="AI344" s="374"/>
      <c r="AJ344" s="408"/>
      <c r="AK344" s="410"/>
      <c r="AL344" s="410"/>
      <c r="AM344" s="345"/>
      <c r="AN344" s="374"/>
      <c r="AO344" s="484"/>
      <c r="AP344" s="384"/>
      <c r="AQ344" s="384"/>
      <c r="AR344" s="384"/>
      <c r="AS344" s="384"/>
      <c r="AT344" s="384"/>
      <c r="AU344" s="384"/>
      <c r="AV344" s="384"/>
      <c r="AW344" s="384"/>
      <c r="AX344" s="384"/>
      <c r="AY344" s="384"/>
      <c r="AZ344" s="475"/>
      <c r="BA344" s="476"/>
      <c r="BB344" s="477"/>
      <c r="BC344" s="477"/>
      <c r="BD344" s="477"/>
      <c r="BE344" s="474"/>
    </row>
    <row r="345" spans="1:57" ht="15.75" customHeight="1" thickBot="1">
      <c r="A345" s="441"/>
      <c r="B345" s="325"/>
      <c r="C345" s="415"/>
      <c r="D345" s="442"/>
      <c r="E345" s="352"/>
      <c r="F345" s="442"/>
      <c r="G345" s="352"/>
      <c r="H345" s="432"/>
      <c r="I345" s="77" t="s">
        <v>171</v>
      </c>
      <c r="J345" s="443"/>
      <c r="K345" s="444"/>
      <c r="L345" s="345"/>
      <c r="M345" s="449"/>
      <c r="N345" s="352"/>
      <c r="O345" s="415"/>
      <c r="P345" s="425"/>
      <c r="Q345" s="425"/>
      <c r="R345" s="425"/>
      <c r="S345" s="425"/>
      <c r="T345" s="425"/>
      <c r="U345" s="425"/>
      <c r="V345" s="425"/>
      <c r="W345" s="425"/>
      <c r="X345" s="425"/>
      <c r="Y345" s="415"/>
      <c r="Z345" s="425"/>
      <c r="AA345" s="415"/>
      <c r="AB345" s="437"/>
      <c r="AC345" s="363"/>
      <c r="AD345" s="363"/>
      <c r="AE345" s="439"/>
      <c r="AF345" s="415"/>
      <c r="AG345" s="415"/>
      <c r="AH345" s="345"/>
      <c r="AI345" s="426"/>
      <c r="AJ345" s="512"/>
      <c r="AK345" s="411"/>
      <c r="AL345" s="411"/>
      <c r="AM345" s="415"/>
      <c r="AN345" s="426"/>
      <c r="AO345" s="504"/>
      <c r="AP345" s="505"/>
      <c r="AQ345" s="505"/>
      <c r="AR345" s="505"/>
      <c r="AS345" s="505"/>
      <c r="AT345" s="505"/>
      <c r="AU345" s="505"/>
      <c r="AV345" s="505"/>
      <c r="AW345" s="505"/>
      <c r="AX345" s="505"/>
      <c r="AY345" s="505"/>
      <c r="AZ345" s="510"/>
      <c r="BA345" s="511"/>
      <c r="BB345" s="493"/>
      <c r="BC345" s="493"/>
      <c r="BD345" s="493"/>
      <c r="BE345" s="506"/>
    </row>
    <row r="346" spans="1:57" ht="46.5" customHeight="1" thickBot="1">
      <c r="A346" s="341">
        <v>12</v>
      </c>
      <c r="B346" s="323" t="s">
        <v>345</v>
      </c>
      <c r="C346" s="344" t="s">
        <v>346</v>
      </c>
      <c r="D346" s="346" t="s">
        <v>122</v>
      </c>
      <c r="E346" s="344" t="s">
        <v>347</v>
      </c>
      <c r="F346" s="346" t="s">
        <v>348</v>
      </c>
      <c r="G346" s="350" t="s">
        <v>124</v>
      </c>
      <c r="H346" s="32" t="s">
        <v>125</v>
      </c>
      <c r="I346" s="77" t="s">
        <v>171</v>
      </c>
      <c r="J346" s="430">
        <f>COUNTIF(I346:I371,[3]DATOS!$D$24)</f>
        <v>26</v>
      </c>
      <c r="K346" s="394" t="str">
        <f>+IF(AND(J346&lt;6,J346&gt;0),"Moderado",IF(AND(J346&lt;12,J346&gt;5),"Mayor",IF(AND(J346&lt;20,J346&gt;11),"Catastrófico","Responda las Preguntas de Impacto")))</f>
        <v>Responda las Preguntas de Impacto</v>
      </c>
      <c r="L346" s="344"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396"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389" t="s">
        <v>349</v>
      </c>
      <c r="O346" s="390" t="s">
        <v>127</v>
      </c>
      <c r="P346" s="30" t="s">
        <v>128</v>
      </c>
      <c r="Q346" s="26" t="s">
        <v>129</v>
      </c>
      <c r="R346" s="26">
        <f>+IFERROR(VLOOKUP(Q346,[12]DATOS!$E$2:$F$17,2,FALSE),"")</f>
        <v>15</v>
      </c>
      <c r="S346" s="391">
        <f>SUM(R346:R353)</f>
        <v>100</v>
      </c>
      <c r="T346" s="384" t="str">
        <f>+IF(AND(S346&lt;=100,S346&gt;=96),"Fuerte",IF(AND(S346&lt;=95,S346&gt;=86),"Moderado",IF(AND(S346&lt;=85,J346&gt;=0),"Débil"," ")))</f>
        <v>Fuerte</v>
      </c>
      <c r="U346" s="353" t="s">
        <v>130</v>
      </c>
      <c r="V346" s="384"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384">
        <f>IF(V346="Fuerte",100,IF(V346="Moderado",50,IF(V346="Débil",0)))</f>
        <v>100</v>
      </c>
      <c r="X346" s="353">
        <f>AVERAGE(W346:W371)</f>
        <v>100</v>
      </c>
      <c r="Y346" s="353" t="s">
        <v>350</v>
      </c>
      <c r="Z346" s="353" t="s">
        <v>203</v>
      </c>
      <c r="AA346" s="364" t="s">
        <v>351</v>
      </c>
      <c r="AB346" s="404" t="str">
        <f>+IF(X346=100,"Fuerte",IF(AND(X346&lt;=99,X346&gt;=50),"Moderado",IF(X346&lt;50,"Débil"," ")))</f>
        <v>Fuerte</v>
      </c>
      <c r="AC346" s="363" t="s">
        <v>132</v>
      </c>
      <c r="AD346" s="363" t="s">
        <v>132</v>
      </c>
      <c r="AE346" s="365"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344"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344" t="str">
        <f>K346</f>
        <v>Responda las Preguntas de Impacto</v>
      </c>
      <c r="AH346" s="344"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372"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514" t="s">
        <v>352</v>
      </c>
      <c r="AK346" s="376">
        <v>43466</v>
      </c>
      <c r="AL346" s="355">
        <v>43830</v>
      </c>
      <c r="AM346" s="358" t="s">
        <v>350</v>
      </c>
      <c r="AN346" s="348" t="s">
        <v>353</v>
      </c>
      <c r="AO346" s="456"/>
      <c r="AP346" s="452"/>
      <c r="AQ346" s="452"/>
      <c r="AR346" s="452"/>
      <c r="AS346" s="452"/>
      <c r="AT346" s="452"/>
      <c r="AU346" s="452"/>
      <c r="AV346" s="452"/>
      <c r="AW346" s="452"/>
      <c r="AX346" s="452"/>
      <c r="AY346" s="452"/>
      <c r="AZ346" s="453"/>
      <c r="BA346" s="494"/>
      <c r="BB346" s="497"/>
      <c r="BC346" s="497"/>
      <c r="BD346" s="497"/>
      <c r="BE346" s="478"/>
    </row>
    <row r="347" spans="1:57" ht="30" customHeight="1" thickBot="1">
      <c r="A347" s="342"/>
      <c r="B347" s="339"/>
      <c r="C347" s="345"/>
      <c r="D347" s="347"/>
      <c r="E347" s="345"/>
      <c r="F347" s="347"/>
      <c r="G347" s="351"/>
      <c r="H347" s="28" t="s">
        <v>135</v>
      </c>
      <c r="I347" s="77" t="s">
        <v>171</v>
      </c>
      <c r="J347" s="431"/>
      <c r="K347" s="395"/>
      <c r="L347" s="345"/>
      <c r="M347" s="397"/>
      <c r="N347" s="386"/>
      <c r="O347" s="369"/>
      <c r="P347" s="30" t="s">
        <v>136</v>
      </c>
      <c r="Q347" s="26" t="s">
        <v>137</v>
      </c>
      <c r="R347" s="26">
        <f>+IFERROR(VLOOKUP(Q347,[12]DATOS!$E$2:$F$17,2,FALSE),"")</f>
        <v>15</v>
      </c>
      <c r="S347" s="392"/>
      <c r="T347" s="384"/>
      <c r="U347" s="354"/>
      <c r="V347" s="384"/>
      <c r="W347" s="384"/>
      <c r="X347" s="354"/>
      <c r="Y347" s="354"/>
      <c r="Z347" s="354"/>
      <c r="AA347" s="380"/>
      <c r="AB347" s="405"/>
      <c r="AC347" s="363"/>
      <c r="AD347" s="363"/>
      <c r="AE347" s="366"/>
      <c r="AF347" s="345"/>
      <c r="AG347" s="345"/>
      <c r="AH347" s="345"/>
      <c r="AI347" s="373"/>
      <c r="AJ347" s="375"/>
      <c r="AK347" s="356"/>
      <c r="AL347" s="356"/>
      <c r="AM347" s="359"/>
      <c r="AN347" s="374"/>
      <c r="AO347" s="457"/>
      <c r="AP347" s="354"/>
      <c r="AQ347" s="354"/>
      <c r="AR347" s="354"/>
      <c r="AS347" s="354"/>
      <c r="AT347" s="354"/>
      <c r="AU347" s="354"/>
      <c r="AV347" s="354"/>
      <c r="AW347" s="354"/>
      <c r="AX347" s="354"/>
      <c r="AY347" s="354"/>
      <c r="AZ347" s="454"/>
      <c r="BA347" s="495"/>
      <c r="BB347" s="498"/>
      <c r="BC347" s="498"/>
      <c r="BD347" s="498"/>
      <c r="BE347" s="479"/>
    </row>
    <row r="348" spans="1:57" ht="30" customHeight="1" thickBot="1">
      <c r="A348" s="342"/>
      <c r="B348" s="339"/>
      <c r="C348" s="345"/>
      <c r="D348" s="347"/>
      <c r="E348" s="345"/>
      <c r="F348" s="347"/>
      <c r="G348" s="351"/>
      <c r="H348" s="28" t="s">
        <v>138</v>
      </c>
      <c r="I348" s="77" t="s">
        <v>171</v>
      </c>
      <c r="J348" s="431"/>
      <c r="K348" s="395"/>
      <c r="L348" s="345"/>
      <c r="M348" s="397"/>
      <c r="N348" s="386"/>
      <c r="O348" s="369"/>
      <c r="P348" s="30" t="s">
        <v>139</v>
      </c>
      <c r="Q348" s="26" t="s">
        <v>140</v>
      </c>
      <c r="R348" s="26">
        <f>+IFERROR(VLOOKUP(Q348,[12]DATOS!$E$2:$F$17,2,FALSE),"")</f>
        <v>15</v>
      </c>
      <c r="S348" s="392"/>
      <c r="T348" s="384"/>
      <c r="U348" s="354"/>
      <c r="V348" s="384"/>
      <c r="W348" s="384"/>
      <c r="X348" s="354"/>
      <c r="Y348" s="354"/>
      <c r="Z348" s="354"/>
      <c r="AA348" s="380"/>
      <c r="AB348" s="405"/>
      <c r="AC348" s="363"/>
      <c r="AD348" s="363"/>
      <c r="AE348" s="366"/>
      <c r="AF348" s="345"/>
      <c r="AG348" s="345"/>
      <c r="AH348" s="345"/>
      <c r="AI348" s="373"/>
      <c r="AJ348" s="375"/>
      <c r="AK348" s="356"/>
      <c r="AL348" s="356"/>
      <c r="AM348" s="359"/>
      <c r="AN348" s="374"/>
      <c r="AO348" s="457"/>
      <c r="AP348" s="354"/>
      <c r="AQ348" s="354"/>
      <c r="AR348" s="354"/>
      <c r="AS348" s="354"/>
      <c r="AT348" s="354"/>
      <c r="AU348" s="354"/>
      <c r="AV348" s="354"/>
      <c r="AW348" s="354"/>
      <c r="AX348" s="354"/>
      <c r="AY348" s="354"/>
      <c r="AZ348" s="454"/>
      <c r="BA348" s="495"/>
      <c r="BB348" s="498"/>
      <c r="BC348" s="498"/>
      <c r="BD348" s="498"/>
      <c r="BE348" s="479"/>
    </row>
    <row r="349" spans="1:57" ht="30" customHeight="1" thickBot="1">
      <c r="A349" s="342"/>
      <c r="B349" s="339"/>
      <c r="C349" s="345"/>
      <c r="D349" s="347"/>
      <c r="E349" s="345"/>
      <c r="F349" s="347"/>
      <c r="G349" s="351"/>
      <c r="H349" s="28" t="s">
        <v>141</v>
      </c>
      <c r="I349" s="77" t="s">
        <v>171</v>
      </c>
      <c r="J349" s="431"/>
      <c r="K349" s="395"/>
      <c r="L349" s="345"/>
      <c r="M349" s="397"/>
      <c r="N349" s="386"/>
      <c r="O349" s="369"/>
      <c r="P349" s="30" t="s">
        <v>143</v>
      </c>
      <c r="Q349" s="26" t="s">
        <v>144</v>
      </c>
      <c r="R349" s="26">
        <f>+IFERROR(VLOOKUP(Q349,[12]DATOS!$E$2:$F$17,2,FALSE),"")</f>
        <v>15</v>
      </c>
      <c r="S349" s="392"/>
      <c r="T349" s="384"/>
      <c r="U349" s="354"/>
      <c r="V349" s="384"/>
      <c r="W349" s="384"/>
      <c r="X349" s="354"/>
      <c r="Y349" s="354"/>
      <c r="Z349" s="354"/>
      <c r="AA349" s="380"/>
      <c r="AB349" s="405"/>
      <c r="AC349" s="363"/>
      <c r="AD349" s="363"/>
      <c r="AE349" s="366"/>
      <c r="AF349" s="345"/>
      <c r="AG349" s="345"/>
      <c r="AH349" s="345"/>
      <c r="AI349" s="373"/>
      <c r="AJ349" s="375"/>
      <c r="AK349" s="356"/>
      <c r="AL349" s="356"/>
      <c r="AM349" s="359"/>
      <c r="AN349" s="374"/>
      <c r="AO349" s="457"/>
      <c r="AP349" s="354"/>
      <c r="AQ349" s="354"/>
      <c r="AR349" s="354"/>
      <c r="AS349" s="354"/>
      <c r="AT349" s="354"/>
      <c r="AU349" s="354"/>
      <c r="AV349" s="354"/>
      <c r="AW349" s="354"/>
      <c r="AX349" s="354"/>
      <c r="AY349" s="354"/>
      <c r="AZ349" s="454"/>
      <c r="BA349" s="495"/>
      <c r="BB349" s="498"/>
      <c r="BC349" s="498"/>
      <c r="BD349" s="498"/>
      <c r="BE349" s="479"/>
    </row>
    <row r="350" spans="1:57" ht="30" customHeight="1" thickBot="1">
      <c r="A350" s="342"/>
      <c r="B350" s="339"/>
      <c r="C350" s="345"/>
      <c r="D350" s="347"/>
      <c r="E350" s="345"/>
      <c r="F350" s="347"/>
      <c r="G350" s="351"/>
      <c r="H350" s="28" t="s">
        <v>145</v>
      </c>
      <c r="I350" s="77" t="s">
        <v>171</v>
      </c>
      <c r="J350" s="431"/>
      <c r="K350" s="395"/>
      <c r="L350" s="345"/>
      <c r="M350" s="397"/>
      <c r="N350" s="386"/>
      <c r="O350" s="369"/>
      <c r="P350" s="30" t="s">
        <v>146</v>
      </c>
      <c r="Q350" s="26" t="s">
        <v>147</v>
      </c>
      <c r="R350" s="26">
        <f>+IFERROR(VLOOKUP(Q350,[12]DATOS!$E$2:$F$17,2,FALSE),"")</f>
        <v>15</v>
      </c>
      <c r="S350" s="392"/>
      <c r="T350" s="384"/>
      <c r="U350" s="354"/>
      <c r="V350" s="384"/>
      <c r="W350" s="384"/>
      <c r="X350" s="354"/>
      <c r="Y350" s="354"/>
      <c r="Z350" s="354"/>
      <c r="AA350" s="380"/>
      <c r="AB350" s="405"/>
      <c r="AC350" s="363"/>
      <c r="AD350" s="363"/>
      <c r="AE350" s="366"/>
      <c r="AF350" s="345"/>
      <c r="AG350" s="345"/>
      <c r="AH350" s="345"/>
      <c r="AI350" s="373"/>
      <c r="AJ350" s="375"/>
      <c r="AK350" s="356"/>
      <c r="AL350" s="356"/>
      <c r="AM350" s="359"/>
      <c r="AN350" s="374"/>
      <c r="AO350" s="457"/>
      <c r="AP350" s="354"/>
      <c r="AQ350" s="354"/>
      <c r="AR350" s="354"/>
      <c r="AS350" s="354"/>
      <c r="AT350" s="354"/>
      <c r="AU350" s="354"/>
      <c r="AV350" s="354"/>
      <c r="AW350" s="354"/>
      <c r="AX350" s="354"/>
      <c r="AY350" s="354"/>
      <c r="AZ350" s="454"/>
      <c r="BA350" s="495"/>
      <c r="BB350" s="498"/>
      <c r="BC350" s="498"/>
      <c r="BD350" s="498"/>
      <c r="BE350" s="479"/>
    </row>
    <row r="351" spans="1:57" ht="30" customHeight="1" thickBot="1">
      <c r="A351" s="342"/>
      <c r="B351" s="339"/>
      <c r="C351" s="345"/>
      <c r="D351" s="347"/>
      <c r="E351" s="345"/>
      <c r="F351" s="347"/>
      <c r="G351" s="351"/>
      <c r="H351" s="28" t="s">
        <v>148</v>
      </c>
      <c r="I351" s="77" t="s">
        <v>171</v>
      </c>
      <c r="J351" s="431"/>
      <c r="K351" s="395"/>
      <c r="L351" s="345"/>
      <c r="M351" s="397"/>
      <c r="N351" s="386"/>
      <c r="O351" s="369"/>
      <c r="P351" s="31" t="s">
        <v>149</v>
      </c>
      <c r="Q351" s="26" t="s">
        <v>150</v>
      </c>
      <c r="R351" s="26">
        <f>+IFERROR(VLOOKUP(Q351,[12]DATOS!$E$2:$F$17,2,FALSE),"")</f>
        <v>15</v>
      </c>
      <c r="S351" s="392"/>
      <c r="T351" s="384"/>
      <c r="U351" s="354"/>
      <c r="V351" s="384"/>
      <c r="W351" s="384"/>
      <c r="X351" s="354"/>
      <c r="Y351" s="354"/>
      <c r="Z351" s="354"/>
      <c r="AA351" s="380"/>
      <c r="AB351" s="405"/>
      <c r="AC351" s="363"/>
      <c r="AD351" s="363"/>
      <c r="AE351" s="366"/>
      <c r="AF351" s="345"/>
      <c r="AG351" s="345"/>
      <c r="AH351" s="345"/>
      <c r="AI351" s="373"/>
      <c r="AJ351" s="375"/>
      <c r="AK351" s="356"/>
      <c r="AL351" s="356"/>
      <c r="AM351" s="359"/>
      <c r="AN351" s="374"/>
      <c r="AO351" s="457"/>
      <c r="AP351" s="354"/>
      <c r="AQ351" s="354"/>
      <c r="AR351" s="354"/>
      <c r="AS351" s="354"/>
      <c r="AT351" s="354"/>
      <c r="AU351" s="354"/>
      <c r="AV351" s="354"/>
      <c r="AW351" s="354"/>
      <c r="AX351" s="354"/>
      <c r="AY351" s="354"/>
      <c r="AZ351" s="454"/>
      <c r="BA351" s="495"/>
      <c r="BB351" s="498"/>
      <c r="BC351" s="498"/>
      <c r="BD351" s="498"/>
      <c r="BE351" s="479"/>
    </row>
    <row r="352" spans="1:57" ht="30" customHeight="1" thickBot="1">
      <c r="A352" s="342"/>
      <c r="B352" s="339"/>
      <c r="C352" s="345"/>
      <c r="D352" s="347"/>
      <c r="E352" s="345"/>
      <c r="F352" s="347"/>
      <c r="G352" s="351"/>
      <c r="H352" s="28" t="s">
        <v>151</v>
      </c>
      <c r="I352" s="77" t="s">
        <v>171</v>
      </c>
      <c r="J352" s="431"/>
      <c r="K352" s="395"/>
      <c r="L352" s="345"/>
      <c r="M352" s="397"/>
      <c r="N352" s="386"/>
      <c r="O352" s="369"/>
      <c r="P352" s="30" t="s">
        <v>152</v>
      </c>
      <c r="Q352" s="30" t="s">
        <v>153</v>
      </c>
      <c r="R352" s="30">
        <f>+IFERROR(VLOOKUP(Q352,[12]DATOS!$E$2:$F$17,2,FALSE),"")</f>
        <v>10</v>
      </c>
      <c r="S352" s="392"/>
      <c r="T352" s="384"/>
      <c r="U352" s="354"/>
      <c r="V352" s="384"/>
      <c r="W352" s="384"/>
      <c r="X352" s="354"/>
      <c r="Y352" s="354"/>
      <c r="Z352" s="354"/>
      <c r="AA352" s="380"/>
      <c r="AB352" s="405"/>
      <c r="AC352" s="363"/>
      <c r="AD352" s="363"/>
      <c r="AE352" s="366"/>
      <c r="AF352" s="345"/>
      <c r="AG352" s="345"/>
      <c r="AH352" s="345"/>
      <c r="AI352" s="373"/>
      <c r="AJ352" s="375"/>
      <c r="AK352" s="356"/>
      <c r="AL352" s="356"/>
      <c r="AM352" s="359"/>
      <c r="AN352" s="374"/>
      <c r="AO352" s="457"/>
      <c r="AP352" s="354"/>
      <c r="AQ352" s="354"/>
      <c r="AR352" s="354"/>
      <c r="AS352" s="354"/>
      <c r="AT352" s="354"/>
      <c r="AU352" s="354"/>
      <c r="AV352" s="354"/>
      <c r="AW352" s="354"/>
      <c r="AX352" s="354"/>
      <c r="AY352" s="354"/>
      <c r="AZ352" s="454"/>
      <c r="BA352" s="495"/>
      <c r="BB352" s="498"/>
      <c r="BC352" s="498"/>
      <c r="BD352" s="498"/>
      <c r="BE352" s="479"/>
    </row>
    <row r="353" spans="1:57" ht="72" customHeight="1" thickBot="1">
      <c r="A353" s="342"/>
      <c r="B353" s="339"/>
      <c r="C353" s="345"/>
      <c r="D353" s="347"/>
      <c r="E353" s="349"/>
      <c r="F353" s="347"/>
      <c r="G353" s="351"/>
      <c r="H353" s="28" t="s">
        <v>154</v>
      </c>
      <c r="I353" s="77" t="s">
        <v>171</v>
      </c>
      <c r="J353" s="431"/>
      <c r="K353" s="395"/>
      <c r="L353" s="345"/>
      <c r="M353" s="397"/>
      <c r="N353" s="386"/>
      <c r="O353" s="369"/>
      <c r="P353" s="29"/>
      <c r="Q353" s="29"/>
      <c r="R353" s="29"/>
      <c r="S353" s="393"/>
      <c r="T353" s="384"/>
      <c r="U353" s="354"/>
      <c r="V353" s="384"/>
      <c r="W353" s="384"/>
      <c r="X353" s="354"/>
      <c r="Y353" s="379"/>
      <c r="Z353" s="379"/>
      <c r="AA353" s="381"/>
      <c r="AB353" s="405"/>
      <c r="AC353" s="363"/>
      <c r="AD353" s="363"/>
      <c r="AE353" s="366"/>
      <c r="AF353" s="345"/>
      <c r="AG353" s="345"/>
      <c r="AH353" s="345"/>
      <c r="AI353" s="373"/>
      <c r="AJ353" s="375"/>
      <c r="AK353" s="357"/>
      <c r="AL353" s="357"/>
      <c r="AM353" s="360"/>
      <c r="AN353" s="374"/>
      <c r="AO353" s="458"/>
      <c r="AP353" s="379"/>
      <c r="AQ353" s="379"/>
      <c r="AR353" s="379"/>
      <c r="AS353" s="379"/>
      <c r="AT353" s="379"/>
      <c r="AU353" s="379"/>
      <c r="AV353" s="379"/>
      <c r="AW353" s="379"/>
      <c r="AX353" s="379"/>
      <c r="AY353" s="379"/>
      <c r="AZ353" s="455"/>
      <c r="BA353" s="496"/>
      <c r="BB353" s="499"/>
      <c r="BC353" s="499"/>
      <c r="BD353" s="499"/>
      <c r="BE353" s="480"/>
    </row>
    <row r="354" spans="1:57" ht="30" customHeight="1" thickBot="1">
      <c r="A354" s="342"/>
      <c r="B354" s="339"/>
      <c r="C354" s="345"/>
      <c r="D354" s="347"/>
      <c r="E354" s="385"/>
      <c r="F354" s="347"/>
      <c r="G354" s="351"/>
      <c r="H354" s="28" t="s">
        <v>155</v>
      </c>
      <c r="I354" s="77" t="s">
        <v>171</v>
      </c>
      <c r="J354" s="431"/>
      <c r="K354" s="395"/>
      <c r="L354" s="345"/>
      <c r="M354" s="397"/>
      <c r="N354" s="386" t="s">
        <v>354</v>
      </c>
      <c r="O354" s="344" t="s">
        <v>127</v>
      </c>
      <c r="P354" s="26" t="s">
        <v>128</v>
      </c>
      <c r="Q354" s="26" t="s">
        <v>129</v>
      </c>
      <c r="R354" s="26">
        <f>+IFERROR(VLOOKUP(Q354,[12]DATOS!$E$2:$F$17,2,FALSE),"")</f>
        <v>15</v>
      </c>
      <c r="S354" s="353">
        <f>SUM(R354:R363)</f>
        <v>100</v>
      </c>
      <c r="T354" s="353" t="str">
        <f>+IF(AND(S354&lt;=100,S354&gt;=96),"Fuerte",IF(AND(S354&lt;=95,S354&gt;=86),"Moderado",IF(AND(S354&lt;=85,J354&gt;=0),"Débil"," ")))</f>
        <v>Fuerte</v>
      </c>
      <c r="U354" s="353" t="s">
        <v>130</v>
      </c>
      <c r="V354" s="353"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353">
        <f>IF(V354="Fuerte",100,IF(V354="Moderado",50,IF(V354="Débil",0)))</f>
        <v>100</v>
      </c>
      <c r="X354" s="354"/>
      <c r="Y354" s="362" t="s">
        <v>350</v>
      </c>
      <c r="Z354" s="406" t="s">
        <v>209</v>
      </c>
      <c r="AA354" s="362" t="s">
        <v>355</v>
      </c>
      <c r="AB354" s="405"/>
      <c r="AC354" s="363"/>
      <c r="AD354" s="363"/>
      <c r="AE354" s="366"/>
      <c r="AF354" s="345"/>
      <c r="AG354" s="345"/>
      <c r="AH354" s="345"/>
      <c r="AI354" s="373"/>
      <c r="AJ354" s="514" t="s">
        <v>356</v>
      </c>
      <c r="AK354" s="368">
        <v>43466</v>
      </c>
      <c r="AL354" s="368">
        <v>43830</v>
      </c>
      <c r="AM354" s="369" t="s">
        <v>350</v>
      </c>
      <c r="AN354" s="374"/>
      <c r="AO354" s="484"/>
      <c r="AP354" s="384"/>
      <c r="AQ354" s="384"/>
      <c r="AR354" s="384"/>
      <c r="AS354" s="384"/>
      <c r="AT354" s="384"/>
      <c r="AU354" s="384"/>
      <c r="AV354" s="384"/>
      <c r="AW354" s="384"/>
      <c r="AX354" s="384"/>
      <c r="AY354" s="384"/>
      <c r="AZ354" s="475"/>
      <c r="BA354" s="476"/>
      <c r="BB354" s="477"/>
      <c r="BC354" s="477"/>
      <c r="BD354" s="477"/>
      <c r="BE354" s="474"/>
    </row>
    <row r="355" spans="1:57" ht="30" customHeight="1" thickBot="1">
      <c r="A355" s="342"/>
      <c r="B355" s="339"/>
      <c r="C355" s="345"/>
      <c r="D355" s="347"/>
      <c r="E355" s="351"/>
      <c r="F355" s="347"/>
      <c r="G355" s="351"/>
      <c r="H355" s="28" t="s">
        <v>156</v>
      </c>
      <c r="I355" s="77" t="s">
        <v>171</v>
      </c>
      <c r="J355" s="431"/>
      <c r="K355" s="395"/>
      <c r="L355" s="345"/>
      <c r="M355" s="397"/>
      <c r="N355" s="386"/>
      <c r="O355" s="345"/>
      <c r="P355" s="27" t="s">
        <v>136</v>
      </c>
      <c r="Q355" s="26" t="s">
        <v>137</v>
      </c>
      <c r="R355" s="26">
        <f>+IFERROR(VLOOKUP(Q355,[12]DATOS!$E$2:$F$17,2,FALSE),"")</f>
        <v>15</v>
      </c>
      <c r="S355" s="354"/>
      <c r="T355" s="354"/>
      <c r="U355" s="354"/>
      <c r="V355" s="354"/>
      <c r="W355" s="354"/>
      <c r="X355" s="354"/>
      <c r="Y355" s="345"/>
      <c r="Z355" s="354"/>
      <c r="AA355" s="345"/>
      <c r="AB355" s="405"/>
      <c r="AC355" s="363"/>
      <c r="AD355" s="363"/>
      <c r="AE355" s="366"/>
      <c r="AF355" s="345"/>
      <c r="AG355" s="345"/>
      <c r="AH355" s="345"/>
      <c r="AI355" s="373"/>
      <c r="AJ355" s="375"/>
      <c r="AK355" s="368"/>
      <c r="AL355" s="368"/>
      <c r="AM355" s="369"/>
      <c r="AN355" s="374"/>
      <c r="AO355" s="484"/>
      <c r="AP355" s="384"/>
      <c r="AQ355" s="384"/>
      <c r="AR355" s="384"/>
      <c r="AS355" s="384"/>
      <c r="AT355" s="384"/>
      <c r="AU355" s="384"/>
      <c r="AV355" s="384"/>
      <c r="AW355" s="384"/>
      <c r="AX355" s="384"/>
      <c r="AY355" s="384"/>
      <c r="AZ355" s="475"/>
      <c r="BA355" s="476"/>
      <c r="BB355" s="477"/>
      <c r="BC355" s="477"/>
      <c r="BD355" s="477"/>
      <c r="BE355" s="474"/>
    </row>
    <row r="356" spans="1:57" ht="30" customHeight="1" thickBot="1">
      <c r="A356" s="342"/>
      <c r="B356" s="339"/>
      <c r="C356" s="345"/>
      <c r="D356" s="347"/>
      <c r="E356" s="351"/>
      <c r="F356" s="347"/>
      <c r="G356" s="351"/>
      <c r="H356" s="28" t="s">
        <v>157</v>
      </c>
      <c r="I356" s="77" t="s">
        <v>171</v>
      </c>
      <c r="J356" s="431"/>
      <c r="K356" s="395"/>
      <c r="L356" s="345"/>
      <c r="M356" s="397"/>
      <c r="N356" s="386"/>
      <c r="O356" s="345"/>
      <c r="P356" s="27" t="s">
        <v>139</v>
      </c>
      <c r="Q356" s="26" t="s">
        <v>140</v>
      </c>
      <c r="R356" s="26">
        <f>+IFERROR(VLOOKUP(Q356,[12]DATOS!$E$2:$F$17,2,FALSE),"")</f>
        <v>15</v>
      </c>
      <c r="S356" s="354"/>
      <c r="T356" s="354"/>
      <c r="U356" s="354"/>
      <c r="V356" s="354"/>
      <c r="W356" s="354"/>
      <c r="X356" s="354"/>
      <c r="Y356" s="345"/>
      <c r="Z356" s="354"/>
      <c r="AA356" s="345"/>
      <c r="AB356" s="405"/>
      <c r="AC356" s="363"/>
      <c r="AD356" s="363"/>
      <c r="AE356" s="366"/>
      <c r="AF356" s="345"/>
      <c r="AG356" s="345"/>
      <c r="AH356" s="345"/>
      <c r="AI356" s="373"/>
      <c r="AJ356" s="375"/>
      <c r="AK356" s="368"/>
      <c r="AL356" s="368"/>
      <c r="AM356" s="369"/>
      <c r="AN356" s="374"/>
      <c r="AO356" s="484"/>
      <c r="AP356" s="384"/>
      <c r="AQ356" s="384"/>
      <c r="AR356" s="384"/>
      <c r="AS356" s="384"/>
      <c r="AT356" s="384"/>
      <c r="AU356" s="384"/>
      <c r="AV356" s="384"/>
      <c r="AW356" s="384"/>
      <c r="AX356" s="384"/>
      <c r="AY356" s="384"/>
      <c r="AZ356" s="475"/>
      <c r="BA356" s="476"/>
      <c r="BB356" s="477"/>
      <c r="BC356" s="477"/>
      <c r="BD356" s="477"/>
      <c r="BE356" s="474"/>
    </row>
    <row r="357" spans="1:57" ht="30" customHeight="1" thickBot="1">
      <c r="A357" s="342"/>
      <c r="B357" s="339"/>
      <c r="C357" s="345"/>
      <c r="D357" s="347"/>
      <c r="E357" s="351"/>
      <c r="F357" s="347"/>
      <c r="G357" s="351"/>
      <c r="H357" s="28" t="s">
        <v>158</v>
      </c>
      <c r="I357" s="77" t="s">
        <v>171</v>
      </c>
      <c r="J357" s="431"/>
      <c r="K357" s="395"/>
      <c r="L357" s="345"/>
      <c r="M357" s="397"/>
      <c r="N357" s="386"/>
      <c r="O357" s="345"/>
      <c r="P357" s="27" t="s">
        <v>143</v>
      </c>
      <c r="Q357" s="26" t="s">
        <v>144</v>
      </c>
      <c r="R357" s="26">
        <f>+IFERROR(VLOOKUP(Q357,[12]DATOS!$E$2:$F$17,2,FALSE),"")</f>
        <v>15</v>
      </c>
      <c r="S357" s="354"/>
      <c r="T357" s="354"/>
      <c r="U357" s="354"/>
      <c r="V357" s="354"/>
      <c r="W357" s="354"/>
      <c r="X357" s="354"/>
      <c r="Y357" s="345"/>
      <c r="Z357" s="354"/>
      <c r="AA357" s="345"/>
      <c r="AB357" s="405"/>
      <c r="AC357" s="363"/>
      <c r="AD357" s="363"/>
      <c r="AE357" s="366"/>
      <c r="AF357" s="345"/>
      <c r="AG357" s="345"/>
      <c r="AH357" s="345"/>
      <c r="AI357" s="373"/>
      <c r="AJ357" s="375"/>
      <c r="AK357" s="368"/>
      <c r="AL357" s="368"/>
      <c r="AM357" s="369"/>
      <c r="AN357" s="374"/>
      <c r="AO357" s="484"/>
      <c r="AP357" s="384"/>
      <c r="AQ357" s="384"/>
      <c r="AR357" s="384"/>
      <c r="AS357" s="384"/>
      <c r="AT357" s="384"/>
      <c r="AU357" s="384"/>
      <c r="AV357" s="384"/>
      <c r="AW357" s="384"/>
      <c r="AX357" s="384"/>
      <c r="AY357" s="384"/>
      <c r="AZ357" s="475"/>
      <c r="BA357" s="476"/>
      <c r="BB357" s="477"/>
      <c r="BC357" s="477"/>
      <c r="BD357" s="477"/>
      <c r="BE357" s="474"/>
    </row>
    <row r="358" spans="1:57" ht="18.75" customHeight="1" thickBot="1">
      <c r="A358" s="342"/>
      <c r="B358" s="339"/>
      <c r="C358" s="345"/>
      <c r="D358" s="347"/>
      <c r="E358" s="351"/>
      <c r="F358" s="347"/>
      <c r="G358" s="351"/>
      <c r="H358" s="387" t="s">
        <v>159</v>
      </c>
      <c r="I358" s="77" t="s">
        <v>171</v>
      </c>
      <c r="J358" s="431"/>
      <c r="K358" s="395"/>
      <c r="L358" s="345"/>
      <c r="M358" s="397"/>
      <c r="N358" s="386"/>
      <c r="O358" s="345"/>
      <c r="P358" s="27" t="s">
        <v>146</v>
      </c>
      <c r="Q358" s="26" t="s">
        <v>147</v>
      </c>
      <c r="R358" s="26">
        <f>+IFERROR(VLOOKUP(Q358,[12]DATOS!$E$2:$F$17,2,FALSE),"")</f>
        <v>15</v>
      </c>
      <c r="S358" s="354"/>
      <c r="T358" s="354"/>
      <c r="U358" s="354"/>
      <c r="V358" s="354"/>
      <c r="W358" s="354"/>
      <c r="X358" s="354"/>
      <c r="Y358" s="345"/>
      <c r="Z358" s="354"/>
      <c r="AA358" s="345"/>
      <c r="AB358" s="405"/>
      <c r="AC358" s="363"/>
      <c r="AD358" s="363"/>
      <c r="AE358" s="366"/>
      <c r="AF358" s="345"/>
      <c r="AG358" s="345"/>
      <c r="AH358" s="345"/>
      <c r="AI358" s="373"/>
      <c r="AJ358" s="375"/>
      <c r="AK358" s="368"/>
      <c r="AL358" s="368"/>
      <c r="AM358" s="369"/>
      <c r="AN358" s="374"/>
      <c r="AO358" s="484"/>
      <c r="AP358" s="384"/>
      <c r="AQ358" s="384"/>
      <c r="AR358" s="384"/>
      <c r="AS358" s="384"/>
      <c r="AT358" s="384"/>
      <c r="AU358" s="384"/>
      <c r="AV358" s="384"/>
      <c r="AW358" s="384"/>
      <c r="AX358" s="384"/>
      <c r="AY358" s="384"/>
      <c r="AZ358" s="475"/>
      <c r="BA358" s="476"/>
      <c r="BB358" s="477"/>
      <c r="BC358" s="477"/>
      <c r="BD358" s="477"/>
      <c r="BE358" s="474"/>
    </row>
    <row r="359" spans="1:57" ht="45.75" customHeight="1" thickBot="1">
      <c r="A359" s="342"/>
      <c r="B359" s="339"/>
      <c r="C359" s="345"/>
      <c r="D359" s="347"/>
      <c r="E359" s="351"/>
      <c r="F359" s="347"/>
      <c r="G359" s="351"/>
      <c r="H359" s="387"/>
      <c r="I359" s="77" t="s">
        <v>171</v>
      </c>
      <c r="J359" s="431"/>
      <c r="K359" s="395"/>
      <c r="L359" s="345"/>
      <c r="M359" s="397"/>
      <c r="N359" s="386"/>
      <c r="O359" s="345"/>
      <c r="P359" s="27" t="s">
        <v>149</v>
      </c>
      <c r="Q359" s="26" t="s">
        <v>150</v>
      </c>
      <c r="R359" s="26">
        <f>+IFERROR(VLOOKUP(Q359,[12]DATOS!$E$2:$F$17,2,FALSE),"")</f>
        <v>15</v>
      </c>
      <c r="S359" s="354"/>
      <c r="T359" s="354"/>
      <c r="U359" s="354"/>
      <c r="V359" s="354"/>
      <c r="W359" s="354"/>
      <c r="X359" s="354"/>
      <c r="Y359" s="345"/>
      <c r="Z359" s="354"/>
      <c r="AA359" s="345"/>
      <c r="AB359" s="405"/>
      <c r="AC359" s="363"/>
      <c r="AD359" s="363"/>
      <c r="AE359" s="366"/>
      <c r="AF359" s="345"/>
      <c r="AG359" s="345"/>
      <c r="AH359" s="345"/>
      <c r="AI359" s="373"/>
      <c r="AJ359" s="375"/>
      <c r="AK359" s="368"/>
      <c r="AL359" s="368"/>
      <c r="AM359" s="369"/>
      <c r="AN359" s="374"/>
      <c r="AO359" s="484"/>
      <c r="AP359" s="384"/>
      <c r="AQ359" s="384"/>
      <c r="AR359" s="384"/>
      <c r="AS359" s="384"/>
      <c r="AT359" s="384"/>
      <c r="AU359" s="384"/>
      <c r="AV359" s="384"/>
      <c r="AW359" s="384"/>
      <c r="AX359" s="384"/>
      <c r="AY359" s="384"/>
      <c r="AZ359" s="475"/>
      <c r="BA359" s="476"/>
      <c r="BB359" s="477"/>
      <c r="BC359" s="477"/>
      <c r="BD359" s="477"/>
      <c r="BE359" s="474"/>
    </row>
    <row r="360" spans="1:57" ht="27.75" customHeight="1" thickBot="1">
      <c r="A360" s="342"/>
      <c r="B360" s="339"/>
      <c r="C360" s="345"/>
      <c r="D360" s="347"/>
      <c r="E360" s="351"/>
      <c r="F360" s="347"/>
      <c r="G360" s="351"/>
      <c r="H360" s="370" t="s">
        <v>160</v>
      </c>
      <c r="I360" s="77" t="s">
        <v>171</v>
      </c>
      <c r="J360" s="431"/>
      <c r="K360" s="395"/>
      <c r="L360" s="345"/>
      <c r="M360" s="397"/>
      <c r="N360" s="386"/>
      <c r="O360" s="345"/>
      <c r="P360" s="27" t="s">
        <v>152</v>
      </c>
      <c r="Q360" s="30" t="s">
        <v>153</v>
      </c>
      <c r="R360" s="26">
        <f>+IFERROR(VLOOKUP(Q360,[12]DATOS!$E$2:$F$17,2,FALSE),"")</f>
        <v>10</v>
      </c>
      <c r="S360" s="354"/>
      <c r="T360" s="354"/>
      <c r="U360" s="354"/>
      <c r="V360" s="354"/>
      <c r="W360" s="354"/>
      <c r="X360" s="354"/>
      <c r="Y360" s="345"/>
      <c r="Z360" s="354"/>
      <c r="AA360" s="345"/>
      <c r="AB360" s="405"/>
      <c r="AC360" s="363"/>
      <c r="AD360" s="363"/>
      <c r="AE360" s="366"/>
      <c r="AF360" s="345"/>
      <c r="AG360" s="345"/>
      <c r="AH360" s="345"/>
      <c r="AI360" s="373"/>
      <c r="AJ360" s="375"/>
      <c r="AK360" s="368"/>
      <c r="AL360" s="368"/>
      <c r="AM360" s="369"/>
      <c r="AN360" s="374"/>
      <c r="AO360" s="484"/>
      <c r="AP360" s="384"/>
      <c r="AQ360" s="384"/>
      <c r="AR360" s="384"/>
      <c r="AS360" s="384"/>
      <c r="AT360" s="384"/>
      <c r="AU360" s="384"/>
      <c r="AV360" s="384"/>
      <c r="AW360" s="384"/>
      <c r="AX360" s="384"/>
      <c r="AY360" s="384"/>
      <c r="AZ360" s="475"/>
      <c r="BA360" s="476"/>
      <c r="BB360" s="477"/>
      <c r="BC360" s="477"/>
      <c r="BD360" s="477"/>
      <c r="BE360" s="474"/>
    </row>
    <row r="361" spans="1:57" ht="26.25" customHeight="1" thickBot="1">
      <c r="A361" s="342"/>
      <c r="B361" s="339"/>
      <c r="C361" s="345"/>
      <c r="D361" s="347"/>
      <c r="E361" s="351"/>
      <c r="F361" s="347"/>
      <c r="G361" s="351"/>
      <c r="H361" s="371"/>
      <c r="I361" s="77" t="s">
        <v>171</v>
      </c>
      <c r="J361" s="431"/>
      <c r="K361" s="395"/>
      <c r="L361" s="345"/>
      <c r="M361" s="397"/>
      <c r="N361" s="351"/>
      <c r="O361" s="345"/>
      <c r="P361" s="353"/>
      <c r="Q361" s="353"/>
      <c r="R361" s="353"/>
      <c r="S361" s="354"/>
      <c r="T361" s="354"/>
      <c r="U361" s="354"/>
      <c r="V361" s="354"/>
      <c r="W361" s="354"/>
      <c r="X361" s="354"/>
      <c r="Y361" s="345"/>
      <c r="Z361" s="354"/>
      <c r="AA361" s="345"/>
      <c r="AB361" s="405"/>
      <c r="AC361" s="363"/>
      <c r="AD361" s="363"/>
      <c r="AE361" s="366"/>
      <c r="AF361" s="345"/>
      <c r="AG361" s="345"/>
      <c r="AH361" s="345"/>
      <c r="AI361" s="374"/>
      <c r="AJ361" s="407" t="s">
        <v>265</v>
      </c>
      <c r="AK361" s="409" t="s">
        <v>192</v>
      </c>
      <c r="AL361" s="409" t="s">
        <v>193</v>
      </c>
      <c r="AM361" s="362" t="s">
        <v>194</v>
      </c>
      <c r="AN361" s="374"/>
      <c r="AO361" s="484"/>
      <c r="AP361" s="384"/>
      <c r="AQ361" s="384"/>
      <c r="AR361" s="384"/>
      <c r="AS361" s="384"/>
      <c r="AT361" s="384"/>
      <c r="AU361" s="384"/>
      <c r="AV361" s="384"/>
      <c r="AW361" s="384"/>
      <c r="AX361" s="384"/>
      <c r="AY361" s="384"/>
      <c r="AZ361" s="475"/>
      <c r="BA361" s="476"/>
      <c r="BB361" s="477"/>
      <c r="BC361" s="477"/>
      <c r="BD361" s="477"/>
      <c r="BE361" s="474"/>
    </row>
    <row r="362" spans="1:57" ht="18.75" customHeight="1" thickBot="1">
      <c r="A362" s="342"/>
      <c r="B362" s="339"/>
      <c r="C362" s="345"/>
      <c r="D362" s="347"/>
      <c r="E362" s="351"/>
      <c r="F362" s="347"/>
      <c r="G362" s="351"/>
      <c r="H362" s="387" t="s">
        <v>161</v>
      </c>
      <c r="I362" s="77" t="s">
        <v>171</v>
      </c>
      <c r="J362" s="431"/>
      <c r="K362" s="395"/>
      <c r="L362" s="345"/>
      <c r="M362" s="397"/>
      <c r="N362" s="351"/>
      <c r="O362" s="345"/>
      <c r="P362" s="354"/>
      <c r="Q362" s="354"/>
      <c r="R362" s="354"/>
      <c r="S362" s="354"/>
      <c r="T362" s="354"/>
      <c r="U362" s="354"/>
      <c r="V362" s="354"/>
      <c r="W362" s="354"/>
      <c r="X362" s="354"/>
      <c r="Y362" s="345"/>
      <c r="Z362" s="354"/>
      <c r="AA362" s="345"/>
      <c r="AB362" s="405"/>
      <c r="AC362" s="363"/>
      <c r="AD362" s="363"/>
      <c r="AE362" s="366"/>
      <c r="AF362" s="345"/>
      <c r="AG362" s="345"/>
      <c r="AH362" s="345"/>
      <c r="AI362" s="374"/>
      <c r="AJ362" s="408"/>
      <c r="AK362" s="410"/>
      <c r="AL362" s="410"/>
      <c r="AM362" s="345"/>
      <c r="AN362" s="374"/>
      <c r="AO362" s="484"/>
      <c r="AP362" s="384"/>
      <c r="AQ362" s="384"/>
      <c r="AR362" s="384"/>
      <c r="AS362" s="384"/>
      <c r="AT362" s="384"/>
      <c r="AU362" s="384"/>
      <c r="AV362" s="384"/>
      <c r="AW362" s="384"/>
      <c r="AX362" s="384"/>
      <c r="AY362" s="384"/>
      <c r="AZ362" s="475"/>
      <c r="BA362" s="476"/>
      <c r="BB362" s="477"/>
      <c r="BC362" s="477"/>
      <c r="BD362" s="477"/>
      <c r="BE362" s="474"/>
    </row>
    <row r="363" spans="1:57" ht="9.75" customHeight="1" thickBot="1">
      <c r="A363" s="342"/>
      <c r="B363" s="339"/>
      <c r="C363" s="345"/>
      <c r="D363" s="347"/>
      <c r="E363" s="351"/>
      <c r="F363" s="347"/>
      <c r="G363" s="351"/>
      <c r="H363" s="387"/>
      <c r="I363" s="77" t="s">
        <v>171</v>
      </c>
      <c r="J363" s="431"/>
      <c r="K363" s="395"/>
      <c r="L363" s="345"/>
      <c r="M363" s="397"/>
      <c r="N363" s="351"/>
      <c r="O363" s="345"/>
      <c r="P363" s="354"/>
      <c r="Q363" s="354"/>
      <c r="R363" s="354"/>
      <c r="S363" s="354"/>
      <c r="T363" s="354"/>
      <c r="U363" s="354"/>
      <c r="V363" s="354"/>
      <c r="W363" s="354"/>
      <c r="X363" s="354"/>
      <c r="Y363" s="345"/>
      <c r="Z363" s="354"/>
      <c r="AA363" s="345"/>
      <c r="AB363" s="405"/>
      <c r="AC363" s="363"/>
      <c r="AD363" s="363"/>
      <c r="AE363" s="366"/>
      <c r="AF363" s="345"/>
      <c r="AG363" s="345"/>
      <c r="AH363" s="345"/>
      <c r="AI363" s="374"/>
      <c r="AJ363" s="408"/>
      <c r="AK363" s="410"/>
      <c r="AL363" s="410"/>
      <c r="AM363" s="345"/>
      <c r="AN363" s="374"/>
      <c r="AO363" s="484"/>
      <c r="AP363" s="384"/>
      <c r="AQ363" s="384"/>
      <c r="AR363" s="384"/>
      <c r="AS363" s="384"/>
      <c r="AT363" s="384"/>
      <c r="AU363" s="384"/>
      <c r="AV363" s="384"/>
      <c r="AW363" s="384"/>
      <c r="AX363" s="384"/>
      <c r="AY363" s="384"/>
      <c r="AZ363" s="475"/>
      <c r="BA363" s="476"/>
      <c r="BB363" s="477"/>
      <c r="BC363" s="477"/>
      <c r="BD363" s="477"/>
      <c r="BE363" s="474"/>
    </row>
    <row r="364" spans="1:57" ht="18.75" customHeight="1" thickBot="1">
      <c r="A364" s="342"/>
      <c r="B364" s="339"/>
      <c r="C364" s="345"/>
      <c r="D364" s="347"/>
      <c r="E364" s="351"/>
      <c r="F364" s="347"/>
      <c r="G364" s="351"/>
      <c r="H364" s="387" t="s">
        <v>162</v>
      </c>
      <c r="I364" s="77" t="s">
        <v>171</v>
      </c>
      <c r="J364" s="431"/>
      <c r="K364" s="395"/>
      <c r="L364" s="345"/>
      <c r="M364" s="397"/>
      <c r="N364" s="351"/>
      <c r="O364" s="345"/>
      <c r="P364" s="354"/>
      <c r="Q364" s="354"/>
      <c r="R364" s="354"/>
      <c r="S364" s="354"/>
      <c r="T364" s="354"/>
      <c r="U364" s="354"/>
      <c r="V364" s="354"/>
      <c r="W364" s="354"/>
      <c r="X364" s="354"/>
      <c r="Y364" s="345"/>
      <c r="Z364" s="354"/>
      <c r="AA364" s="345"/>
      <c r="AB364" s="405"/>
      <c r="AC364" s="363"/>
      <c r="AD364" s="363"/>
      <c r="AE364" s="366"/>
      <c r="AF364" s="345"/>
      <c r="AG364" s="345"/>
      <c r="AH364" s="345"/>
      <c r="AI364" s="374"/>
      <c r="AJ364" s="408"/>
      <c r="AK364" s="410"/>
      <c r="AL364" s="410"/>
      <c r="AM364" s="345"/>
      <c r="AN364" s="374"/>
      <c r="AO364" s="484"/>
      <c r="AP364" s="384"/>
      <c r="AQ364" s="384"/>
      <c r="AR364" s="384"/>
      <c r="AS364" s="384"/>
      <c r="AT364" s="384"/>
      <c r="AU364" s="384"/>
      <c r="AV364" s="384"/>
      <c r="AW364" s="384"/>
      <c r="AX364" s="384"/>
      <c r="AY364" s="384"/>
      <c r="AZ364" s="475"/>
      <c r="BA364" s="476"/>
      <c r="BB364" s="477"/>
      <c r="BC364" s="477"/>
      <c r="BD364" s="477"/>
      <c r="BE364" s="474"/>
    </row>
    <row r="365" spans="1:57" ht="12.75" customHeight="1" thickBot="1">
      <c r="A365" s="342"/>
      <c r="B365" s="339"/>
      <c r="C365" s="345"/>
      <c r="D365" s="347"/>
      <c r="E365" s="351"/>
      <c r="F365" s="347"/>
      <c r="G365" s="351"/>
      <c r="H365" s="387"/>
      <c r="I365" s="77" t="s">
        <v>171</v>
      </c>
      <c r="J365" s="431"/>
      <c r="K365" s="395"/>
      <c r="L365" s="345"/>
      <c r="M365" s="397"/>
      <c r="N365" s="351"/>
      <c r="O365" s="345"/>
      <c r="P365" s="354"/>
      <c r="Q365" s="354"/>
      <c r="R365" s="354"/>
      <c r="S365" s="354"/>
      <c r="T365" s="354"/>
      <c r="U365" s="354"/>
      <c r="V365" s="354"/>
      <c r="W365" s="354"/>
      <c r="X365" s="354"/>
      <c r="Y365" s="345"/>
      <c r="Z365" s="354"/>
      <c r="AA365" s="345"/>
      <c r="AB365" s="405"/>
      <c r="AC365" s="363"/>
      <c r="AD365" s="363"/>
      <c r="AE365" s="366"/>
      <c r="AF365" s="345"/>
      <c r="AG365" s="345"/>
      <c r="AH365" s="345"/>
      <c r="AI365" s="374"/>
      <c r="AJ365" s="408"/>
      <c r="AK365" s="410"/>
      <c r="AL365" s="410"/>
      <c r="AM365" s="345"/>
      <c r="AN365" s="374"/>
      <c r="AO365" s="484"/>
      <c r="AP365" s="384"/>
      <c r="AQ365" s="384"/>
      <c r="AR365" s="384"/>
      <c r="AS365" s="384"/>
      <c r="AT365" s="384"/>
      <c r="AU365" s="384"/>
      <c r="AV365" s="384"/>
      <c r="AW365" s="384"/>
      <c r="AX365" s="384"/>
      <c r="AY365" s="384"/>
      <c r="AZ365" s="475"/>
      <c r="BA365" s="476"/>
      <c r="BB365" s="477"/>
      <c r="BC365" s="477"/>
      <c r="BD365" s="477"/>
      <c r="BE365" s="474"/>
    </row>
    <row r="366" spans="1:57" ht="18.75" customHeight="1" thickBot="1">
      <c r="A366" s="342"/>
      <c r="B366" s="339"/>
      <c r="C366" s="345"/>
      <c r="D366" s="347"/>
      <c r="E366" s="351"/>
      <c r="F366" s="347"/>
      <c r="G366" s="351"/>
      <c r="H366" s="387" t="s">
        <v>163</v>
      </c>
      <c r="I366" s="77" t="s">
        <v>171</v>
      </c>
      <c r="J366" s="431"/>
      <c r="K366" s="395"/>
      <c r="L366" s="345"/>
      <c r="M366" s="397"/>
      <c r="N366" s="351"/>
      <c r="O366" s="345"/>
      <c r="P366" s="354"/>
      <c r="Q366" s="354"/>
      <c r="R366" s="354"/>
      <c r="S366" s="354"/>
      <c r="T366" s="354"/>
      <c r="U366" s="354"/>
      <c r="V366" s="354"/>
      <c r="W366" s="354"/>
      <c r="X366" s="354"/>
      <c r="Y366" s="345"/>
      <c r="Z366" s="354"/>
      <c r="AA366" s="345"/>
      <c r="AB366" s="405"/>
      <c r="AC366" s="363"/>
      <c r="AD366" s="363"/>
      <c r="AE366" s="366"/>
      <c r="AF366" s="345"/>
      <c r="AG366" s="345"/>
      <c r="AH366" s="345"/>
      <c r="AI366" s="374"/>
      <c r="AJ366" s="408"/>
      <c r="AK366" s="410"/>
      <c r="AL366" s="410"/>
      <c r="AM366" s="345"/>
      <c r="AN366" s="374"/>
      <c r="AO366" s="484"/>
      <c r="AP366" s="384"/>
      <c r="AQ366" s="384"/>
      <c r="AR366" s="384"/>
      <c r="AS366" s="384"/>
      <c r="AT366" s="384"/>
      <c r="AU366" s="384"/>
      <c r="AV366" s="384"/>
      <c r="AW366" s="384"/>
      <c r="AX366" s="384"/>
      <c r="AY366" s="384"/>
      <c r="AZ366" s="475"/>
      <c r="BA366" s="476"/>
      <c r="BB366" s="477"/>
      <c r="BC366" s="477"/>
      <c r="BD366" s="477"/>
      <c r="BE366" s="474"/>
    </row>
    <row r="367" spans="1:57" ht="12.75" customHeight="1" thickBot="1">
      <c r="A367" s="342"/>
      <c r="B367" s="339"/>
      <c r="C367" s="345"/>
      <c r="D367" s="347"/>
      <c r="E367" s="351"/>
      <c r="F367" s="347"/>
      <c r="G367" s="351"/>
      <c r="H367" s="387"/>
      <c r="I367" s="77" t="s">
        <v>171</v>
      </c>
      <c r="J367" s="431"/>
      <c r="K367" s="395"/>
      <c r="L367" s="345"/>
      <c r="M367" s="397"/>
      <c r="N367" s="351"/>
      <c r="O367" s="345"/>
      <c r="P367" s="354"/>
      <c r="Q367" s="354"/>
      <c r="R367" s="354"/>
      <c r="S367" s="354"/>
      <c r="T367" s="354"/>
      <c r="U367" s="354"/>
      <c r="V367" s="354"/>
      <c r="W367" s="354"/>
      <c r="X367" s="354"/>
      <c r="Y367" s="345"/>
      <c r="Z367" s="354"/>
      <c r="AA367" s="345"/>
      <c r="AB367" s="405"/>
      <c r="AC367" s="363"/>
      <c r="AD367" s="363"/>
      <c r="AE367" s="366"/>
      <c r="AF367" s="345"/>
      <c r="AG367" s="345"/>
      <c r="AH367" s="345"/>
      <c r="AI367" s="374"/>
      <c r="AJ367" s="408"/>
      <c r="AK367" s="410"/>
      <c r="AL367" s="410"/>
      <c r="AM367" s="345"/>
      <c r="AN367" s="374"/>
      <c r="AO367" s="484"/>
      <c r="AP367" s="384"/>
      <c r="AQ367" s="384"/>
      <c r="AR367" s="384"/>
      <c r="AS367" s="384"/>
      <c r="AT367" s="384"/>
      <c r="AU367" s="384"/>
      <c r="AV367" s="384"/>
      <c r="AW367" s="384"/>
      <c r="AX367" s="384"/>
      <c r="AY367" s="384"/>
      <c r="AZ367" s="475"/>
      <c r="BA367" s="476"/>
      <c r="BB367" s="477"/>
      <c r="BC367" s="477"/>
      <c r="BD367" s="477"/>
      <c r="BE367" s="474"/>
    </row>
    <row r="368" spans="1:57" ht="14.25" customHeight="1" thickBot="1">
      <c r="A368" s="342"/>
      <c r="B368" s="339"/>
      <c r="C368" s="345"/>
      <c r="D368" s="347"/>
      <c r="E368" s="351"/>
      <c r="F368" s="347"/>
      <c r="G368" s="351"/>
      <c r="H368" s="370" t="s">
        <v>164</v>
      </c>
      <c r="I368" s="77" t="s">
        <v>171</v>
      </c>
      <c r="J368" s="431"/>
      <c r="K368" s="395"/>
      <c r="L368" s="345"/>
      <c r="M368" s="397"/>
      <c r="N368" s="351"/>
      <c r="O368" s="345"/>
      <c r="P368" s="354"/>
      <c r="Q368" s="354"/>
      <c r="R368" s="354"/>
      <c r="S368" s="354"/>
      <c r="T368" s="354"/>
      <c r="U368" s="354"/>
      <c r="V368" s="354"/>
      <c r="W368" s="354"/>
      <c r="X368" s="354"/>
      <c r="Y368" s="345"/>
      <c r="Z368" s="354"/>
      <c r="AA368" s="345"/>
      <c r="AB368" s="405"/>
      <c r="AC368" s="363"/>
      <c r="AD368" s="363"/>
      <c r="AE368" s="366"/>
      <c r="AF368" s="345"/>
      <c r="AG368" s="345"/>
      <c r="AH368" s="345"/>
      <c r="AI368" s="374"/>
      <c r="AJ368" s="408"/>
      <c r="AK368" s="410"/>
      <c r="AL368" s="410"/>
      <c r="AM368" s="345"/>
      <c r="AN368" s="374"/>
      <c r="AO368" s="484"/>
      <c r="AP368" s="384"/>
      <c r="AQ368" s="384"/>
      <c r="AR368" s="384"/>
      <c r="AS368" s="384"/>
      <c r="AT368" s="384"/>
      <c r="AU368" s="384"/>
      <c r="AV368" s="384"/>
      <c r="AW368" s="384"/>
      <c r="AX368" s="384"/>
      <c r="AY368" s="384"/>
      <c r="AZ368" s="475"/>
      <c r="BA368" s="476"/>
      <c r="BB368" s="477"/>
      <c r="BC368" s="477"/>
      <c r="BD368" s="477"/>
      <c r="BE368" s="474"/>
    </row>
    <row r="369" spans="1:57" ht="13.5" customHeight="1" thickBot="1">
      <c r="A369" s="342"/>
      <c r="B369" s="339"/>
      <c r="C369" s="345"/>
      <c r="D369" s="347"/>
      <c r="E369" s="351"/>
      <c r="F369" s="347"/>
      <c r="G369" s="351"/>
      <c r="H369" s="371"/>
      <c r="I369" s="77" t="s">
        <v>171</v>
      </c>
      <c r="J369" s="431"/>
      <c r="K369" s="395"/>
      <c r="L369" s="345"/>
      <c r="M369" s="397"/>
      <c r="N369" s="351"/>
      <c r="O369" s="345"/>
      <c r="P369" s="354"/>
      <c r="Q369" s="354"/>
      <c r="R369" s="354"/>
      <c r="S369" s="354"/>
      <c r="T369" s="354"/>
      <c r="U369" s="354"/>
      <c r="V369" s="354"/>
      <c r="W369" s="354"/>
      <c r="X369" s="354"/>
      <c r="Y369" s="345"/>
      <c r="Z369" s="354"/>
      <c r="AA369" s="345"/>
      <c r="AB369" s="405"/>
      <c r="AC369" s="363"/>
      <c r="AD369" s="363"/>
      <c r="AE369" s="366"/>
      <c r="AF369" s="345"/>
      <c r="AG369" s="345"/>
      <c r="AH369" s="345"/>
      <c r="AI369" s="374"/>
      <c r="AJ369" s="408"/>
      <c r="AK369" s="410"/>
      <c r="AL369" s="410"/>
      <c r="AM369" s="345"/>
      <c r="AN369" s="374"/>
      <c r="AO369" s="484"/>
      <c r="AP369" s="384"/>
      <c r="AQ369" s="384"/>
      <c r="AR369" s="384"/>
      <c r="AS369" s="384"/>
      <c r="AT369" s="384"/>
      <c r="AU369" s="384"/>
      <c r="AV369" s="384"/>
      <c r="AW369" s="384"/>
      <c r="AX369" s="384"/>
      <c r="AY369" s="384"/>
      <c r="AZ369" s="475"/>
      <c r="BA369" s="476"/>
      <c r="BB369" s="477"/>
      <c r="BC369" s="477"/>
      <c r="BD369" s="477"/>
      <c r="BE369" s="474"/>
    </row>
    <row r="370" spans="1:57" ht="18.75" customHeight="1" thickBot="1">
      <c r="A370" s="342"/>
      <c r="B370" s="339"/>
      <c r="C370" s="345"/>
      <c r="D370" s="347"/>
      <c r="E370" s="351"/>
      <c r="F370" s="347"/>
      <c r="G370" s="351"/>
      <c r="H370" s="377" t="s">
        <v>165</v>
      </c>
      <c r="I370" s="77" t="s">
        <v>171</v>
      </c>
      <c r="J370" s="431"/>
      <c r="K370" s="395"/>
      <c r="L370" s="345"/>
      <c r="M370" s="397"/>
      <c r="N370" s="351"/>
      <c r="O370" s="345"/>
      <c r="P370" s="354"/>
      <c r="Q370" s="354"/>
      <c r="R370" s="354"/>
      <c r="S370" s="354"/>
      <c r="T370" s="354"/>
      <c r="U370" s="354"/>
      <c r="V370" s="354"/>
      <c r="W370" s="354"/>
      <c r="X370" s="354"/>
      <c r="Y370" s="345"/>
      <c r="Z370" s="354"/>
      <c r="AA370" s="345"/>
      <c r="AB370" s="405"/>
      <c r="AC370" s="363"/>
      <c r="AD370" s="363"/>
      <c r="AE370" s="366"/>
      <c r="AF370" s="345"/>
      <c r="AG370" s="345"/>
      <c r="AH370" s="345"/>
      <c r="AI370" s="374"/>
      <c r="AJ370" s="408"/>
      <c r="AK370" s="410"/>
      <c r="AL370" s="410"/>
      <c r="AM370" s="345"/>
      <c r="AN370" s="374"/>
      <c r="AO370" s="484"/>
      <c r="AP370" s="384"/>
      <c r="AQ370" s="384"/>
      <c r="AR370" s="384"/>
      <c r="AS370" s="384"/>
      <c r="AT370" s="384"/>
      <c r="AU370" s="384"/>
      <c r="AV370" s="384"/>
      <c r="AW370" s="384"/>
      <c r="AX370" s="384"/>
      <c r="AY370" s="384"/>
      <c r="AZ370" s="475"/>
      <c r="BA370" s="476"/>
      <c r="BB370" s="477"/>
      <c r="BC370" s="477"/>
      <c r="BD370" s="477"/>
      <c r="BE370" s="474"/>
    </row>
    <row r="371" spans="1:57" ht="15.75" customHeight="1" thickBot="1">
      <c r="A371" s="441"/>
      <c r="B371" s="340"/>
      <c r="C371" s="415"/>
      <c r="D371" s="442"/>
      <c r="E371" s="352"/>
      <c r="F371" s="442"/>
      <c r="G371" s="352"/>
      <c r="H371" s="432"/>
      <c r="I371" s="77" t="s">
        <v>171</v>
      </c>
      <c r="J371" s="443"/>
      <c r="K371" s="444"/>
      <c r="L371" s="345"/>
      <c r="M371" s="449"/>
      <c r="N371" s="352"/>
      <c r="O371" s="415"/>
      <c r="P371" s="425"/>
      <c r="Q371" s="425"/>
      <c r="R371" s="425"/>
      <c r="S371" s="425"/>
      <c r="T371" s="425"/>
      <c r="U371" s="425"/>
      <c r="V371" s="425"/>
      <c r="W371" s="425"/>
      <c r="X371" s="425"/>
      <c r="Y371" s="415"/>
      <c r="Z371" s="425"/>
      <c r="AA371" s="415"/>
      <c r="AB371" s="437"/>
      <c r="AC371" s="363"/>
      <c r="AD371" s="363"/>
      <c r="AE371" s="439"/>
      <c r="AF371" s="415"/>
      <c r="AG371" s="415"/>
      <c r="AH371" s="345"/>
      <c r="AI371" s="426"/>
      <c r="AJ371" s="512"/>
      <c r="AK371" s="411"/>
      <c r="AL371" s="411"/>
      <c r="AM371" s="415"/>
      <c r="AN371" s="426"/>
      <c r="AO371" s="504"/>
      <c r="AP371" s="505"/>
      <c r="AQ371" s="505"/>
      <c r="AR371" s="505"/>
      <c r="AS371" s="505"/>
      <c r="AT371" s="505"/>
      <c r="AU371" s="505"/>
      <c r="AV371" s="505"/>
      <c r="AW371" s="505"/>
      <c r="AX371" s="505"/>
      <c r="AY371" s="505"/>
      <c r="AZ371" s="510"/>
      <c r="BA371" s="511"/>
      <c r="BB371" s="493"/>
      <c r="BC371" s="493"/>
      <c r="BD371" s="493"/>
      <c r="BE371" s="506"/>
    </row>
    <row r="372" spans="1:57" ht="46.5" customHeight="1" thickBot="1">
      <c r="A372" s="507">
        <v>13</v>
      </c>
      <c r="B372" s="323" t="s">
        <v>357</v>
      </c>
      <c r="C372" s="344" t="s">
        <v>358</v>
      </c>
      <c r="D372" s="346" t="s">
        <v>122</v>
      </c>
      <c r="E372" s="350" t="s">
        <v>359</v>
      </c>
      <c r="F372" s="346" t="s">
        <v>360</v>
      </c>
      <c r="G372" s="350" t="s">
        <v>124</v>
      </c>
      <c r="H372" s="32" t="s">
        <v>125</v>
      </c>
      <c r="I372" s="77" t="s">
        <v>171</v>
      </c>
      <c r="J372" s="430">
        <f>COUNTIF(I372:I397,[3]DATOS!$D$24)</f>
        <v>26</v>
      </c>
      <c r="K372" s="394" t="str">
        <f>+IF(AND(J372&lt;6,J372&gt;0),"Moderado",IF(AND(J372&lt;12,J372&gt;5),"Mayor",IF(AND(J372&lt;20,J372&gt;11),"Catastrófico","Responda las Preguntas de Impacto")))</f>
        <v>Responda las Preguntas de Impacto</v>
      </c>
      <c r="L372" s="344"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396"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389" t="s">
        <v>361</v>
      </c>
      <c r="O372" s="390" t="s">
        <v>127</v>
      </c>
      <c r="P372" s="30" t="s">
        <v>128</v>
      </c>
      <c r="Q372" s="26" t="s">
        <v>129</v>
      </c>
      <c r="R372" s="26">
        <f>+IFERROR(VLOOKUP(Q372,[13]DATOS!$E$2:$F$17,2,FALSE),"")</f>
        <v>15</v>
      </c>
      <c r="S372" s="391">
        <f>SUM(R372:R379)</f>
        <v>100</v>
      </c>
      <c r="T372" s="384" t="str">
        <f>+IF(AND(S372&lt;=100,S372&gt;=96),"Fuerte",IF(AND(S372&lt;=95,S372&gt;=86),"Moderado",IF(AND(S372&lt;=85,J372&gt;=0),"Débil"," ")))</f>
        <v>Fuerte</v>
      </c>
      <c r="U372" s="384" t="s">
        <v>130</v>
      </c>
      <c r="V372" s="384"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384">
        <f>IF(V372="Fuerte",100,IF(V372="Moderado",50,IF(V372="Débil",0)))</f>
        <v>100</v>
      </c>
      <c r="X372" s="353">
        <f>AVERAGE(W372:W397)</f>
        <v>100</v>
      </c>
      <c r="Y372" s="362" t="s">
        <v>214</v>
      </c>
      <c r="Z372" s="353" t="s">
        <v>203</v>
      </c>
      <c r="AA372" s="364" t="s">
        <v>362</v>
      </c>
      <c r="AB372" s="404" t="str">
        <f>+IF(X372=100,"Fuerte",IF(AND(X372&lt;=99,X372&gt;=50),"Moderado",IF(X372&lt;50,"Débil"," ")))</f>
        <v>Fuerte</v>
      </c>
      <c r="AC372" s="363" t="s">
        <v>132</v>
      </c>
      <c r="AD372" s="363" t="s">
        <v>132</v>
      </c>
      <c r="AE372" s="365"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344"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344" t="str">
        <f>K372</f>
        <v>Responda las Preguntas de Impacto</v>
      </c>
      <c r="AH372" s="344"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372"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375" t="s">
        <v>363</v>
      </c>
      <c r="AK372" s="376">
        <v>43466</v>
      </c>
      <c r="AL372" s="355">
        <v>43830</v>
      </c>
      <c r="AM372" s="358" t="s">
        <v>214</v>
      </c>
      <c r="AN372" s="347" t="s">
        <v>364</v>
      </c>
      <c r="AO372" s="456"/>
      <c r="AP372" s="452"/>
      <c r="AQ372" s="452"/>
      <c r="AR372" s="452"/>
      <c r="AS372" s="452"/>
      <c r="AT372" s="452"/>
      <c r="AU372" s="452"/>
      <c r="AV372" s="452"/>
      <c r="AW372" s="452"/>
      <c r="AX372" s="452"/>
      <c r="AY372" s="452"/>
      <c r="AZ372" s="453"/>
      <c r="BA372" s="494"/>
      <c r="BB372" s="497"/>
      <c r="BC372" s="497"/>
      <c r="BD372" s="497"/>
      <c r="BE372" s="478"/>
    </row>
    <row r="373" spans="1:57" ht="30" customHeight="1" thickBot="1">
      <c r="A373" s="508"/>
      <c r="B373" s="324"/>
      <c r="C373" s="345"/>
      <c r="D373" s="347"/>
      <c r="E373" s="351"/>
      <c r="F373" s="347"/>
      <c r="G373" s="351"/>
      <c r="H373" s="28" t="s">
        <v>135</v>
      </c>
      <c r="I373" s="77" t="s">
        <v>171</v>
      </c>
      <c r="J373" s="431"/>
      <c r="K373" s="395"/>
      <c r="L373" s="345"/>
      <c r="M373" s="397"/>
      <c r="N373" s="386"/>
      <c r="O373" s="369"/>
      <c r="P373" s="30" t="s">
        <v>136</v>
      </c>
      <c r="Q373" s="26" t="s">
        <v>137</v>
      </c>
      <c r="R373" s="26">
        <f>+IFERROR(VLOOKUP(Q373,[13]DATOS!$E$2:$F$17,2,FALSE),"")</f>
        <v>15</v>
      </c>
      <c r="S373" s="392"/>
      <c r="T373" s="384"/>
      <c r="U373" s="384"/>
      <c r="V373" s="384"/>
      <c r="W373" s="384"/>
      <c r="X373" s="354"/>
      <c r="Y373" s="345"/>
      <c r="Z373" s="354"/>
      <c r="AA373" s="380"/>
      <c r="AB373" s="405"/>
      <c r="AC373" s="363"/>
      <c r="AD373" s="363"/>
      <c r="AE373" s="366"/>
      <c r="AF373" s="345"/>
      <c r="AG373" s="345"/>
      <c r="AH373" s="345"/>
      <c r="AI373" s="373"/>
      <c r="AJ373" s="375"/>
      <c r="AK373" s="356"/>
      <c r="AL373" s="356"/>
      <c r="AM373" s="359"/>
      <c r="AN373" s="347"/>
      <c r="AO373" s="457"/>
      <c r="AP373" s="354"/>
      <c r="AQ373" s="354"/>
      <c r="AR373" s="354"/>
      <c r="AS373" s="354"/>
      <c r="AT373" s="354"/>
      <c r="AU373" s="354"/>
      <c r="AV373" s="354"/>
      <c r="AW373" s="354"/>
      <c r="AX373" s="354"/>
      <c r="AY373" s="354"/>
      <c r="AZ373" s="454"/>
      <c r="BA373" s="495"/>
      <c r="BB373" s="498"/>
      <c r="BC373" s="498"/>
      <c r="BD373" s="498"/>
      <c r="BE373" s="479"/>
    </row>
    <row r="374" spans="1:57" ht="30" customHeight="1" thickBot="1">
      <c r="A374" s="508"/>
      <c r="B374" s="324"/>
      <c r="C374" s="345"/>
      <c r="D374" s="347"/>
      <c r="E374" s="351"/>
      <c r="F374" s="347"/>
      <c r="G374" s="351"/>
      <c r="H374" s="28" t="s">
        <v>138</v>
      </c>
      <c r="I374" s="77" t="s">
        <v>171</v>
      </c>
      <c r="J374" s="431"/>
      <c r="K374" s="395"/>
      <c r="L374" s="345"/>
      <c r="M374" s="397"/>
      <c r="N374" s="386"/>
      <c r="O374" s="369"/>
      <c r="P374" s="30" t="s">
        <v>139</v>
      </c>
      <c r="Q374" s="26" t="s">
        <v>140</v>
      </c>
      <c r="R374" s="26">
        <f>+IFERROR(VLOOKUP(Q374,[13]DATOS!$E$2:$F$17,2,FALSE),"")</f>
        <v>15</v>
      </c>
      <c r="S374" s="392"/>
      <c r="T374" s="384"/>
      <c r="U374" s="384"/>
      <c r="V374" s="384"/>
      <c r="W374" s="384"/>
      <c r="X374" s="354"/>
      <c r="Y374" s="345"/>
      <c r="Z374" s="354"/>
      <c r="AA374" s="380"/>
      <c r="AB374" s="405"/>
      <c r="AC374" s="363"/>
      <c r="AD374" s="363"/>
      <c r="AE374" s="366"/>
      <c r="AF374" s="345"/>
      <c r="AG374" s="345"/>
      <c r="AH374" s="345"/>
      <c r="AI374" s="373"/>
      <c r="AJ374" s="375"/>
      <c r="AK374" s="356"/>
      <c r="AL374" s="356"/>
      <c r="AM374" s="359"/>
      <c r="AN374" s="347"/>
      <c r="AO374" s="457"/>
      <c r="AP374" s="354"/>
      <c r="AQ374" s="354"/>
      <c r="AR374" s="354"/>
      <c r="AS374" s="354"/>
      <c r="AT374" s="354"/>
      <c r="AU374" s="354"/>
      <c r="AV374" s="354"/>
      <c r="AW374" s="354"/>
      <c r="AX374" s="354"/>
      <c r="AY374" s="354"/>
      <c r="AZ374" s="454"/>
      <c r="BA374" s="495"/>
      <c r="BB374" s="498"/>
      <c r="BC374" s="498"/>
      <c r="BD374" s="498"/>
      <c r="BE374" s="479"/>
    </row>
    <row r="375" spans="1:57" ht="30" customHeight="1" thickBot="1">
      <c r="A375" s="508"/>
      <c r="B375" s="324"/>
      <c r="C375" s="345"/>
      <c r="D375" s="347"/>
      <c r="E375" s="351"/>
      <c r="F375" s="347"/>
      <c r="G375" s="351"/>
      <c r="H375" s="28" t="s">
        <v>141</v>
      </c>
      <c r="I375" s="77" t="s">
        <v>171</v>
      </c>
      <c r="J375" s="431"/>
      <c r="K375" s="395"/>
      <c r="L375" s="345"/>
      <c r="M375" s="397"/>
      <c r="N375" s="386"/>
      <c r="O375" s="369"/>
      <c r="P375" s="30" t="s">
        <v>143</v>
      </c>
      <c r="Q375" s="26" t="s">
        <v>144</v>
      </c>
      <c r="R375" s="26">
        <f>+IFERROR(VLOOKUP(Q375,[13]DATOS!$E$2:$F$17,2,FALSE),"")</f>
        <v>15</v>
      </c>
      <c r="S375" s="392"/>
      <c r="T375" s="384"/>
      <c r="U375" s="384"/>
      <c r="V375" s="384"/>
      <c r="W375" s="384"/>
      <c r="X375" s="354"/>
      <c r="Y375" s="345"/>
      <c r="Z375" s="354"/>
      <c r="AA375" s="380"/>
      <c r="AB375" s="405"/>
      <c r="AC375" s="363"/>
      <c r="AD375" s="363"/>
      <c r="AE375" s="366"/>
      <c r="AF375" s="345"/>
      <c r="AG375" s="345"/>
      <c r="AH375" s="345"/>
      <c r="AI375" s="373"/>
      <c r="AJ375" s="375"/>
      <c r="AK375" s="356"/>
      <c r="AL375" s="356"/>
      <c r="AM375" s="359"/>
      <c r="AN375" s="347"/>
      <c r="AO375" s="457"/>
      <c r="AP375" s="354"/>
      <c r="AQ375" s="354"/>
      <c r="AR375" s="354"/>
      <c r="AS375" s="354"/>
      <c r="AT375" s="354"/>
      <c r="AU375" s="354"/>
      <c r="AV375" s="354"/>
      <c r="AW375" s="354"/>
      <c r="AX375" s="354"/>
      <c r="AY375" s="354"/>
      <c r="AZ375" s="454"/>
      <c r="BA375" s="495"/>
      <c r="BB375" s="498"/>
      <c r="BC375" s="498"/>
      <c r="BD375" s="498"/>
      <c r="BE375" s="479"/>
    </row>
    <row r="376" spans="1:57" ht="30" customHeight="1" thickBot="1">
      <c r="A376" s="508"/>
      <c r="B376" s="324"/>
      <c r="C376" s="345"/>
      <c r="D376" s="347"/>
      <c r="E376" s="351"/>
      <c r="F376" s="347"/>
      <c r="G376" s="351"/>
      <c r="H376" s="28" t="s">
        <v>145</v>
      </c>
      <c r="I376" s="77" t="s">
        <v>171</v>
      </c>
      <c r="J376" s="431"/>
      <c r="K376" s="395"/>
      <c r="L376" s="345"/>
      <c r="M376" s="397"/>
      <c r="N376" s="386"/>
      <c r="O376" s="369"/>
      <c r="P376" s="30" t="s">
        <v>146</v>
      </c>
      <c r="Q376" s="26" t="s">
        <v>147</v>
      </c>
      <c r="R376" s="26">
        <f>+IFERROR(VLOOKUP(Q376,[13]DATOS!$E$2:$F$17,2,FALSE),"")</f>
        <v>15</v>
      </c>
      <c r="S376" s="392"/>
      <c r="T376" s="384"/>
      <c r="U376" s="384"/>
      <c r="V376" s="384"/>
      <c r="W376" s="384"/>
      <c r="X376" s="354"/>
      <c r="Y376" s="345"/>
      <c r="Z376" s="354"/>
      <c r="AA376" s="380"/>
      <c r="AB376" s="405"/>
      <c r="AC376" s="363"/>
      <c r="AD376" s="363"/>
      <c r="AE376" s="366"/>
      <c r="AF376" s="345"/>
      <c r="AG376" s="345"/>
      <c r="AH376" s="345"/>
      <c r="AI376" s="373"/>
      <c r="AJ376" s="375"/>
      <c r="AK376" s="356"/>
      <c r="AL376" s="356"/>
      <c r="AM376" s="359"/>
      <c r="AN376" s="347"/>
      <c r="AO376" s="457"/>
      <c r="AP376" s="354"/>
      <c r="AQ376" s="354"/>
      <c r="AR376" s="354"/>
      <c r="AS376" s="354"/>
      <c r="AT376" s="354"/>
      <c r="AU376" s="354"/>
      <c r="AV376" s="354"/>
      <c r="AW376" s="354"/>
      <c r="AX376" s="354"/>
      <c r="AY376" s="354"/>
      <c r="AZ376" s="454"/>
      <c r="BA376" s="495"/>
      <c r="BB376" s="498"/>
      <c r="BC376" s="498"/>
      <c r="BD376" s="498"/>
      <c r="BE376" s="479"/>
    </row>
    <row r="377" spans="1:57" ht="30" customHeight="1" thickBot="1">
      <c r="A377" s="508"/>
      <c r="B377" s="324"/>
      <c r="C377" s="345"/>
      <c r="D377" s="347"/>
      <c r="E377" s="351"/>
      <c r="F377" s="347"/>
      <c r="G377" s="351"/>
      <c r="H377" s="28" t="s">
        <v>148</v>
      </c>
      <c r="I377" s="77" t="s">
        <v>171</v>
      </c>
      <c r="J377" s="431"/>
      <c r="K377" s="395"/>
      <c r="L377" s="345"/>
      <c r="M377" s="397"/>
      <c r="N377" s="386"/>
      <c r="O377" s="369"/>
      <c r="P377" s="31" t="s">
        <v>149</v>
      </c>
      <c r="Q377" s="26" t="s">
        <v>150</v>
      </c>
      <c r="R377" s="26">
        <f>+IFERROR(VLOOKUP(Q377,[13]DATOS!$E$2:$F$17,2,FALSE),"")</f>
        <v>15</v>
      </c>
      <c r="S377" s="392"/>
      <c r="T377" s="384"/>
      <c r="U377" s="384"/>
      <c r="V377" s="384"/>
      <c r="W377" s="384"/>
      <c r="X377" s="354"/>
      <c r="Y377" s="345"/>
      <c r="Z377" s="354"/>
      <c r="AA377" s="380"/>
      <c r="AB377" s="405"/>
      <c r="AC377" s="363"/>
      <c r="AD377" s="363"/>
      <c r="AE377" s="366"/>
      <c r="AF377" s="345"/>
      <c r="AG377" s="345"/>
      <c r="AH377" s="345"/>
      <c r="AI377" s="373"/>
      <c r="AJ377" s="375"/>
      <c r="AK377" s="356"/>
      <c r="AL377" s="356"/>
      <c r="AM377" s="359"/>
      <c r="AN377" s="347"/>
      <c r="AO377" s="457"/>
      <c r="AP377" s="354"/>
      <c r="AQ377" s="354"/>
      <c r="AR377" s="354"/>
      <c r="AS377" s="354"/>
      <c r="AT377" s="354"/>
      <c r="AU377" s="354"/>
      <c r="AV377" s="354"/>
      <c r="AW377" s="354"/>
      <c r="AX377" s="354"/>
      <c r="AY377" s="354"/>
      <c r="AZ377" s="454"/>
      <c r="BA377" s="495"/>
      <c r="BB377" s="498"/>
      <c r="BC377" s="498"/>
      <c r="BD377" s="498"/>
      <c r="BE377" s="479"/>
    </row>
    <row r="378" spans="1:57" ht="30" customHeight="1" thickBot="1">
      <c r="A378" s="508"/>
      <c r="B378" s="324"/>
      <c r="C378" s="345"/>
      <c r="D378" s="347"/>
      <c r="E378" s="351"/>
      <c r="F378" s="347"/>
      <c r="G378" s="351"/>
      <c r="H378" s="28" t="s">
        <v>151</v>
      </c>
      <c r="I378" s="77" t="s">
        <v>171</v>
      </c>
      <c r="J378" s="431"/>
      <c r="K378" s="395"/>
      <c r="L378" s="345"/>
      <c r="M378" s="397"/>
      <c r="N378" s="386"/>
      <c r="O378" s="369"/>
      <c r="P378" s="30" t="s">
        <v>152</v>
      </c>
      <c r="Q378" s="30" t="s">
        <v>153</v>
      </c>
      <c r="R378" s="30">
        <f>+IFERROR(VLOOKUP(Q378,[13]DATOS!$E$2:$F$17,2,FALSE),"")</f>
        <v>10</v>
      </c>
      <c r="S378" s="392"/>
      <c r="T378" s="384"/>
      <c r="U378" s="384"/>
      <c r="V378" s="384"/>
      <c r="W378" s="384"/>
      <c r="X378" s="354"/>
      <c r="Y378" s="345"/>
      <c r="Z378" s="354"/>
      <c r="AA378" s="380"/>
      <c r="AB378" s="405"/>
      <c r="AC378" s="363"/>
      <c r="AD378" s="363"/>
      <c r="AE378" s="366"/>
      <c r="AF378" s="345"/>
      <c r="AG378" s="345"/>
      <c r="AH378" s="345"/>
      <c r="AI378" s="373"/>
      <c r="AJ378" s="375"/>
      <c r="AK378" s="356"/>
      <c r="AL378" s="356"/>
      <c r="AM378" s="359"/>
      <c r="AN378" s="347"/>
      <c r="AO378" s="457"/>
      <c r="AP378" s="354"/>
      <c r="AQ378" s="354"/>
      <c r="AR378" s="354"/>
      <c r="AS378" s="354"/>
      <c r="AT378" s="354"/>
      <c r="AU378" s="354"/>
      <c r="AV378" s="354"/>
      <c r="AW378" s="354"/>
      <c r="AX378" s="354"/>
      <c r="AY378" s="354"/>
      <c r="AZ378" s="454"/>
      <c r="BA378" s="495"/>
      <c r="BB378" s="498"/>
      <c r="BC378" s="498"/>
      <c r="BD378" s="498"/>
      <c r="BE378" s="479"/>
    </row>
    <row r="379" spans="1:57" ht="72" customHeight="1" thickBot="1">
      <c r="A379" s="508"/>
      <c r="B379" s="324"/>
      <c r="C379" s="345"/>
      <c r="D379" s="347"/>
      <c r="E379" s="351"/>
      <c r="F379" s="347"/>
      <c r="G379" s="351"/>
      <c r="H379" s="28" t="s">
        <v>154</v>
      </c>
      <c r="I379" s="77" t="s">
        <v>171</v>
      </c>
      <c r="J379" s="431"/>
      <c r="K379" s="395"/>
      <c r="L379" s="345"/>
      <c r="M379" s="397"/>
      <c r="N379" s="386"/>
      <c r="O379" s="369"/>
      <c r="P379" s="29"/>
      <c r="Q379" s="29"/>
      <c r="R379" s="29"/>
      <c r="S379" s="393"/>
      <c r="T379" s="384"/>
      <c r="U379" s="384"/>
      <c r="V379" s="384"/>
      <c r="W379" s="384"/>
      <c r="X379" s="354"/>
      <c r="Y379" s="349"/>
      <c r="Z379" s="379"/>
      <c r="AA379" s="381"/>
      <c r="AB379" s="405"/>
      <c r="AC379" s="363"/>
      <c r="AD379" s="363"/>
      <c r="AE379" s="366"/>
      <c r="AF379" s="345"/>
      <c r="AG379" s="345"/>
      <c r="AH379" s="345"/>
      <c r="AI379" s="373"/>
      <c r="AJ379" s="375"/>
      <c r="AK379" s="357"/>
      <c r="AL379" s="357"/>
      <c r="AM379" s="360"/>
      <c r="AN379" s="347"/>
      <c r="AO379" s="458"/>
      <c r="AP379" s="379"/>
      <c r="AQ379" s="379"/>
      <c r="AR379" s="379"/>
      <c r="AS379" s="379"/>
      <c r="AT379" s="379"/>
      <c r="AU379" s="379"/>
      <c r="AV379" s="379"/>
      <c r="AW379" s="379"/>
      <c r="AX379" s="379"/>
      <c r="AY379" s="379"/>
      <c r="AZ379" s="455"/>
      <c r="BA379" s="496"/>
      <c r="BB379" s="499"/>
      <c r="BC379" s="499"/>
      <c r="BD379" s="499"/>
      <c r="BE379" s="480"/>
    </row>
    <row r="380" spans="1:57" ht="30" customHeight="1" thickBot="1">
      <c r="A380" s="508"/>
      <c r="B380" s="324"/>
      <c r="C380" s="345"/>
      <c r="D380" s="347"/>
      <c r="E380" s="351"/>
      <c r="F380" s="347"/>
      <c r="G380" s="351"/>
      <c r="H380" s="28" t="s">
        <v>155</v>
      </c>
      <c r="I380" s="77" t="s">
        <v>171</v>
      </c>
      <c r="J380" s="431"/>
      <c r="K380" s="395"/>
      <c r="L380" s="345"/>
      <c r="M380" s="397"/>
      <c r="N380" s="386" t="s">
        <v>365</v>
      </c>
      <c r="O380" s="344" t="s">
        <v>127</v>
      </c>
      <c r="P380" s="26" t="s">
        <v>128</v>
      </c>
      <c r="Q380" s="26" t="s">
        <v>129</v>
      </c>
      <c r="R380" s="26">
        <f>+IFERROR(VLOOKUP(Q380,[13]DATOS!$E$2:$F$17,2,FALSE),"")</f>
        <v>15</v>
      </c>
      <c r="S380" s="353">
        <f>SUM(R380:R389)</f>
        <v>100</v>
      </c>
      <c r="T380" s="353" t="str">
        <f>+IF(AND(S380&lt;=100,S380&gt;=96),"Fuerte",IF(AND(S380&lt;=95,S380&gt;=86),"Moderado",IF(AND(S380&lt;=85,J380&gt;=0),"Débil"," ")))</f>
        <v>Fuerte</v>
      </c>
      <c r="U380" s="353" t="s">
        <v>130</v>
      </c>
      <c r="V380" s="353"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353">
        <f>IF(V380="Fuerte",100,IF(V380="Moderado",50,IF(V380="Débil",0)))</f>
        <v>100</v>
      </c>
      <c r="X380" s="354"/>
      <c r="Y380" s="362" t="s">
        <v>214</v>
      </c>
      <c r="Z380" s="406" t="s">
        <v>209</v>
      </c>
      <c r="AA380" s="362" t="s">
        <v>215</v>
      </c>
      <c r="AB380" s="405"/>
      <c r="AC380" s="363"/>
      <c r="AD380" s="363"/>
      <c r="AE380" s="366"/>
      <c r="AF380" s="345"/>
      <c r="AG380" s="345"/>
      <c r="AH380" s="345"/>
      <c r="AI380" s="373"/>
      <c r="AJ380" s="375" t="s">
        <v>366</v>
      </c>
      <c r="AK380" s="368">
        <v>43466</v>
      </c>
      <c r="AL380" s="368">
        <v>43830</v>
      </c>
      <c r="AM380" s="369" t="s">
        <v>214</v>
      </c>
      <c r="AN380" s="347" t="s">
        <v>367</v>
      </c>
      <c r="AO380" s="484"/>
      <c r="AP380" s="384"/>
      <c r="AQ380" s="384"/>
      <c r="AR380" s="384"/>
      <c r="AS380" s="384"/>
      <c r="AT380" s="384"/>
      <c r="AU380" s="384"/>
      <c r="AV380" s="384"/>
      <c r="AW380" s="384"/>
      <c r="AX380" s="384"/>
      <c r="AY380" s="384"/>
      <c r="AZ380" s="475"/>
      <c r="BA380" s="476"/>
      <c r="BB380" s="477"/>
      <c r="BC380" s="477"/>
      <c r="BD380" s="477"/>
      <c r="BE380" s="474"/>
    </row>
    <row r="381" spans="1:57" ht="30" customHeight="1" thickBot="1">
      <c r="A381" s="508"/>
      <c r="B381" s="324"/>
      <c r="C381" s="345"/>
      <c r="D381" s="347"/>
      <c r="E381" s="351"/>
      <c r="F381" s="347"/>
      <c r="G381" s="351"/>
      <c r="H381" s="28" t="s">
        <v>156</v>
      </c>
      <c r="I381" s="77" t="s">
        <v>171</v>
      </c>
      <c r="J381" s="431"/>
      <c r="K381" s="395"/>
      <c r="L381" s="345"/>
      <c r="M381" s="397"/>
      <c r="N381" s="386"/>
      <c r="O381" s="345"/>
      <c r="P381" s="27" t="s">
        <v>136</v>
      </c>
      <c r="Q381" s="26" t="s">
        <v>137</v>
      </c>
      <c r="R381" s="26">
        <f>+IFERROR(VLOOKUP(Q381,[13]DATOS!$E$2:$F$17,2,FALSE),"")</f>
        <v>15</v>
      </c>
      <c r="S381" s="354"/>
      <c r="T381" s="354"/>
      <c r="U381" s="354"/>
      <c r="V381" s="354"/>
      <c r="W381" s="354"/>
      <c r="X381" s="354"/>
      <c r="Y381" s="345"/>
      <c r="Z381" s="354"/>
      <c r="AA381" s="345"/>
      <c r="AB381" s="405"/>
      <c r="AC381" s="363"/>
      <c r="AD381" s="363"/>
      <c r="AE381" s="366"/>
      <c r="AF381" s="345"/>
      <c r="AG381" s="345"/>
      <c r="AH381" s="345"/>
      <c r="AI381" s="373"/>
      <c r="AJ381" s="375"/>
      <c r="AK381" s="368"/>
      <c r="AL381" s="368"/>
      <c r="AM381" s="369"/>
      <c r="AN381" s="347"/>
      <c r="AO381" s="484"/>
      <c r="AP381" s="384"/>
      <c r="AQ381" s="384"/>
      <c r="AR381" s="384"/>
      <c r="AS381" s="384"/>
      <c r="AT381" s="384"/>
      <c r="AU381" s="384"/>
      <c r="AV381" s="384"/>
      <c r="AW381" s="384"/>
      <c r="AX381" s="384"/>
      <c r="AY381" s="384"/>
      <c r="AZ381" s="475"/>
      <c r="BA381" s="476"/>
      <c r="BB381" s="477"/>
      <c r="BC381" s="477"/>
      <c r="BD381" s="477"/>
      <c r="BE381" s="474"/>
    </row>
    <row r="382" spans="1:57" ht="30" customHeight="1" thickBot="1">
      <c r="A382" s="508"/>
      <c r="B382" s="324"/>
      <c r="C382" s="345"/>
      <c r="D382" s="347"/>
      <c r="E382" s="351"/>
      <c r="F382" s="347"/>
      <c r="G382" s="351"/>
      <c r="H382" s="28" t="s">
        <v>157</v>
      </c>
      <c r="I382" s="77" t="s">
        <v>171</v>
      </c>
      <c r="J382" s="431"/>
      <c r="K382" s="395"/>
      <c r="L382" s="345"/>
      <c r="M382" s="397"/>
      <c r="N382" s="386"/>
      <c r="O382" s="345"/>
      <c r="P382" s="27" t="s">
        <v>139</v>
      </c>
      <c r="Q382" s="26" t="s">
        <v>140</v>
      </c>
      <c r="R382" s="26">
        <f>+IFERROR(VLOOKUP(Q382,[13]DATOS!$E$2:$F$17,2,FALSE),"")</f>
        <v>15</v>
      </c>
      <c r="S382" s="354"/>
      <c r="T382" s="354"/>
      <c r="U382" s="354"/>
      <c r="V382" s="354"/>
      <c r="W382" s="354"/>
      <c r="X382" s="354"/>
      <c r="Y382" s="345"/>
      <c r="Z382" s="354"/>
      <c r="AA382" s="345"/>
      <c r="AB382" s="405"/>
      <c r="AC382" s="363"/>
      <c r="AD382" s="363"/>
      <c r="AE382" s="366"/>
      <c r="AF382" s="345"/>
      <c r="AG382" s="345"/>
      <c r="AH382" s="345"/>
      <c r="AI382" s="373"/>
      <c r="AJ382" s="375"/>
      <c r="AK382" s="368"/>
      <c r="AL382" s="368"/>
      <c r="AM382" s="369"/>
      <c r="AN382" s="347"/>
      <c r="AO382" s="484"/>
      <c r="AP382" s="384"/>
      <c r="AQ382" s="384"/>
      <c r="AR382" s="384"/>
      <c r="AS382" s="384"/>
      <c r="AT382" s="384"/>
      <c r="AU382" s="384"/>
      <c r="AV382" s="384"/>
      <c r="AW382" s="384"/>
      <c r="AX382" s="384"/>
      <c r="AY382" s="384"/>
      <c r="AZ382" s="475"/>
      <c r="BA382" s="476"/>
      <c r="BB382" s="477"/>
      <c r="BC382" s="477"/>
      <c r="BD382" s="477"/>
      <c r="BE382" s="474"/>
    </row>
    <row r="383" spans="1:57" ht="30" customHeight="1" thickBot="1">
      <c r="A383" s="508"/>
      <c r="B383" s="324"/>
      <c r="C383" s="345"/>
      <c r="D383" s="347"/>
      <c r="E383" s="351"/>
      <c r="F383" s="347"/>
      <c r="G383" s="351"/>
      <c r="H383" s="28" t="s">
        <v>158</v>
      </c>
      <c r="I383" s="77" t="s">
        <v>171</v>
      </c>
      <c r="J383" s="431"/>
      <c r="K383" s="395"/>
      <c r="L383" s="345"/>
      <c r="M383" s="397"/>
      <c r="N383" s="386"/>
      <c r="O383" s="345"/>
      <c r="P383" s="27" t="s">
        <v>143</v>
      </c>
      <c r="Q383" s="26" t="s">
        <v>144</v>
      </c>
      <c r="R383" s="26">
        <f>+IFERROR(VLOOKUP(Q383,[13]DATOS!$E$2:$F$17,2,FALSE),"")</f>
        <v>15</v>
      </c>
      <c r="S383" s="354"/>
      <c r="T383" s="354"/>
      <c r="U383" s="354"/>
      <c r="V383" s="354"/>
      <c r="W383" s="354"/>
      <c r="X383" s="354"/>
      <c r="Y383" s="345"/>
      <c r="Z383" s="354"/>
      <c r="AA383" s="345"/>
      <c r="AB383" s="405"/>
      <c r="AC383" s="363"/>
      <c r="AD383" s="363"/>
      <c r="AE383" s="366"/>
      <c r="AF383" s="345"/>
      <c r="AG383" s="345"/>
      <c r="AH383" s="345"/>
      <c r="AI383" s="373"/>
      <c r="AJ383" s="375"/>
      <c r="AK383" s="368"/>
      <c r="AL383" s="368"/>
      <c r="AM383" s="369"/>
      <c r="AN383" s="347"/>
      <c r="AO383" s="484"/>
      <c r="AP383" s="384"/>
      <c r="AQ383" s="384"/>
      <c r="AR383" s="384"/>
      <c r="AS383" s="384"/>
      <c r="AT383" s="384"/>
      <c r="AU383" s="384"/>
      <c r="AV383" s="384"/>
      <c r="AW383" s="384"/>
      <c r="AX383" s="384"/>
      <c r="AY383" s="384"/>
      <c r="AZ383" s="475"/>
      <c r="BA383" s="476"/>
      <c r="BB383" s="477"/>
      <c r="BC383" s="477"/>
      <c r="BD383" s="477"/>
      <c r="BE383" s="474"/>
    </row>
    <row r="384" spans="1:57" ht="18.75" customHeight="1" thickBot="1">
      <c r="A384" s="508"/>
      <c r="B384" s="324"/>
      <c r="C384" s="345"/>
      <c r="D384" s="347"/>
      <c r="E384" s="351"/>
      <c r="F384" s="347"/>
      <c r="G384" s="351"/>
      <c r="H384" s="387" t="s">
        <v>159</v>
      </c>
      <c r="I384" s="77" t="s">
        <v>171</v>
      </c>
      <c r="J384" s="431"/>
      <c r="K384" s="395"/>
      <c r="L384" s="345"/>
      <c r="M384" s="397"/>
      <c r="N384" s="386"/>
      <c r="O384" s="345"/>
      <c r="P384" s="27" t="s">
        <v>146</v>
      </c>
      <c r="Q384" s="26" t="s">
        <v>147</v>
      </c>
      <c r="R384" s="26">
        <f>+IFERROR(VLOOKUP(Q384,[13]DATOS!$E$2:$F$17,2,FALSE),"")</f>
        <v>15</v>
      </c>
      <c r="S384" s="354"/>
      <c r="T384" s="354"/>
      <c r="U384" s="354"/>
      <c r="V384" s="354"/>
      <c r="W384" s="354"/>
      <c r="X384" s="354"/>
      <c r="Y384" s="345"/>
      <c r="Z384" s="354"/>
      <c r="AA384" s="345"/>
      <c r="AB384" s="405"/>
      <c r="AC384" s="363"/>
      <c r="AD384" s="363"/>
      <c r="AE384" s="366"/>
      <c r="AF384" s="345"/>
      <c r="AG384" s="345"/>
      <c r="AH384" s="345"/>
      <c r="AI384" s="373"/>
      <c r="AJ384" s="375"/>
      <c r="AK384" s="368"/>
      <c r="AL384" s="368"/>
      <c r="AM384" s="369"/>
      <c r="AN384" s="347"/>
      <c r="AO384" s="484"/>
      <c r="AP384" s="384"/>
      <c r="AQ384" s="384"/>
      <c r="AR384" s="384"/>
      <c r="AS384" s="384"/>
      <c r="AT384" s="384"/>
      <c r="AU384" s="384"/>
      <c r="AV384" s="384"/>
      <c r="AW384" s="384"/>
      <c r="AX384" s="384"/>
      <c r="AY384" s="384"/>
      <c r="AZ384" s="475"/>
      <c r="BA384" s="476"/>
      <c r="BB384" s="477"/>
      <c r="BC384" s="477"/>
      <c r="BD384" s="477"/>
      <c r="BE384" s="474"/>
    </row>
    <row r="385" spans="1:57" ht="45.75" customHeight="1" thickBot="1">
      <c r="A385" s="508"/>
      <c r="B385" s="324"/>
      <c r="C385" s="345"/>
      <c r="D385" s="347"/>
      <c r="E385" s="351"/>
      <c r="F385" s="347"/>
      <c r="G385" s="351"/>
      <c r="H385" s="387"/>
      <c r="I385" s="77" t="s">
        <v>171</v>
      </c>
      <c r="J385" s="431"/>
      <c r="K385" s="395"/>
      <c r="L385" s="345"/>
      <c r="M385" s="397"/>
      <c r="N385" s="386"/>
      <c r="O385" s="345"/>
      <c r="P385" s="27" t="s">
        <v>149</v>
      </c>
      <c r="Q385" s="26" t="s">
        <v>150</v>
      </c>
      <c r="R385" s="26">
        <f>+IFERROR(VLOOKUP(Q385,[13]DATOS!$E$2:$F$17,2,FALSE),"")</f>
        <v>15</v>
      </c>
      <c r="S385" s="354"/>
      <c r="T385" s="354"/>
      <c r="U385" s="354"/>
      <c r="V385" s="354"/>
      <c r="W385" s="354"/>
      <c r="X385" s="354"/>
      <c r="Y385" s="345"/>
      <c r="Z385" s="354"/>
      <c r="AA385" s="345"/>
      <c r="AB385" s="405"/>
      <c r="AC385" s="363"/>
      <c r="AD385" s="363"/>
      <c r="AE385" s="366"/>
      <c r="AF385" s="345"/>
      <c r="AG385" s="345"/>
      <c r="AH385" s="345"/>
      <c r="AI385" s="373"/>
      <c r="AJ385" s="375"/>
      <c r="AK385" s="368"/>
      <c r="AL385" s="368"/>
      <c r="AM385" s="369"/>
      <c r="AN385" s="347"/>
      <c r="AO385" s="484"/>
      <c r="AP385" s="384"/>
      <c r="AQ385" s="384"/>
      <c r="AR385" s="384"/>
      <c r="AS385" s="384"/>
      <c r="AT385" s="384"/>
      <c r="AU385" s="384"/>
      <c r="AV385" s="384"/>
      <c r="AW385" s="384"/>
      <c r="AX385" s="384"/>
      <c r="AY385" s="384"/>
      <c r="AZ385" s="475"/>
      <c r="BA385" s="476"/>
      <c r="BB385" s="477"/>
      <c r="BC385" s="477"/>
      <c r="BD385" s="477"/>
      <c r="BE385" s="474"/>
    </row>
    <row r="386" spans="1:57" ht="174" customHeight="1" thickBot="1">
      <c r="A386" s="508"/>
      <c r="B386" s="324"/>
      <c r="C386" s="345"/>
      <c r="D386" s="347"/>
      <c r="E386" s="351"/>
      <c r="F386" s="347"/>
      <c r="G386" s="351"/>
      <c r="H386" s="370" t="s">
        <v>160</v>
      </c>
      <c r="I386" s="77" t="s">
        <v>171</v>
      </c>
      <c r="J386" s="431"/>
      <c r="K386" s="395"/>
      <c r="L386" s="345"/>
      <c r="M386" s="397"/>
      <c r="N386" s="386"/>
      <c r="O386" s="345"/>
      <c r="P386" s="27" t="s">
        <v>152</v>
      </c>
      <c r="Q386" s="30" t="s">
        <v>153</v>
      </c>
      <c r="R386" s="26">
        <f>+IFERROR(VLOOKUP(Q386,[13]DATOS!$E$2:$F$17,2,FALSE),"")</f>
        <v>10</v>
      </c>
      <c r="S386" s="354"/>
      <c r="T386" s="354"/>
      <c r="U386" s="354"/>
      <c r="V386" s="354"/>
      <c r="W386" s="354"/>
      <c r="X386" s="354"/>
      <c r="Y386" s="345"/>
      <c r="Z386" s="354"/>
      <c r="AA386" s="345"/>
      <c r="AB386" s="405"/>
      <c r="AC386" s="363"/>
      <c r="AD386" s="363"/>
      <c r="AE386" s="366"/>
      <c r="AF386" s="345"/>
      <c r="AG386" s="345"/>
      <c r="AH386" s="345"/>
      <c r="AI386" s="373"/>
      <c r="AJ386" s="375"/>
      <c r="AK386" s="368"/>
      <c r="AL386" s="368"/>
      <c r="AM386" s="369"/>
      <c r="AN386" s="347"/>
      <c r="AO386" s="484"/>
      <c r="AP386" s="384"/>
      <c r="AQ386" s="384"/>
      <c r="AR386" s="384"/>
      <c r="AS386" s="384"/>
      <c r="AT386" s="384"/>
      <c r="AU386" s="384"/>
      <c r="AV386" s="384"/>
      <c r="AW386" s="384"/>
      <c r="AX386" s="384"/>
      <c r="AY386" s="384"/>
      <c r="AZ386" s="475"/>
      <c r="BA386" s="476"/>
      <c r="BB386" s="477"/>
      <c r="BC386" s="477"/>
      <c r="BD386" s="477"/>
      <c r="BE386" s="474"/>
    </row>
    <row r="387" spans="1:57" ht="26.25" customHeight="1" thickBot="1">
      <c r="A387" s="508"/>
      <c r="B387" s="324"/>
      <c r="C387" s="345"/>
      <c r="D387" s="347"/>
      <c r="E387" s="351"/>
      <c r="F387" s="347"/>
      <c r="G387" s="351"/>
      <c r="H387" s="371"/>
      <c r="I387" s="77" t="s">
        <v>171</v>
      </c>
      <c r="J387" s="431"/>
      <c r="K387" s="395"/>
      <c r="L387" s="345"/>
      <c r="M387" s="397"/>
      <c r="N387" s="351"/>
      <c r="O387" s="345"/>
      <c r="P387" s="353"/>
      <c r="Q387" s="353"/>
      <c r="R387" s="353"/>
      <c r="S387" s="354"/>
      <c r="T387" s="354"/>
      <c r="U387" s="354"/>
      <c r="V387" s="354"/>
      <c r="W387" s="354"/>
      <c r="X387" s="354"/>
      <c r="Y387" s="345"/>
      <c r="Z387" s="354"/>
      <c r="AA387" s="345"/>
      <c r="AB387" s="405"/>
      <c r="AC387" s="363"/>
      <c r="AD387" s="363"/>
      <c r="AE387" s="366"/>
      <c r="AF387" s="345"/>
      <c r="AG387" s="345"/>
      <c r="AH387" s="345"/>
      <c r="AI387" s="374"/>
      <c r="AJ387" s="407" t="s">
        <v>368</v>
      </c>
      <c r="AK387" s="409" t="s">
        <v>192</v>
      </c>
      <c r="AL387" s="409" t="s">
        <v>193</v>
      </c>
      <c r="AM387" s="362" t="s">
        <v>214</v>
      </c>
      <c r="AN387" s="454"/>
      <c r="AO387" s="484"/>
      <c r="AP387" s="384"/>
      <c r="AQ387" s="384"/>
      <c r="AR387" s="384"/>
      <c r="AS387" s="384"/>
      <c r="AT387" s="384"/>
      <c r="AU387" s="384"/>
      <c r="AV387" s="384"/>
      <c r="AW387" s="384"/>
      <c r="AX387" s="384"/>
      <c r="AY387" s="384"/>
      <c r="AZ387" s="475"/>
      <c r="BA387" s="476"/>
      <c r="BB387" s="477"/>
      <c r="BC387" s="477"/>
      <c r="BD387" s="477"/>
      <c r="BE387" s="474"/>
    </row>
    <row r="388" spans="1:57" ht="18.75" customHeight="1" thickBot="1">
      <c r="A388" s="508"/>
      <c r="B388" s="324"/>
      <c r="C388" s="345"/>
      <c r="D388" s="347"/>
      <c r="E388" s="351"/>
      <c r="F388" s="347"/>
      <c r="G388" s="351"/>
      <c r="H388" s="387" t="s">
        <v>161</v>
      </c>
      <c r="I388" s="77" t="s">
        <v>171</v>
      </c>
      <c r="J388" s="431"/>
      <c r="K388" s="395"/>
      <c r="L388" s="345"/>
      <c r="M388" s="397"/>
      <c r="N388" s="351"/>
      <c r="O388" s="345"/>
      <c r="P388" s="354"/>
      <c r="Q388" s="354"/>
      <c r="R388" s="354"/>
      <c r="S388" s="354"/>
      <c r="T388" s="354"/>
      <c r="U388" s="354"/>
      <c r="V388" s="354"/>
      <c r="W388" s="354"/>
      <c r="X388" s="354"/>
      <c r="Y388" s="345"/>
      <c r="Z388" s="354"/>
      <c r="AA388" s="345"/>
      <c r="AB388" s="405"/>
      <c r="AC388" s="363"/>
      <c r="AD388" s="363"/>
      <c r="AE388" s="366"/>
      <c r="AF388" s="345"/>
      <c r="AG388" s="345"/>
      <c r="AH388" s="345"/>
      <c r="AI388" s="374"/>
      <c r="AJ388" s="408"/>
      <c r="AK388" s="410"/>
      <c r="AL388" s="410"/>
      <c r="AM388" s="345"/>
      <c r="AN388" s="454"/>
      <c r="AO388" s="484"/>
      <c r="AP388" s="384"/>
      <c r="AQ388" s="384"/>
      <c r="AR388" s="384"/>
      <c r="AS388" s="384"/>
      <c r="AT388" s="384"/>
      <c r="AU388" s="384"/>
      <c r="AV388" s="384"/>
      <c r="AW388" s="384"/>
      <c r="AX388" s="384"/>
      <c r="AY388" s="384"/>
      <c r="AZ388" s="475"/>
      <c r="BA388" s="476"/>
      <c r="BB388" s="477"/>
      <c r="BC388" s="477"/>
      <c r="BD388" s="477"/>
      <c r="BE388" s="474"/>
    </row>
    <row r="389" spans="1:57" ht="9.75" customHeight="1" thickBot="1">
      <c r="A389" s="508"/>
      <c r="B389" s="324"/>
      <c r="C389" s="345"/>
      <c r="D389" s="347"/>
      <c r="E389" s="351"/>
      <c r="F389" s="347"/>
      <c r="G389" s="351"/>
      <c r="H389" s="387"/>
      <c r="I389" s="77" t="s">
        <v>171</v>
      </c>
      <c r="J389" s="431"/>
      <c r="K389" s="395"/>
      <c r="L389" s="345"/>
      <c r="M389" s="397"/>
      <c r="N389" s="351"/>
      <c r="O389" s="345"/>
      <c r="P389" s="354"/>
      <c r="Q389" s="354"/>
      <c r="R389" s="354"/>
      <c r="S389" s="354"/>
      <c r="T389" s="354"/>
      <c r="U389" s="354"/>
      <c r="V389" s="354"/>
      <c r="W389" s="354"/>
      <c r="X389" s="354"/>
      <c r="Y389" s="345"/>
      <c r="Z389" s="354"/>
      <c r="AA389" s="345"/>
      <c r="AB389" s="405"/>
      <c r="AC389" s="363"/>
      <c r="AD389" s="363"/>
      <c r="AE389" s="366"/>
      <c r="AF389" s="345"/>
      <c r="AG389" s="345"/>
      <c r="AH389" s="345"/>
      <c r="AI389" s="374"/>
      <c r="AJ389" s="408"/>
      <c r="AK389" s="410"/>
      <c r="AL389" s="410"/>
      <c r="AM389" s="345"/>
      <c r="AN389" s="454"/>
      <c r="AO389" s="484"/>
      <c r="AP389" s="384"/>
      <c r="AQ389" s="384"/>
      <c r="AR389" s="384"/>
      <c r="AS389" s="384"/>
      <c r="AT389" s="384"/>
      <c r="AU389" s="384"/>
      <c r="AV389" s="384"/>
      <c r="AW389" s="384"/>
      <c r="AX389" s="384"/>
      <c r="AY389" s="384"/>
      <c r="AZ389" s="475"/>
      <c r="BA389" s="476"/>
      <c r="BB389" s="477"/>
      <c r="BC389" s="477"/>
      <c r="BD389" s="477"/>
      <c r="BE389" s="474"/>
    </row>
    <row r="390" spans="1:57" ht="18.75" customHeight="1" thickBot="1">
      <c r="A390" s="508"/>
      <c r="B390" s="324"/>
      <c r="C390" s="345"/>
      <c r="D390" s="347"/>
      <c r="E390" s="351"/>
      <c r="F390" s="347"/>
      <c r="G390" s="351"/>
      <c r="H390" s="387" t="s">
        <v>162</v>
      </c>
      <c r="I390" s="77" t="s">
        <v>171</v>
      </c>
      <c r="J390" s="431"/>
      <c r="K390" s="395"/>
      <c r="L390" s="345"/>
      <c r="M390" s="397"/>
      <c r="N390" s="351"/>
      <c r="O390" s="345"/>
      <c r="P390" s="354"/>
      <c r="Q390" s="354"/>
      <c r="R390" s="354"/>
      <c r="S390" s="354"/>
      <c r="T390" s="354"/>
      <c r="U390" s="354"/>
      <c r="V390" s="354"/>
      <c r="W390" s="354"/>
      <c r="X390" s="354"/>
      <c r="Y390" s="345"/>
      <c r="Z390" s="354"/>
      <c r="AA390" s="345"/>
      <c r="AB390" s="405"/>
      <c r="AC390" s="363"/>
      <c r="AD390" s="363"/>
      <c r="AE390" s="366"/>
      <c r="AF390" s="345"/>
      <c r="AG390" s="345"/>
      <c r="AH390" s="345"/>
      <c r="AI390" s="374"/>
      <c r="AJ390" s="408"/>
      <c r="AK390" s="410"/>
      <c r="AL390" s="410"/>
      <c r="AM390" s="345"/>
      <c r="AN390" s="454"/>
      <c r="AO390" s="484"/>
      <c r="AP390" s="384"/>
      <c r="AQ390" s="384"/>
      <c r="AR390" s="384"/>
      <c r="AS390" s="384"/>
      <c r="AT390" s="384"/>
      <c r="AU390" s="384"/>
      <c r="AV390" s="384"/>
      <c r="AW390" s="384"/>
      <c r="AX390" s="384"/>
      <c r="AY390" s="384"/>
      <c r="AZ390" s="475"/>
      <c r="BA390" s="476"/>
      <c r="BB390" s="477"/>
      <c r="BC390" s="477"/>
      <c r="BD390" s="477"/>
      <c r="BE390" s="474"/>
    </row>
    <row r="391" spans="1:57" ht="12.75" customHeight="1" thickBot="1">
      <c r="A391" s="508"/>
      <c r="B391" s="324"/>
      <c r="C391" s="345"/>
      <c r="D391" s="347"/>
      <c r="E391" s="351"/>
      <c r="F391" s="347"/>
      <c r="G391" s="351"/>
      <c r="H391" s="387"/>
      <c r="I391" s="77" t="s">
        <v>171</v>
      </c>
      <c r="J391" s="431"/>
      <c r="K391" s="395"/>
      <c r="L391" s="345"/>
      <c r="M391" s="397"/>
      <c r="N391" s="351"/>
      <c r="O391" s="345"/>
      <c r="P391" s="354"/>
      <c r="Q391" s="354"/>
      <c r="R391" s="354"/>
      <c r="S391" s="354"/>
      <c r="T391" s="354"/>
      <c r="U391" s="354"/>
      <c r="V391" s="354"/>
      <c r="W391" s="354"/>
      <c r="X391" s="354"/>
      <c r="Y391" s="345"/>
      <c r="Z391" s="354"/>
      <c r="AA391" s="345"/>
      <c r="AB391" s="405"/>
      <c r="AC391" s="363"/>
      <c r="AD391" s="363"/>
      <c r="AE391" s="366"/>
      <c r="AF391" s="345"/>
      <c r="AG391" s="345"/>
      <c r="AH391" s="345"/>
      <c r="AI391" s="374"/>
      <c r="AJ391" s="408"/>
      <c r="AK391" s="410"/>
      <c r="AL391" s="410"/>
      <c r="AM391" s="345"/>
      <c r="AN391" s="454"/>
      <c r="AO391" s="484"/>
      <c r="AP391" s="384"/>
      <c r="AQ391" s="384"/>
      <c r="AR391" s="384"/>
      <c r="AS391" s="384"/>
      <c r="AT391" s="384"/>
      <c r="AU391" s="384"/>
      <c r="AV391" s="384"/>
      <c r="AW391" s="384"/>
      <c r="AX391" s="384"/>
      <c r="AY391" s="384"/>
      <c r="AZ391" s="475"/>
      <c r="BA391" s="476"/>
      <c r="BB391" s="477"/>
      <c r="BC391" s="477"/>
      <c r="BD391" s="477"/>
      <c r="BE391" s="474"/>
    </row>
    <row r="392" spans="1:57" ht="18.75" customHeight="1" thickBot="1">
      <c r="A392" s="508"/>
      <c r="B392" s="324"/>
      <c r="C392" s="345"/>
      <c r="D392" s="347"/>
      <c r="E392" s="351"/>
      <c r="F392" s="347"/>
      <c r="G392" s="351"/>
      <c r="H392" s="387" t="s">
        <v>163</v>
      </c>
      <c r="I392" s="77" t="s">
        <v>171</v>
      </c>
      <c r="J392" s="431"/>
      <c r="K392" s="395"/>
      <c r="L392" s="345"/>
      <c r="M392" s="397"/>
      <c r="N392" s="351"/>
      <c r="O392" s="345"/>
      <c r="P392" s="354"/>
      <c r="Q392" s="354"/>
      <c r="R392" s="354"/>
      <c r="S392" s="354"/>
      <c r="T392" s="354"/>
      <c r="U392" s="354"/>
      <c r="V392" s="354"/>
      <c r="W392" s="354"/>
      <c r="X392" s="354"/>
      <c r="Y392" s="345"/>
      <c r="Z392" s="354"/>
      <c r="AA392" s="345"/>
      <c r="AB392" s="405"/>
      <c r="AC392" s="363"/>
      <c r="AD392" s="363"/>
      <c r="AE392" s="366"/>
      <c r="AF392" s="345"/>
      <c r="AG392" s="345"/>
      <c r="AH392" s="345"/>
      <c r="AI392" s="374"/>
      <c r="AJ392" s="408"/>
      <c r="AK392" s="410"/>
      <c r="AL392" s="410"/>
      <c r="AM392" s="345"/>
      <c r="AN392" s="454"/>
      <c r="AO392" s="484"/>
      <c r="AP392" s="384"/>
      <c r="AQ392" s="384"/>
      <c r="AR392" s="384"/>
      <c r="AS392" s="384"/>
      <c r="AT392" s="384"/>
      <c r="AU392" s="384"/>
      <c r="AV392" s="384"/>
      <c r="AW392" s="384"/>
      <c r="AX392" s="384"/>
      <c r="AY392" s="384"/>
      <c r="AZ392" s="475"/>
      <c r="BA392" s="476"/>
      <c r="BB392" s="477"/>
      <c r="BC392" s="477"/>
      <c r="BD392" s="477"/>
      <c r="BE392" s="474"/>
    </row>
    <row r="393" spans="1:57" ht="12.75" customHeight="1" thickBot="1">
      <c r="A393" s="508"/>
      <c r="B393" s="324"/>
      <c r="C393" s="345"/>
      <c r="D393" s="347"/>
      <c r="E393" s="351"/>
      <c r="F393" s="347"/>
      <c r="G393" s="351"/>
      <c r="H393" s="387"/>
      <c r="I393" s="77" t="s">
        <v>171</v>
      </c>
      <c r="J393" s="431"/>
      <c r="K393" s="395"/>
      <c r="L393" s="345"/>
      <c r="M393" s="397"/>
      <c r="N393" s="351"/>
      <c r="O393" s="345"/>
      <c r="P393" s="354"/>
      <c r="Q393" s="354"/>
      <c r="R393" s="354"/>
      <c r="S393" s="354"/>
      <c r="T393" s="354"/>
      <c r="U393" s="354"/>
      <c r="V393" s="354"/>
      <c r="W393" s="354"/>
      <c r="X393" s="354"/>
      <c r="Y393" s="345"/>
      <c r="Z393" s="354"/>
      <c r="AA393" s="345"/>
      <c r="AB393" s="405"/>
      <c r="AC393" s="363"/>
      <c r="AD393" s="363"/>
      <c r="AE393" s="366"/>
      <c r="AF393" s="345"/>
      <c r="AG393" s="345"/>
      <c r="AH393" s="345"/>
      <c r="AI393" s="374"/>
      <c r="AJ393" s="408"/>
      <c r="AK393" s="410"/>
      <c r="AL393" s="410"/>
      <c r="AM393" s="345"/>
      <c r="AN393" s="454"/>
      <c r="AO393" s="484"/>
      <c r="AP393" s="384"/>
      <c r="AQ393" s="384"/>
      <c r="AR393" s="384"/>
      <c r="AS393" s="384"/>
      <c r="AT393" s="384"/>
      <c r="AU393" s="384"/>
      <c r="AV393" s="384"/>
      <c r="AW393" s="384"/>
      <c r="AX393" s="384"/>
      <c r="AY393" s="384"/>
      <c r="AZ393" s="475"/>
      <c r="BA393" s="476"/>
      <c r="BB393" s="477"/>
      <c r="BC393" s="477"/>
      <c r="BD393" s="477"/>
      <c r="BE393" s="474"/>
    </row>
    <row r="394" spans="1:57" ht="14.25" customHeight="1" thickBot="1">
      <c r="A394" s="508"/>
      <c r="B394" s="324"/>
      <c r="C394" s="345"/>
      <c r="D394" s="347"/>
      <c r="E394" s="351"/>
      <c r="F394" s="347"/>
      <c r="G394" s="351"/>
      <c r="H394" s="370" t="s">
        <v>164</v>
      </c>
      <c r="I394" s="77" t="s">
        <v>171</v>
      </c>
      <c r="J394" s="431"/>
      <c r="K394" s="395"/>
      <c r="L394" s="345"/>
      <c r="M394" s="397"/>
      <c r="N394" s="351"/>
      <c r="O394" s="345"/>
      <c r="P394" s="354"/>
      <c r="Q394" s="354"/>
      <c r="R394" s="354"/>
      <c r="S394" s="354"/>
      <c r="T394" s="354"/>
      <c r="U394" s="354"/>
      <c r="V394" s="354"/>
      <c r="W394" s="354"/>
      <c r="X394" s="354"/>
      <c r="Y394" s="345"/>
      <c r="Z394" s="354"/>
      <c r="AA394" s="345"/>
      <c r="AB394" s="405"/>
      <c r="AC394" s="363"/>
      <c r="AD394" s="363"/>
      <c r="AE394" s="366"/>
      <c r="AF394" s="345"/>
      <c r="AG394" s="345"/>
      <c r="AH394" s="345"/>
      <c r="AI394" s="374"/>
      <c r="AJ394" s="408"/>
      <c r="AK394" s="410"/>
      <c r="AL394" s="410"/>
      <c r="AM394" s="345"/>
      <c r="AN394" s="454"/>
      <c r="AO394" s="484"/>
      <c r="AP394" s="384"/>
      <c r="AQ394" s="384"/>
      <c r="AR394" s="384"/>
      <c r="AS394" s="384"/>
      <c r="AT394" s="384"/>
      <c r="AU394" s="384"/>
      <c r="AV394" s="384"/>
      <c r="AW394" s="384"/>
      <c r="AX394" s="384"/>
      <c r="AY394" s="384"/>
      <c r="AZ394" s="475"/>
      <c r="BA394" s="476"/>
      <c r="BB394" s="477"/>
      <c r="BC394" s="477"/>
      <c r="BD394" s="477"/>
      <c r="BE394" s="474"/>
    </row>
    <row r="395" spans="1:57" ht="13.5" customHeight="1" thickBot="1">
      <c r="A395" s="508"/>
      <c r="B395" s="324"/>
      <c r="C395" s="345"/>
      <c r="D395" s="347"/>
      <c r="E395" s="351"/>
      <c r="F395" s="347"/>
      <c r="G395" s="351"/>
      <c r="H395" s="371"/>
      <c r="I395" s="77" t="s">
        <v>171</v>
      </c>
      <c r="J395" s="431"/>
      <c r="K395" s="395"/>
      <c r="L395" s="345"/>
      <c r="M395" s="397"/>
      <c r="N395" s="351"/>
      <c r="O395" s="345"/>
      <c r="P395" s="354"/>
      <c r="Q395" s="354"/>
      <c r="R395" s="354"/>
      <c r="S395" s="354"/>
      <c r="T395" s="354"/>
      <c r="U395" s="354"/>
      <c r="V395" s="354"/>
      <c r="W395" s="354"/>
      <c r="X395" s="354"/>
      <c r="Y395" s="345"/>
      <c r="Z395" s="354"/>
      <c r="AA395" s="345"/>
      <c r="AB395" s="405"/>
      <c r="AC395" s="363"/>
      <c r="AD395" s="363"/>
      <c r="AE395" s="366"/>
      <c r="AF395" s="345"/>
      <c r="AG395" s="345"/>
      <c r="AH395" s="345"/>
      <c r="AI395" s="374"/>
      <c r="AJ395" s="408"/>
      <c r="AK395" s="410"/>
      <c r="AL395" s="410"/>
      <c r="AM395" s="345"/>
      <c r="AN395" s="454"/>
      <c r="AO395" s="484"/>
      <c r="AP395" s="384"/>
      <c r="AQ395" s="384"/>
      <c r="AR395" s="384"/>
      <c r="AS395" s="384"/>
      <c r="AT395" s="384"/>
      <c r="AU395" s="384"/>
      <c r="AV395" s="384"/>
      <c r="AW395" s="384"/>
      <c r="AX395" s="384"/>
      <c r="AY395" s="384"/>
      <c r="AZ395" s="475"/>
      <c r="BA395" s="476"/>
      <c r="BB395" s="477"/>
      <c r="BC395" s="477"/>
      <c r="BD395" s="477"/>
      <c r="BE395" s="474"/>
    </row>
    <row r="396" spans="1:57" ht="18.75" customHeight="1" thickBot="1">
      <c r="A396" s="508"/>
      <c r="B396" s="324"/>
      <c r="C396" s="345"/>
      <c r="D396" s="347"/>
      <c r="E396" s="351"/>
      <c r="F396" s="347"/>
      <c r="G396" s="351"/>
      <c r="H396" s="377" t="s">
        <v>165</v>
      </c>
      <c r="I396" s="77" t="s">
        <v>171</v>
      </c>
      <c r="J396" s="431"/>
      <c r="K396" s="395"/>
      <c r="L396" s="345"/>
      <c r="M396" s="397"/>
      <c r="N396" s="351"/>
      <c r="O396" s="345"/>
      <c r="P396" s="354"/>
      <c r="Q396" s="354"/>
      <c r="R396" s="354"/>
      <c r="S396" s="354"/>
      <c r="T396" s="354"/>
      <c r="U396" s="354"/>
      <c r="V396" s="354"/>
      <c r="W396" s="354"/>
      <c r="X396" s="354"/>
      <c r="Y396" s="345"/>
      <c r="Z396" s="354"/>
      <c r="AA396" s="345"/>
      <c r="AB396" s="405"/>
      <c r="AC396" s="363"/>
      <c r="AD396" s="363"/>
      <c r="AE396" s="366"/>
      <c r="AF396" s="345"/>
      <c r="AG396" s="345"/>
      <c r="AH396" s="345"/>
      <c r="AI396" s="374"/>
      <c r="AJ396" s="408"/>
      <c r="AK396" s="410"/>
      <c r="AL396" s="410"/>
      <c r="AM396" s="345"/>
      <c r="AN396" s="454"/>
      <c r="AO396" s="484"/>
      <c r="AP396" s="384"/>
      <c r="AQ396" s="384"/>
      <c r="AR396" s="384"/>
      <c r="AS396" s="384"/>
      <c r="AT396" s="384"/>
      <c r="AU396" s="384"/>
      <c r="AV396" s="384"/>
      <c r="AW396" s="384"/>
      <c r="AX396" s="384"/>
      <c r="AY396" s="384"/>
      <c r="AZ396" s="475"/>
      <c r="BA396" s="476"/>
      <c r="BB396" s="477"/>
      <c r="BC396" s="477"/>
      <c r="BD396" s="477"/>
      <c r="BE396" s="474"/>
    </row>
    <row r="397" spans="1:57" ht="15.75" customHeight="1" thickBot="1">
      <c r="A397" s="509"/>
      <c r="B397" s="325"/>
      <c r="C397" s="415"/>
      <c r="D397" s="442"/>
      <c r="E397" s="352"/>
      <c r="F397" s="442"/>
      <c r="G397" s="352"/>
      <c r="H397" s="432"/>
      <c r="I397" s="77" t="s">
        <v>171</v>
      </c>
      <c r="J397" s="443"/>
      <c r="K397" s="444"/>
      <c r="L397" s="345"/>
      <c r="M397" s="449"/>
      <c r="N397" s="352"/>
      <c r="O397" s="415"/>
      <c r="P397" s="425"/>
      <c r="Q397" s="425"/>
      <c r="R397" s="425"/>
      <c r="S397" s="425"/>
      <c r="T397" s="425"/>
      <c r="U397" s="425"/>
      <c r="V397" s="425"/>
      <c r="W397" s="425"/>
      <c r="X397" s="425"/>
      <c r="Y397" s="415"/>
      <c r="Z397" s="425"/>
      <c r="AA397" s="415"/>
      <c r="AB397" s="437"/>
      <c r="AC397" s="363"/>
      <c r="AD397" s="363"/>
      <c r="AE397" s="439"/>
      <c r="AF397" s="415"/>
      <c r="AG397" s="415"/>
      <c r="AH397" s="345"/>
      <c r="AI397" s="426"/>
      <c r="AJ397" s="512"/>
      <c r="AK397" s="411"/>
      <c r="AL397" s="411"/>
      <c r="AM397" s="415"/>
      <c r="AN397" s="513"/>
      <c r="AO397" s="504"/>
      <c r="AP397" s="505"/>
      <c r="AQ397" s="505"/>
      <c r="AR397" s="505"/>
      <c r="AS397" s="505"/>
      <c r="AT397" s="505"/>
      <c r="AU397" s="505"/>
      <c r="AV397" s="505"/>
      <c r="AW397" s="505"/>
      <c r="AX397" s="505"/>
      <c r="AY397" s="505"/>
      <c r="AZ397" s="510"/>
      <c r="BA397" s="511"/>
      <c r="BB397" s="493"/>
      <c r="BC397" s="493"/>
      <c r="BD397" s="493"/>
      <c r="BE397" s="506"/>
    </row>
    <row r="398" spans="1:57" ht="46.5" customHeight="1" thickBot="1">
      <c r="A398" s="440">
        <v>14</v>
      </c>
      <c r="B398" s="324" t="s">
        <v>369</v>
      </c>
      <c r="C398" s="345" t="s">
        <v>370</v>
      </c>
      <c r="D398" s="346" t="s">
        <v>122</v>
      </c>
      <c r="E398" s="345" t="s">
        <v>371</v>
      </c>
      <c r="F398" s="399" t="s">
        <v>372</v>
      </c>
      <c r="G398" s="350" t="s">
        <v>124</v>
      </c>
      <c r="H398" s="44" t="s">
        <v>125</v>
      </c>
      <c r="I398" s="77" t="s">
        <v>171</v>
      </c>
      <c r="J398" s="430">
        <f>COUNTIF(I398:I423,[3]DATOS!$D$24)</f>
        <v>26</v>
      </c>
      <c r="K398" s="395" t="str">
        <f>+IF(AND(J398&lt;6,J398&gt;0),"Moderado",IF(AND(J398&lt;12,J398&gt;5),"Mayor",IF(AND(J398&lt;20,J398&gt;11),"Catastrófico","Responda las Preguntas de Impacto")))</f>
        <v>Responda las Preguntas de Impacto</v>
      </c>
      <c r="L398" s="344"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396"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403" t="s">
        <v>373</v>
      </c>
      <c r="O398" s="349" t="s">
        <v>127</v>
      </c>
      <c r="P398" s="29" t="s">
        <v>128</v>
      </c>
      <c r="Q398" s="26" t="s">
        <v>129</v>
      </c>
      <c r="R398" s="29">
        <f>+IFERROR(VLOOKUP(Q398,[14]DATOS!$E$2:$F$17,2,FALSE),"")</f>
        <v>15</v>
      </c>
      <c r="S398" s="379">
        <f>SUM(R398:R405)</f>
        <v>100</v>
      </c>
      <c r="T398" s="379" t="str">
        <f>+IF(AND(S398&lt;=100,S398&gt;=96),"Fuerte",IF(AND(S398&lt;=95,S398&gt;=86),"Moderado",IF(AND(S398&lt;=85,J398&gt;=0),"Débil"," ")))</f>
        <v>Fuerte</v>
      </c>
      <c r="U398" s="379" t="s">
        <v>130</v>
      </c>
      <c r="V398" s="379"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379">
        <f>IF(V398="Fuerte",100,IF(V398="Moderado",50,IF(V398="Débil",0)))</f>
        <v>100</v>
      </c>
      <c r="X398" s="354">
        <f>AVERAGE(W398:W423)</f>
        <v>100</v>
      </c>
      <c r="Y398" s="345" t="s">
        <v>374</v>
      </c>
      <c r="Z398" s="354" t="s">
        <v>203</v>
      </c>
      <c r="AA398" s="447" t="s">
        <v>375</v>
      </c>
      <c r="AB398" s="405" t="str">
        <f>+IF(X398=100,"Fuerte",IF(AND(X398&lt;=99,X398&gt;=50),"Moderado",IF(X398&lt;50,"Débil"," ")))</f>
        <v>Fuerte</v>
      </c>
      <c r="AC398" s="363" t="s">
        <v>132</v>
      </c>
      <c r="AD398" s="363" t="s">
        <v>132</v>
      </c>
      <c r="AE398" s="438"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345"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345" t="str">
        <f>K398</f>
        <v>Responda las Preguntas de Impacto</v>
      </c>
      <c r="AH398" s="344"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372"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360" t="s">
        <v>376</v>
      </c>
      <c r="AK398" s="356">
        <v>43466</v>
      </c>
      <c r="AL398" s="356">
        <v>43830</v>
      </c>
      <c r="AM398" s="359" t="s">
        <v>377</v>
      </c>
      <c r="AN398" s="503" t="s">
        <v>378</v>
      </c>
      <c r="AO398" s="456"/>
      <c r="AP398" s="452"/>
      <c r="AQ398" s="452"/>
      <c r="AR398" s="452"/>
      <c r="AS398" s="452"/>
      <c r="AT398" s="452"/>
      <c r="AU398" s="452"/>
      <c r="AV398" s="452"/>
      <c r="AW398" s="452"/>
      <c r="AX398" s="452"/>
      <c r="AY398" s="452"/>
      <c r="AZ398" s="453"/>
      <c r="BA398" s="494"/>
      <c r="BB398" s="497"/>
      <c r="BC398" s="497"/>
      <c r="BD398" s="497"/>
      <c r="BE398" s="478"/>
    </row>
    <row r="399" spans="1:57" ht="30" customHeight="1" thickBot="1">
      <c r="A399" s="342"/>
      <c r="B399" s="324"/>
      <c r="C399" s="345"/>
      <c r="D399" s="347"/>
      <c r="E399" s="345"/>
      <c r="F399" s="347"/>
      <c r="G399" s="351"/>
      <c r="H399" s="28" t="s">
        <v>135</v>
      </c>
      <c r="I399" s="77" t="s">
        <v>171</v>
      </c>
      <c r="J399" s="431"/>
      <c r="K399" s="395"/>
      <c r="L399" s="345"/>
      <c r="M399" s="397"/>
      <c r="N399" s="386"/>
      <c r="O399" s="369"/>
      <c r="P399" s="30" t="s">
        <v>136</v>
      </c>
      <c r="Q399" s="26" t="s">
        <v>137</v>
      </c>
      <c r="R399" s="30">
        <f>+IFERROR(VLOOKUP(Q399,[14]DATOS!$E$2:$F$17,2,FALSE),"")</f>
        <v>15</v>
      </c>
      <c r="S399" s="384"/>
      <c r="T399" s="384"/>
      <c r="U399" s="384"/>
      <c r="V399" s="384"/>
      <c r="W399" s="384"/>
      <c r="X399" s="354"/>
      <c r="Y399" s="354"/>
      <c r="Z399" s="354"/>
      <c r="AA399" s="447"/>
      <c r="AB399" s="405"/>
      <c r="AC399" s="363"/>
      <c r="AD399" s="363"/>
      <c r="AE399" s="366"/>
      <c r="AF399" s="345"/>
      <c r="AG399" s="345"/>
      <c r="AH399" s="345"/>
      <c r="AI399" s="373"/>
      <c r="AJ399" s="375"/>
      <c r="AK399" s="356"/>
      <c r="AL399" s="356"/>
      <c r="AM399" s="359"/>
      <c r="AN399" s="503"/>
      <c r="AO399" s="457"/>
      <c r="AP399" s="354"/>
      <c r="AQ399" s="354"/>
      <c r="AR399" s="354"/>
      <c r="AS399" s="354"/>
      <c r="AT399" s="354"/>
      <c r="AU399" s="354"/>
      <c r="AV399" s="354"/>
      <c r="AW399" s="354"/>
      <c r="AX399" s="354"/>
      <c r="AY399" s="354"/>
      <c r="AZ399" s="454"/>
      <c r="BA399" s="495"/>
      <c r="BB399" s="498"/>
      <c r="BC399" s="498"/>
      <c r="BD399" s="498"/>
      <c r="BE399" s="479"/>
    </row>
    <row r="400" spans="1:57" ht="30" customHeight="1" thickBot="1">
      <c r="A400" s="342"/>
      <c r="B400" s="324"/>
      <c r="C400" s="345"/>
      <c r="D400" s="347"/>
      <c r="E400" s="345"/>
      <c r="F400" s="347"/>
      <c r="G400" s="351"/>
      <c r="H400" s="28" t="s">
        <v>138</v>
      </c>
      <c r="I400" s="77" t="s">
        <v>171</v>
      </c>
      <c r="J400" s="431"/>
      <c r="K400" s="395"/>
      <c r="L400" s="345"/>
      <c r="M400" s="397"/>
      <c r="N400" s="386"/>
      <c r="O400" s="369"/>
      <c r="P400" s="30" t="s">
        <v>139</v>
      </c>
      <c r="Q400" s="26" t="s">
        <v>140</v>
      </c>
      <c r="R400" s="30">
        <f>+IFERROR(VLOOKUP(Q400,[14]DATOS!$E$2:$F$17,2,FALSE),"")</f>
        <v>15</v>
      </c>
      <c r="S400" s="384"/>
      <c r="T400" s="384"/>
      <c r="U400" s="384"/>
      <c r="V400" s="384"/>
      <c r="W400" s="384"/>
      <c r="X400" s="354"/>
      <c r="Y400" s="354"/>
      <c r="Z400" s="354"/>
      <c r="AA400" s="447"/>
      <c r="AB400" s="405"/>
      <c r="AC400" s="363"/>
      <c r="AD400" s="363"/>
      <c r="AE400" s="366"/>
      <c r="AF400" s="345"/>
      <c r="AG400" s="345"/>
      <c r="AH400" s="345"/>
      <c r="AI400" s="373"/>
      <c r="AJ400" s="375"/>
      <c r="AK400" s="356"/>
      <c r="AL400" s="356"/>
      <c r="AM400" s="359"/>
      <c r="AN400" s="503"/>
      <c r="AO400" s="457"/>
      <c r="AP400" s="354"/>
      <c r="AQ400" s="354"/>
      <c r="AR400" s="354"/>
      <c r="AS400" s="354"/>
      <c r="AT400" s="354"/>
      <c r="AU400" s="354"/>
      <c r="AV400" s="354"/>
      <c r="AW400" s="354"/>
      <c r="AX400" s="354"/>
      <c r="AY400" s="354"/>
      <c r="AZ400" s="454"/>
      <c r="BA400" s="495"/>
      <c r="BB400" s="498"/>
      <c r="BC400" s="498"/>
      <c r="BD400" s="498"/>
      <c r="BE400" s="479"/>
    </row>
    <row r="401" spans="1:57" ht="30" customHeight="1" thickBot="1">
      <c r="A401" s="342"/>
      <c r="B401" s="324"/>
      <c r="C401" s="345"/>
      <c r="D401" s="347"/>
      <c r="E401" s="345"/>
      <c r="F401" s="347"/>
      <c r="G401" s="351"/>
      <c r="H401" s="28" t="s">
        <v>141</v>
      </c>
      <c r="I401" s="77" t="s">
        <v>171</v>
      </c>
      <c r="J401" s="431"/>
      <c r="K401" s="395"/>
      <c r="L401" s="345"/>
      <c r="M401" s="397"/>
      <c r="N401" s="386"/>
      <c r="O401" s="369"/>
      <c r="P401" s="30" t="s">
        <v>143</v>
      </c>
      <c r="Q401" s="26" t="s">
        <v>144</v>
      </c>
      <c r="R401" s="30">
        <f>+IFERROR(VLOOKUP(Q401,[14]DATOS!$E$2:$F$17,2,FALSE),"")</f>
        <v>15</v>
      </c>
      <c r="S401" s="384"/>
      <c r="T401" s="384"/>
      <c r="U401" s="384"/>
      <c r="V401" s="384"/>
      <c r="W401" s="384"/>
      <c r="X401" s="354"/>
      <c r="Y401" s="354"/>
      <c r="Z401" s="354"/>
      <c r="AA401" s="447"/>
      <c r="AB401" s="405"/>
      <c r="AC401" s="363"/>
      <c r="AD401" s="363"/>
      <c r="AE401" s="366"/>
      <c r="AF401" s="345"/>
      <c r="AG401" s="345"/>
      <c r="AH401" s="345"/>
      <c r="AI401" s="373"/>
      <c r="AJ401" s="375"/>
      <c r="AK401" s="356"/>
      <c r="AL401" s="356"/>
      <c r="AM401" s="359"/>
      <c r="AN401" s="503"/>
      <c r="AO401" s="457"/>
      <c r="AP401" s="354"/>
      <c r="AQ401" s="354"/>
      <c r="AR401" s="354"/>
      <c r="AS401" s="354"/>
      <c r="AT401" s="354"/>
      <c r="AU401" s="354"/>
      <c r="AV401" s="354"/>
      <c r="AW401" s="354"/>
      <c r="AX401" s="354"/>
      <c r="AY401" s="354"/>
      <c r="AZ401" s="454"/>
      <c r="BA401" s="495"/>
      <c r="BB401" s="498"/>
      <c r="BC401" s="498"/>
      <c r="BD401" s="498"/>
      <c r="BE401" s="479"/>
    </row>
    <row r="402" spans="1:57" ht="30" customHeight="1" thickBot="1">
      <c r="A402" s="342"/>
      <c r="B402" s="324"/>
      <c r="C402" s="345"/>
      <c r="D402" s="347"/>
      <c r="E402" s="345"/>
      <c r="F402" s="347"/>
      <c r="G402" s="351"/>
      <c r="H402" s="28" t="s">
        <v>145</v>
      </c>
      <c r="I402" s="77" t="s">
        <v>171</v>
      </c>
      <c r="J402" s="431"/>
      <c r="K402" s="395"/>
      <c r="L402" s="345"/>
      <c r="M402" s="397"/>
      <c r="N402" s="386"/>
      <c r="O402" s="369"/>
      <c r="P402" s="30" t="s">
        <v>146</v>
      </c>
      <c r="Q402" s="26" t="s">
        <v>147</v>
      </c>
      <c r="R402" s="30">
        <f>+IFERROR(VLOOKUP(Q402,[14]DATOS!$E$2:$F$17,2,FALSE),"")</f>
        <v>15</v>
      </c>
      <c r="S402" s="384"/>
      <c r="T402" s="384"/>
      <c r="U402" s="384"/>
      <c r="V402" s="384"/>
      <c r="W402" s="384"/>
      <c r="X402" s="354"/>
      <c r="Y402" s="354"/>
      <c r="Z402" s="354"/>
      <c r="AA402" s="447"/>
      <c r="AB402" s="405"/>
      <c r="AC402" s="363"/>
      <c r="AD402" s="363"/>
      <c r="AE402" s="366"/>
      <c r="AF402" s="345"/>
      <c r="AG402" s="345"/>
      <c r="AH402" s="345"/>
      <c r="AI402" s="373"/>
      <c r="AJ402" s="375"/>
      <c r="AK402" s="356"/>
      <c r="AL402" s="356"/>
      <c r="AM402" s="359"/>
      <c r="AN402" s="503"/>
      <c r="AO402" s="457"/>
      <c r="AP402" s="354"/>
      <c r="AQ402" s="354"/>
      <c r="AR402" s="354"/>
      <c r="AS402" s="354"/>
      <c r="AT402" s="354"/>
      <c r="AU402" s="354"/>
      <c r="AV402" s="354"/>
      <c r="AW402" s="354"/>
      <c r="AX402" s="354"/>
      <c r="AY402" s="354"/>
      <c r="AZ402" s="454"/>
      <c r="BA402" s="495"/>
      <c r="BB402" s="498"/>
      <c r="BC402" s="498"/>
      <c r="BD402" s="498"/>
      <c r="BE402" s="479"/>
    </row>
    <row r="403" spans="1:57" ht="30" customHeight="1" thickBot="1">
      <c r="A403" s="342"/>
      <c r="B403" s="324"/>
      <c r="C403" s="345"/>
      <c r="D403" s="347"/>
      <c r="E403" s="345"/>
      <c r="F403" s="347"/>
      <c r="G403" s="351"/>
      <c r="H403" s="28" t="s">
        <v>148</v>
      </c>
      <c r="I403" s="77" t="s">
        <v>171</v>
      </c>
      <c r="J403" s="431"/>
      <c r="K403" s="395"/>
      <c r="L403" s="345"/>
      <c r="M403" s="397"/>
      <c r="N403" s="386"/>
      <c r="O403" s="369"/>
      <c r="P403" s="31" t="s">
        <v>149</v>
      </c>
      <c r="Q403" s="26" t="s">
        <v>150</v>
      </c>
      <c r="R403" s="30">
        <f>+IFERROR(VLOOKUP(Q403,[14]DATOS!$E$2:$F$17,2,FALSE),"")</f>
        <v>15</v>
      </c>
      <c r="S403" s="384"/>
      <c r="T403" s="384"/>
      <c r="U403" s="384"/>
      <c r="V403" s="384"/>
      <c r="W403" s="384"/>
      <c r="X403" s="354"/>
      <c r="Y403" s="354"/>
      <c r="Z403" s="354"/>
      <c r="AA403" s="447"/>
      <c r="AB403" s="405"/>
      <c r="AC403" s="363"/>
      <c r="AD403" s="363"/>
      <c r="AE403" s="366"/>
      <c r="AF403" s="345"/>
      <c r="AG403" s="345"/>
      <c r="AH403" s="345"/>
      <c r="AI403" s="373"/>
      <c r="AJ403" s="375"/>
      <c r="AK403" s="356"/>
      <c r="AL403" s="356"/>
      <c r="AM403" s="359"/>
      <c r="AN403" s="503"/>
      <c r="AO403" s="457"/>
      <c r="AP403" s="354"/>
      <c r="AQ403" s="354"/>
      <c r="AR403" s="354"/>
      <c r="AS403" s="354"/>
      <c r="AT403" s="354"/>
      <c r="AU403" s="354"/>
      <c r="AV403" s="354"/>
      <c r="AW403" s="354"/>
      <c r="AX403" s="354"/>
      <c r="AY403" s="354"/>
      <c r="AZ403" s="454"/>
      <c r="BA403" s="495"/>
      <c r="BB403" s="498"/>
      <c r="BC403" s="498"/>
      <c r="BD403" s="498"/>
      <c r="BE403" s="479"/>
    </row>
    <row r="404" spans="1:57" ht="30" customHeight="1" thickBot="1">
      <c r="A404" s="342"/>
      <c r="B404" s="324"/>
      <c r="C404" s="345"/>
      <c r="D404" s="347"/>
      <c r="E404" s="345"/>
      <c r="F404" s="347"/>
      <c r="G404" s="351"/>
      <c r="H404" s="28" t="s">
        <v>151</v>
      </c>
      <c r="I404" s="77" t="s">
        <v>171</v>
      </c>
      <c r="J404" s="431"/>
      <c r="K404" s="395"/>
      <c r="L404" s="345"/>
      <c r="M404" s="397"/>
      <c r="N404" s="386"/>
      <c r="O404" s="369"/>
      <c r="P404" s="30" t="s">
        <v>152</v>
      </c>
      <c r="Q404" s="30" t="s">
        <v>153</v>
      </c>
      <c r="R404" s="30">
        <f>+IFERROR(VLOOKUP(Q404,[14]DATOS!$E$2:$F$17,2,FALSE),"")</f>
        <v>10</v>
      </c>
      <c r="S404" s="384"/>
      <c r="T404" s="384"/>
      <c r="U404" s="384"/>
      <c r="V404" s="384"/>
      <c r="W404" s="384"/>
      <c r="X404" s="354"/>
      <c r="Y404" s="354"/>
      <c r="Z404" s="354"/>
      <c r="AA404" s="447"/>
      <c r="AB404" s="405"/>
      <c r="AC404" s="363"/>
      <c r="AD404" s="363"/>
      <c r="AE404" s="366"/>
      <c r="AF404" s="345"/>
      <c r="AG404" s="345"/>
      <c r="AH404" s="345"/>
      <c r="AI404" s="373"/>
      <c r="AJ404" s="375"/>
      <c r="AK404" s="356"/>
      <c r="AL404" s="356"/>
      <c r="AM404" s="359"/>
      <c r="AN404" s="503"/>
      <c r="AO404" s="457"/>
      <c r="AP404" s="354"/>
      <c r="AQ404" s="354"/>
      <c r="AR404" s="354"/>
      <c r="AS404" s="354"/>
      <c r="AT404" s="354"/>
      <c r="AU404" s="354"/>
      <c r="AV404" s="354"/>
      <c r="AW404" s="354"/>
      <c r="AX404" s="354"/>
      <c r="AY404" s="354"/>
      <c r="AZ404" s="454"/>
      <c r="BA404" s="495"/>
      <c r="BB404" s="498"/>
      <c r="BC404" s="498"/>
      <c r="BD404" s="498"/>
      <c r="BE404" s="479"/>
    </row>
    <row r="405" spans="1:57" ht="72" customHeight="1" thickBot="1">
      <c r="A405" s="342"/>
      <c r="B405" s="324"/>
      <c r="C405" s="345"/>
      <c r="D405" s="347"/>
      <c r="E405" s="349"/>
      <c r="F405" s="347"/>
      <c r="G405" s="351"/>
      <c r="H405" s="28" t="s">
        <v>154</v>
      </c>
      <c r="I405" s="77" t="s">
        <v>171</v>
      </c>
      <c r="J405" s="431"/>
      <c r="K405" s="395"/>
      <c r="L405" s="345"/>
      <c r="M405" s="397"/>
      <c r="N405" s="386"/>
      <c r="O405" s="362"/>
      <c r="P405" s="27"/>
      <c r="Q405" s="31"/>
      <c r="R405" s="31"/>
      <c r="S405" s="384"/>
      <c r="T405" s="384"/>
      <c r="U405" s="384"/>
      <c r="V405" s="384"/>
      <c r="W405" s="384"/>
      <c r="X405" s="354"/>
      <c r="Y405" s="379"/>
      <c r="Z405" s="379"/>
      <c r="AA405" s="448"/>
      <c r="AB405" s="405"/>
      <c r="AC405" s="363"/>
      <c r="AD405" s="363"/>
      <c r="AE405" s="366"/>
      <c r="AF405" s="345"/>
      <c r="AG405" s="345"/>
      <c r="AH405" s="345"/>
      <c r="AI405" s="373"/>
      <c r="AJ405" s="375"/>
      <c r="AK405" s="357"/>
      <c r="AL405" s="357"/>
      <c r="AM405" s="360"/>
      <c r="AN405" s="503"/>
      <c r="AO405" s="458"/>
      <c r="AP405" s="379"/>
      <c r="AQ405" s="379"/>
      <c r="AR405" s="379"/>
      <c r="AS405" s="379"/>
      <c r="AT405" s="379"/>
      <c r="AU405" s="379"/>
      <c r="AV405" s="379"/>
      <c r="AW405" s="379"/>
      <c r="AX405" s="379"/>
      <c r="AY405" s="379"/>
      <c r="AZ405" s="455"/>
      <c r="BA405" s="496"/>
      <c r="BB405" s="499"/>
      <c r="BC405" s="499"/>
      <c r="BD405" s="499"/>
      <c r="BE405" s="480"/>
    </row>
    <row r="406" spans="1:57" ht="30" customHeight="1" thickBot="1">
      <c r="A406" s="342"/>
      <c r="B406" s="324"/>
      <c r="C406" s="345"/>
      <c r="D406" s="347"/>
      <c r="E406" s="385"/>
      <c r="F406" s="347"/>
      <c r="G406" s="351"/>
      <c r="H406" s="28" t="s">
        <v>155</v>
      </c>
      <c r="I406" s="77" t="s">
        <v>171</v>
      </c>
      <c r="J406" s="431"/>
      <c r="K406" s="395"/>
      <c r="L406" s="345"/>
      <c r="M406" s="397"/>
      <c r="N406" s="386"/>
      <c r="O406" s="369" t="s">
        <v>127</v>
      </c>
      <c r="P406" s="30" t="s">
        <v>128</v>
      </c>
      <c r="Q406" s="26" t="s">
        <v>129</v>
      </c>
      <c r="R406" s="30">
        <f>+IFERROR(VLOOKUP(Q406,[14]DATOS!$E$2:$F$17,2,FALSE),"")</f>
        <v>15</v>
      </c>
      <c r="S406" s="354">
        <f>SUM(R406:R415)</f>
        <v>100</v>
      </c>
      <c r="T406" s="353" t="str">
        <f>+IF(AND(S406&lt;=100,S406&gt;=96),"Fuerte",IF(AND(S406&lt;=95,S406&gt;=86),"Moderado",IF(AND(S406&lt;=85,J406&gt;=0),"Débil"," ")))</f>
        <v>Fuerte</v>
      </c>
      <c r="U406" s="353" t="s">
        <v>130</v>
      </c>
      <c r="V406" s="353"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353"/>
      <c r="X406" s="354"/>
      <c r="Y406" s="362"/>
      <c r="Z406" s="406"/>
      <c r="AA406" s="362"/>
      <c r="AB406" s="405"/>
      <c r="AC406" s="363"/>
      <c r="AD406" s="363"/>
      <c r="AE406" s="366"/>
      <c r="AF406" s="345"/>
      <c r="AG406" s="345"/>
      <c r="AH406" s="345"/>
      <c r="AI406" s="373"/>
      <c r="AJ406" s="375"/>
      <c r="AK406" s="368"/>
      <c r="AL406" s="368"/>
      <c r="AM406" s="369"/>
      <c r="AN406" s="503"/>
      <c r="AO406" s="484"/>
      <c r="AP406" s="384"/>
      <c r="AQ406" s="384"/>
      <c r="AR406" s="384"/>
      <c r="AS406" s="384"/>
      <c r="AT406" s="384"/>
      <c r="AU406" s="384"/>
      <c r="AV406" s="384"/>
      <c r="AW406" s="384"/>
      <c r="AX406" s="384"/>
      <c r="AY406" s="384"/>
      <c r="AZ406" s="475"/>
      <c r="BA406" s="476"/>
      <c r="BB406" s="477"/>
      <c r="BC406" s="477"/>
      <c r="BD406" s="477"/>
      <c r="BE406" s="474"/>
    </row>
    <row r="407" spans="1:57" ht="30" customHeight="1" thickBot="1">
      <c r="A407" s="342"/>
      <c r="B407" s="324"/>
      <c r="C407" s="345"/>
      <c r="D407" s="347"/>
      <c r="E407" s="351"/>
      <c r="F407" s="347"/>
      <c r="G407" s="351"/>
      <c r="H407" s="28" t="s">
        <v>156</v>
      </c>
      <c r="I407" s="77" t="s">
        <v>171</v>
      </c>
      <c r="J407" s="431"/>
      <c r="K407" s="395"/>
      <c r="L407" s="345"/>
      <c r="M407" s="397"/>
      <c r="N407" s="386"/>
      <c r="O407" s="369"/>
      <c r="P407" s="30" t="s">
        <v>136</v>
      </c>
      <c r="Q407" s="26" t="s">
        <v>137</v>
      </c>
      <c r="R407" s="30">
        <f>+IFERROR(VLOOKUP(Q407,[14]DATOS!$E$2:$F$17,2,FALSE),"")</f>
        <v>15</v>
      </c>
      <c r="S407" s="354"/>
      <c r="T407" s="354"/>
      <c r="U407" s="354"/>
      <c r="V407" s="354"/>
      <c r="W407" s="354"/>
      <c r="X407" s="354"/>
      <c r="Y407" s="345"/>
      <c r="Z407" s="354"/>
      <c r="AA407" s="345"/>
      <c r="AB407" s="405"/>
      <c r="AC407" s="363"/>
      <c r="AD407" s="363"/>
      <c r="AE407" s="366"/>
      <c r="AF407" s="345"/>
      <c r="AG407" s="345"/>
      <c r="AH407" s="345"/>
      <c r="AI407" s="373"/>
      <c r="AJ407" s="375"/>
      <c r="AK407" s="368"/>
      <c r="AL407" s="368"/>
      <c r="AM407" s="369"/>
      <c r="AN407" s="503"/>
      <c r="AO407" s="484"/>
      <c r="AP407" s="384"/>
      <c r="AQ407" s="384"/>
      <c r="AR407" s="384"/>
      <c r="AS407" s="384"/>
      <c r="AT407" s="384"/>
      <c r="AU407" s="384"/>
      <c r="AV407" s="384"/>
      <c r="AW407" s="384"/>
      <c r="AX407" s="384"/>
      <c r="AY407" s="384"/>
      <c r="AZ407" s="475"/>
      <c r="BA407" s="476"/>
      <c r="BB407" s="477"/>
      <c r="BC407" s="477"/>
      <c r="BD407" s="477"/>
      <c r="BE407" s="474"/>
    </row>
    <row r="408" spans="1:57" ht="30" customHeight="1" thickBot="1">
      <c r="A408" s="342"/>
      <c r="B408" s="324"/>
      <c r="C408" s="345"/>
      <c r="D408" s="347"/>
      <c r="E408" s="351"/>
      <c r="F408" s="347"/>
      <c r="G408" s="351"/>
      <c r="H408" s="28" t="s">
        <v>157</v>
      </c>
      <c r="I408" s="77" t="s">
        <v>171</v>
      </c>
      <c r="J408" s="431"/>
      <c r="K408" s="395"/>
      <c r="L408" s="345"/>
      <c r="M408" s="397"/>
      <c r="N408" s="386"/>
      <c r="O408" s="369"/>
      <c r="P408" s="30" t="s">
        <v>139</v>
      </c>
      <c r="Q408" s="26" t="s">
        <v>140</v>
      </c>
      <c r="R408" s="30">
        <f>+IFERROR(VLOOKUP(Q408,[14]DATOS!$E$2:$F$17,2,FALSE),"")</f>
        <v>15</v>
      </c>
      <c r="S408" s="354"/>
      <c r="T408" s="354"/>
      <c r="U408" s="354"/>
      <c r="V408" s="354"/>
      <c r="W408" s="354"/>
      <c r="X408" s="354"/>
      <c r="Y408" s="345"/>
      <c r="Z408" s="354"/>
      <c r="AA408" s="345"/>
      <c r="AB408" s="405"/>
      <c r="AC408" s="363"/>
      <c r="AD408" s="363"/>
      <c r="AE408" s="366"/>
      <c r="AF408" s="345"/>
      <c r="AG408" s="345"/>
      <c r="AH408" s="345"/>
      <c r="AI408" s="373"/>
      <c r="AJ408" s="375"/>
      <c r="AK408" s="368"/>
      <c r="AL408" s="368"/>
      <c r="AM408" s="369"/>
      <c r="AN408" s="503"/>
      <c r="AO408" s="484"/>
      <c r="AP408" s="384"/>
      <c r="AQ408" s="384"/>
      <c r="AR408" s="384"/>
      <c r="AS408" s="384"/>
      <c r="AT408" s="384"/>
      <c r="AU408" s="384"/>
      <c r="AV408" s="384"/>
      <c r="AW408" s="384"/>
      <c r="AX408" s="384"/>
      <c r="AY408" s="384"/>
      <c r="AZ408" s="475"/>
      <c r="BA408" s="476"/>
      <c r="BB408" s="477"/>
      <c r="BC408" s="477"/>
      <c r="BD408" s="477"/>
      <c r="BE408" s="474"/>
    </row>
    <row r="409" spans="1:57" ht="30" customHeight="1" thickBot="1">
      <c r="A409" s="342"/>
      <c r="B409" s="324"/>
      <c r="C409" s="345"/>
      <c r="D409" s="347"/>
      <c r="E409" s="351"/>
      <c r="F409" s="347"/>
      <c r="G409" s="351"/>
      <c r="H409" s="28" t="s">
        <v>158</v>
      </c>
      <c r="I409" s="77" t="s">
        <v>171</v>
      </c>
      <c r="J409" s="431"/>
      <c r="K409" s="395"/>
      <c r="L409" s="345"/>
      <c r="M409" s="397"/>
      <c r="N409" s="386"/>
      <c r="O409" s="369"/>
      <c r="P409" s="30" t="s">
        <v>143</v>
      </c>
      <c r="Q409" s="26" t="s">
        <v>144</v>
      </c>
      <c r="R409" s="30">
        <f>+IFERROR(VLOOKUP(Q409,[14]DATOS!$E$2:$F$17,2,FALSE),"")</f>
        <v>15</v>
      </c>
      <c r="S409" s="354"/>
      <c r="T409" s="354"/>
      <c r="U409" s="354"/>
      <c r="V409" s="354"/>
      <c r="W409" s="354"/>
      <c r="X409" s="354"/>
      <c r="Y409" s="345"/>
      <c r="Z409" s="354"/>
      <c r="AA409" s="345"/>
      <c r="AB409" s="405"/>
      <c r="AC409" s="363"/>
      <c r="AD409" s="363"/>
      <c r="AE409" s="366"/>
      <c r="AF409" s="345"/>
      <c r="AG409" s="345"/>
      <c r="AH409" s="345"/>
      <c r="AI409" s="373"/>
      <c r="AJ409" s="375"/>
      <c r="AK409" s="368"/>
      <c r="AL409" s="368"/>
      <c r="AM409" s="369"/>
      <c r="AN409" s="503"/>
      <c r="AO409" s="484"/>
      <c r="AP409" s="384"/>
      <c r="AQ409" s="384"/>
      <c r="AR409" s="384"/>
      <c r="AS409" s="384"/>
      <c r="AT409" s="384"/>
      <c r="AU409" s="384"/>
      <c r="AV409" s="384"/>
      <c r="AW409" s="384"/>
      <c r="AX409" s="384"/>
      <c r="AY409" s="384"/>
      <c r="AZ409" s="475"/>
      <c r="BA409" s="476"/>
      <c r="BB409" s="477"/>
      <c r="BC409" s="477"/>
      <c r="BD409" s="477"/>
      <c r="BE409" s="474"/>
    </row>
    <row r="410" spans="1:57" ht="18.75" customHeight="1" thickBot="1">
      <c r="A410" s="342"/>
      <c r="B410" s="324"/>
      <c r="C410" s="345"/>
      <c r="D410" s="347"/>
      <c r="E410" s="351"/>
      <c r="F410" s="347"/>
      <c r="G410" s="351"/>
      <c r="H410" s="387" t="s">
        <v>159</v>
      </c>
      <c r="I410" s="77" t="s">
        <v>171</v>
      </c>
      <c r="J410" s="431"/>
      <c r="K410" s="395"/>
      <c r="L410" s="345"/>
      <c r="M410" s="397"/>
      <c r="N410" s="386"/>
      <c r="O410" s="369"/>
      <c r="P410" s="30" t="s">
        <v>146</v>
      </c>
      <c r="Q410" s="26" t="s">
        <v>147</v>
      </c>
      <c r="R410" s="30">
        <f>+IFERROR(VLOOKUP(Q410,[14]DATOS!$E$2:$F$17,2,FALSE),"")</f>
        <v>15</v>
      </c>
      <c r="S410" s="354"/>
      <c r="T410" s="354"/>
      <c r="U410" s="354"/>
      <c r="V410" s="354"/>
      <c r="W410" s="354"/>
      <c r="X410" s="354"/>
      <c r="Y410" s="345"/>
      <c r="Z410" s="354"/>
      <c r="AA410" s="345"/>
      <c r="AB410" s="405"/>
      <c r="AC410" s="363"/>
      <c r="AD410" s="363"/>
      <c r="AE410" s="366"/>
      <c r="AF410" s="345"/>
      <c r="AG410" s="345"/>
      <c r="AH410" s="345"/>
      <c r="AI410" s="373"/>
      <c r="AJ410" s="375"/>
      <c r="AK410" s="368"/>
      <c r="AL410" s="368"/>
      <c r="AM410" s="369"/>
      <c r="AN410" s="503"/>
      <c r="AO410" s="484"/>
      <c r="AP410" s="384"/>
      <c r="AQ410" s="384"/>
      <c r="AR410" s="384"/>
      <c r="AS410" s="384"/>
      <c r="AT410" s="384"/>
      <c r="AU410" s="384"/>
      <c r="AV410" s="384"/>
      <c r="AW410" s="384"/>
      <c r="AX410" s="384"/>
      <c r="AY410" s="384"/>
      <c r="AZ410" s="475"/>
      <c r="BA410" s="476"/>
      <c r="BB410" s="477"/>
      <c r="BC410" s="477"/>
      <c r="BD410" s="477"/>
      <c r="BE410" s="474"/>
    </row>
    <row r="411" spans="1:57" ht="45.75" customHeight="1" thickBot="1">
      <c r="A411" s="342"/>
      <c r="B411" s="324"/>
      <c r="C411" s="345"/>
      <c r="D411" s="347"/>
      <c r="E411" s="351"/>
      <c r="F411" s="347"/>
      <c r="G411" s="351"/>
      <c r="H411" s="387"/>
      <c r="I411" s="77" t="s">
        <v>171</v>
      </c>
      <c r="J411" s="431"/>
      <c r="K411" s="395"/>
      <c r="L411" s="345"/>
      <c r="M411" s="397"/>
      <c r="N411" s="386"/>
      <c r="O411" s="369"/>
      <c r="P411" s="30" t="s">
        <v>149</v>
      </c>
      <c r="Q411" s="26" t="s">
        <v>150</v>
      </c>
      <c r="R411" s="30">
        <f>+IFERROR(VLOOKUP(Q411,[14]DATOS!$E$2:$F$17,2,FALSE),"")</f>
        <v>15</v>
      </c>
      <c r="S411" s="354"/>
      <c r="T411" s="354"/>
      <c r="U411" s="354"/>
      <c r="V411" s="354"/>
      <c r="W411" s="354"/>
      <c r="X411" s="354"/>
      <c r="Y411" s="345"/>
      <c r="Z411" s="354"/>
      <c r="AA411" s="345"/>
      <c r="AB411" s="405"/>
      <c r="AC411" s="363"/>
      <c r="AD411" s="363"/>
      <c r="AE411" s="366"/>
      <c r="AF411" s="345"/>
      <c r="AG411" s="345"/>
      <c r="AH411" s="345"/>
      <c r="AI411" s="373"/>
      <c r="AJ411" s="375"/>
      <c r="AK411" s="368"/>
      <c r="AL411" s="368"/>
      <c r="AM411" s="369"/>
      <c r="AN411" s="503"/>
      <c r="AO411" s="484"/>
      <c r="AP411" s="384"/>
      <c r="AQ411" s="384"/>
      <c r="AR411" s="384"/>
      <c r="AS411" s="384"/>
      <c r="AT411" s="384"/>
      <c r="AU411" s="384"/>
      <c r="AV411" s="384"/>
      <c r="AW411" s="384"/>
      <c r="AX411" s="384"/>
      <c r="AY411" s="384"/>
      <c r="AZ411" s="475"/>
      <c r="BA411" s="476"/>
      <c r="BB411" s="477"/>
      <c r="BC411" s="477"/>
      <c r="BD411" s="477"/>
      <c r="BE411" s="474"/>
    </row>
    <row r="412" spans="1:57" ht="27.75" customHeight="1" thickBot="1">
      <c r="A412" s="342"/>
      <c r="B412" s="324"/>
      <c r="C412" s="345"/>
      <c r="D412" s="347"/>
      <c r="E412" s="351"/>
      <c r="F412" s="347"/>
      <c r="G412" s="351"/>
      <c r="H412" s="370" t="s">
        <v>160</v>
      </c>
      <c r="I412" s="77" t="s">
        <v>171</v>
      </c>
      <c r="J412" s="431"/>
      <c r="K412" s="395"/>
      <c r="L412" s="345"/>
      <c r="M412" s="397"/>
      <c r="N412" s="386"/>
      <c r="O412" s="369"/>
      <c r="P412" s="30" t="s">
        <v>152</v>
      </c>
      <c r="Q412" s="30" t="s">
        <v>153</v>
      </c>
      <c r="R412" s="30">
        <f>+IFERROR(VLOOKUP(Q412,[14]DATOS!$E$2:$F$17,2,FALSE),"")</f>
        <v>10</v>
      </c>
      <c r="S412" s="354"/>
      <c r="T412" s="354"/>
      <c r="U412" s="354"/>
      <c r="V412" s="354"/>
      <c r="W412" s="354"/>
      <c r="X412" s="354"/>
      <c r="Y412" s="345"/>
      <c r="Z412" s="354"/>
      <c r="AA412" s="345"/>
      <c r="AB412" s="405"/>
      <c r="AC412" s="363"/>
      <c r="AD412" s="363"/>
      <c r="AE412" s="366"/>
      <c r="AF412" s="345"/>
      <c r="AG412" s="345"/>
      <c r="AH412" s="345"/>
      <c r="AI412" s="373"/>
      <c r="AJ412" s="375"/>
      <c r="AK412" s="368"/>
      <c r="AL412" s="368"/>
      <c r="AM412" s="369"/>
      <c r="AN412" s="503"/>
      <c r="AO412" s="484"/>
      <c r="AP412" s="384"/>
      <c r="AQ412" s="384"/>
      <c r="AR412" s="384"/>
      <c r="AS412" s="384"/>
      <c r="AT412" s="384"/>
      <c r="AU412" s="384"/>
      <c r="AV412" s="384"/>
      <c r="AW412" s="384"/>
      <c r="AX412" s="384"/>
      <c r="AY412" s="384"/>
      <c r="AZ412" s="475"/>
      <c r="BA412" s="476"/>
      <c r="BB412" s="477"/>
      <c r="BC412" s="477"/>
      <c r="BD412" s="477"/>
      <c r="BE412" s="474"/>
    </row>
    <row r="413" spans="1:57" ht="26.25" customHeight="1" thickBot="1">
      <c r="A413" s="342"/>
      <c r="B413" s="324"/>
      <c r="C413" s="345"/>
      <c r="D413" s="347"/>
      <c r="E413" s="351"/>
      <c r="F413" s="347"/>
      <c r="G413" s="351"/>
      <c r="H413" s="371"/>
      <c r="I413" s="77" t="s">
        <v>171</v>
      </c>
      <c r="J413" s="431"/>
      <c r="K413" s="395"/>
      <c r="L413" s="345"/>
      <c r="M413" s="397"/>
      <c r="N413" s="351"/>
      <c r="O413" s="369"/>
      <c r="P413" s="384"/>
      <c r="Q413" s="384"/>
      <c r="R413" s="384"/>
      <c r="S413" s="354"/>
      <c r="T413" s="354"/>
      <c r="U413" s="354"/>
      <c r="V413" s="354"/>
      <c r="W413" s="354"/>
      <c r="X413" s="354"/>
      <c r="Y413" s="345"/>
      <c r="Z413" s="354"/>
      <c r="AA413" s="345"/>
      <c r="AB413" s="405"/>
      <c r="AC413" s="363"/>
      <c r="AD413" s="363"/>
      <c r="AE413" s="366"/>
      <c r="AF413" s="345"/>
      <c r="AG413" s="345"/>
      <c r="AH413" s="345"/>
      <c r="AI413" s="374"/>
      <c r="AJ413" s="500" t="s">
        <v>379</v>
      </c>
      <c r="AK413" s="409" t="s">
        <v>192</v>
      </c>
      <c r="AL413" s="409" t="s">
        <v>380</v>
      </c>
      <c r="AM413" s="362" t="s">
        <v>381</v>
      </c>
      <c r="AN413" s="503"/>
      <c r="AO413" s="484"/>
      <c r="AP413" s="384"/>
      <c r="AQ413" s="384"/>
      <c r="AR413" s="384"/>
      <c r="AS413" s="384"/>
      <c r="AT413" s="384"/>
      <c r="AU413" s="384"/>
      <c r="AV413" s="384"/>
      <c r="AW413" s="384"/>
      <c r="AX413" s="384"/>
      <c r="AY413" s="384"/>
      <c r="AZ413" s="475"/>
      <c r="BA413" s="476"/>
      <c r="BB413" s="477"/>
      <c r="BC413" s="477"/>
      <c r="BD413" s="477"/>
      <c r="BE413" s="474"/>
    </row>
    <row r="414" spans="1:57" ht="18.75" customHeight="1" thickBot="1">
      <c r="A414" s="342"/>
      <c r="B414" s="324"/>
      <c r="C414" s="345"/>
      <c r="D414" s="347"/>
      <c r="E414" s="351"/>
      <c r="F414" s="347"/>
      <c r="G414" s="351"/>
      <c r="H414" s="387" t="s">
        <v>161</v>
      </c>
      <c r="I414" s="77" t="s">
        <v>171</v>
      </c>
      <c r="J414" s="431"/>
      <c r="K414" s="395"/>
      <c r="L414" s="345"/>
      <c r="M414" s="397"/>
      <c r="N414" s="351"/>
      <c r="O414" s="369"/>
      <c r="P414" s="384"/>
      <c r="Q414" s="384"/>
      <c r="R414" s="384"/>
      <c r="S414" s="354"/>
      <c r="T414" s="354"/>
      <c r="U414" s="354"/>
      <c r="V414" s="354"/>
      <c r="W414" s="354"/>
      <c r="X414" s="354"/>
      <c r="Y414" s="345"/>
      <c r="Z414" s="354"/>
      <c r="AA414" s="345"/>
      <c r="AB414" s="405"/>
      <c r="AC414" s="363"/>
      <c r="AD414" s="363"/>
      <c r="AE414" s="366"/>
      <c r="AF414" s="345"/>
      <c r="AG414" s="345"/>
      <c r="AH414" s="345"/>
      <c r="AI414" s="374"/>
      <c r="AJ414" s="501"/>
      <c r="AK414" s="410"/>
      <c r="AL414" s="410"/>
      <c r="AM414" s="345"/>
      <c r="AN414" s="503"/>
      <c r="AO414" s="484"/>
      <c r="AP414" s="384"/>
      <c r="AQ414" s="384"/>
      <c r="AR414" s="384"/>
      <c r="AS414" s="384"/>
      <c r="AT414" s="384"/>
      <c r="AU414" s="384"/>
      <c r="AV414" s="384"/>
      <c r="AW414" s="384"/>
      <c r="AX414" s="384"/>
      <c r="AY414" s="384"/>
      <c r="AZ414" s="475"/>
      <c r="BA414" s="476"/>
      <c r="BB414" s="477"/>
      <c r="BC414" s="477"/>
      <c r="BD414" s="477"/>
      <c r="BE414" s="474"/>
    </row>
    <row r="415" spans="1:57" ht="9.75" customHeight="1" thickBot="1">
      <c r="A415" s="342"/>
      <c r="B415" s="324"/>
      <c r="C415" s="345"/>
      <c r="D415" s="347"/>
      <c r="E415" s="351"/>
      <c r="F415" s="347"/>
      <c r="G415" s="351"/>
      <c r="H415" s="387"/>
      <c r="I415" s="77" t="s">
        <v>171</v>
      </c>
      <c r="J415" s="431"/>
      <c r="K415" s="395"/>
      <c r="L415" s="345"/>
      <c r="M415" s="397"/>
      <c r="N415" s="351"/>
      <c r="O415" s="369"/>
      <c r="P415" s="384"/>
      <c r="Q415" s="384"/>
      <c r="R415" s="384"/>
      <c r="S415" s="354"/>
      <c r="T415" s="354"/>
      <c r="U415" s="354"/>
      <c r="V415" s="354"/>
      <c r="W415" s="354"/>
      <c r="X415" s="354"/>
      <c r="Y415" s="345"/>
      <c r="Z415" s="354"/>
      <c r="AA415" s="345"/>
      <c r="AB415" s="405"/>
      <c r="AC415" s="363"/>
      <c r="AD415" s="363"/>
      <c r="AE415" s="366"/>
      <c r="AF415" s="345"/>
      <c r="AG415" s="345"/>
      <c r="AH415" s="345"/>
      <c r="AI415" s="374"/>
      <c r="AJ415" s="501"/>
      <c r="AK415" s="410"/>
      <c r="AL415" s="410"/>
      <c r="AM415" s="345"/>
      <c r="AN415" s="503"/>
      <c r="AO415" s="484"/>
      <c r="AP415" s="384"/>
      <c r="AQ415" s="384"/>
      <c r="AR415" s="384"/>
      <c r="AS415" s="384"/>
      <c r="AT415" s="384"/>
      <c r="AU415" s="384"/>
      <c r="AV415" s="384"/>
      <c r="AW415" s="384"/>
      <c r="AX415" s="384"/>
      <c r="AY415" s="384"/>
      <c r="AZ415" s="475"/>
      <c r="BA415" s="476"/>
      <c r="BB415" s="477"/>
      <c r="BC415" s="477"/>
      <c r="BD415" s="477"/>
      <c r="BE415" s="474"/>
    </row>
    <row r="416" spans="1:57" ht="18.75" customHeight="1" thickBot="1">
      <c r="A416" s="342"/>
      <c r="B416" s="324"/>
      <c r="C416" s="345"/>
      <c r="D416" s="347"/>
      <c r="E416" s="351"/>
      <c r="F416" s="347"/>
      <c r="G416" s="351"/>
      <c r="H416" s="387" t="s">
        <v>162</v>
      </c>
      <c r="I416" s="77" t="s">
        <v>171</v>
      </c>
      <c r="J416" s="431"/>
      <c r="K416" s="395"/>
      <c r="L416" s="345"/>
      <c r="M416" s="397"/>
      <c r="N416" s="351"/>
      <c r="O416" s="369"/>
      <c r="P416" s="384"/>
      <c r="Q416" s="384"/>
      <c r="R416" s="384"/>
      <c r="S416" s="354"/>
      <c r="T416" s="354"/>
      <c r="U416" s="354"/>
      <c r="V416" s="354"/>
      <c r="W416" s="354"/>
      <c r="X416" s="354"/>
      <c r="Y416" s="345"/>
      <c r="Z416" s="354"/>
      <c r="AA416" s="345"/>
      <c r="AB416" s="405"/>
      <c r="AC416" s="363"/>
      <c r="AD416" s="363"/>
      <c r="AE416" s="366"/>
      <c r="AF416" s="345"/>
      <c r="AG416" s="345"/>
      <c r="AH416" s="345"/>
      <c r="AI416" s="374"/>
      <c r="AJ416" s="501"/>
      <c r="AK416" s="410"/>
      <c r="AL416" s="410"/>
      <c r="AM416" s="345"/>
      <c r="AN416" s="503"/>
      <c r="AO416" s="484"/>
      <c r="AP416" s="384"/>
      <c r="AQ416" s="384"/>
      <c r="AR416" s="384"/>
      <c r="AS416" s="384"/>
      <c r="AT416" s="384"/>
      <c r="AU416" s="384"/>
      <c r="AV416" s="384"/>
      <c r="AW416" s="384"/>
      <c r="AX416" s="384"/>
      <c r="AY416" s="384"/>
      <c r="AZ416" s="475"/>
      <c r="BA416" s="476"/>
      <c r="BB416" s="477"/>
      <c r="BC416" s="477"/>
      <c r="BD416" s="477"/>
      <c r="BE416" s="474"/>
    </row>
    <row r="417" spans="1:57" ht="12.75" customHeight="1" thickBot="1">
      <c r="A417" s="342"/>
      <c r="B417" s="324"/>
      <c r="C417" s="345"/>
      <c r="D417" s="347"/>
      <c r="E417" s="351"/>
      <c r="F417" s="347"/>
      <c r="G417" s="351"/>
      <c r="H417" s="387"/>
      <c r="I417" s="77" t="s">
        <v>171</v>
      </c>
      <c r="J417" s="431"/>
      <c r="K417" s="395"/>
      <c r="L417" s="345"/>
      <c r="M417" s="397"/>
      <c r="N417" s="351"/>
      <c r="O417" s="369"/>
      <c r="P417" s="384"/>
      <c r="Q417" s="384"/>
      <c r="R417" s="384"/>
      <c r="S417" s="354"/>
      <c r="T417" s="354"/>
      <c r="U417" s="354"/>
      <c r="V417" s="354"/>
      <c r="W417" s="354"/>
      <c r="X417" s="354"/>
      <c r="Y417" s="345"/>
      <c r="Z417" s="354"/>
      <c r="AA417" s="345"/>
      <c r="AB417" s="405"/>
      <c r="AC417" s="363"/>
      <c r="AD417" s="363"/>
      <c r="AE417" s="366"/>
      <c r="AF417" s="345"/>
      <c r="AG417" s="345"/>
      <c r="AH417" s="345"/>
      <c r="AI417" s="374"/>
      <c r="AJ417" s="501"/>
      <c r="AK417" s="410"/>
      <c r="AL417" s="410"/>
      <c r="AM417" s="345"/>
      <c r="AN417" s="503"/>
      <c r="AO417" s="484"/>
      <c r="AP417" s="384"/>
      <c r="AQ417" s="384"/>
      <c r="AR417" s="384"/>
      <c r="AS417" s="384"/>
      <c r="AT417" s="384"/>
      <c r="AU417" s="384"/>
      <c r="AV417" s="384"/>
      <c r="AW417" s="384"/>
      <c r="AX417" s="384"/>
      <c r="AY417" s="384"/>
      <c r="AZ417" s="475"/>
      <c r="BA417" s="476"/>
      <c r="BB417" s="477"/>
      <c r="BC417" s="477"/>
      <c r="BD417" s="477"/>
      <c r="BE417" s="474"/>
    </row>
    <row r="418" spans="1:57" ht="18.75" customHeight="1" thickBot="1">
      <c r="A418" s="342"/>
      <c r="B418" s="324"/>
      <c r="C418" s="345"/>
      <c r="D418" s="347"/>
      <c r="E418" s="351"/>
      <c r="F418" s="347"/>
      <c r="G418" s="351"/>
      <c r="H418" s="387" t="s">
        <v>163</v>
      </c>
      <c r="I418" s="77" t="s">
        <v>171</v>
      </c>
      <c r="J418" s="431"/>
      <c r="K418" s="395"/>
      <c r="L418" s="345"/>
      <c r="M418" s="397"/>
      <c r="N418" s="351"/>
      <c r="O418" s="369"/>
      <c r="P418" s="384"/>
      <c r="Q418" s="384"/>
      <c r="R418" s="384"/>
      <c r="S418" s="354"/>
      <c r="T418" s="354"/>
      <c r="U418" s="354"/>
      <c r="V418" s="354"/>
      <c r="W418" s="354"/>
      <c r="X418" s="354"/>
      <c r="Y418" s="345"/>
      <c r="Z418" s="354"/>
      <c r="AA418" s="345"/>
      <c r="AB418" s="405"/>
      <c r="AC418" s="363"/>
      <c r="AD418" s="363"/>
      <c r="AE418" s="366"/>
      <c r="AF418" s="345"/>
      <c r="AG418" s="345"/>
      <c r="AH418" s="345"/>
      <c r="AI418" s="374"/>
      <c r="AJ418" s="501"/>
      <c r="AK418" s="410"/>
      <c r="AL418" s="410"/>
      <c r="AM418" s="345"/>
      <c r="AN418" s="503"/>
      <c r="AO418" s="484"/>
      <c r="AP418" s="384"/>
      <c r="AQ418" s="384"/>
      <c r="AR418" s="384"/>
      <c r="AS418" s="384"/>
      <c r="AT418" s="384"/>
      <c r="AU418" s="384"/>
      <c r="AV418" s="384"/>
      <c r="AW418" s="384"/>
      <c r="AX418" s="384"/>
      <c r="AY418" s="384"/>
      <c r="AZ418" s="475"/>
      <c r="BA418" s="476"/>
      <c r="BB418" s="477"/>
      <c r="BC418" s="477"/>
      <c r="BD418" s="477"/>
      <c r="BE418" s="474"/>
    </row>
    <row r="419" spans="1:57" ht="12.75" customHeight="1" thickBot="1">
      <c r="A419" s="342"/>
      <c r="B419" s="324"/>
      <c r="C419" s="345"/>
      <c r="D419" s="347"/>
      <c r="E419" s="351"/>
      <c r="F419" s="347"/>
      <c r="G419" s="351"/>
      <c r="H419" s="387"/>
      <c r="I419" s="77" t="s">
        <v>171</v>
      </c>
      <c r="J419" s="431"/>
      <c r="K419" s="395"/>
      <c r="L419" s="345"/>
      <c r="M419" s="397"/>
      <c r="N419" s="351"/>
      <c r="O419" s="369"/>
      <c r="P419" s="384"/>
      <c r="Q419" s="384"/>
      <c r="R419" s="384"/>
      <c r="S419" s="354"/>
      <c r="T419" s="354"/>
      <c r="U419" s="354"/>
      <c r="V419" s="354"/>
      <c r="W419" s="354"/>
      <c r="X419" s="354"/>
      <c r="Y419" s="345"/>
      <c r="Z419" s="354"/>
      <c r="AA419" s="345"/>
      <c r="AB419" s="405"/>
      <c r="AC419" s="363"/>
      <c r="AD419" s="363"/>
      <c r="AE419" s="366"/>
      <c r="AF419" s="345"/>
      <c r="AG419" s="345"/>
      <c r="AH419" s="345"/>
      <c r="AI419" s="374"/>
      <c r="AJ419" s="501"/>
      <c r="AK419" s="410"/>
      <c r="AL419" s="410"/>
      <c r="AM419" s="345"/>
      <c r="AN419" s="503"/>
      <c r="AO419" s="484"/>
      <c r="AP419" s="384"/>
      <c r="AQ419" s="384"/>
      <c r="AR419" s="384"/>
      <c r="AS419" s="384"/>
      <c r="AT419" s="384"/>
      <c r="AU419" s="384"/>
      <c r="AV419" s="384"/>
      <c r="AW419" s="384"/>
      <c r="AX419" s="384"/>
      <c r="AY419" s="384"/>
      <c r="AZ419" s="475"/>
      <c r="BA419" s="476"/>
      <c r="BB419" s="477"/>
      <c r="BC419" s="477"/>
      <c r="BD419" s="477"/>
      <c r="BE419" s="474"/>
    </row>
    <row r="420" spans="1:57" ht="14.25" customHeight="1" thickBot="1">
      <c r="A420" s="342"/>
      <c r="B420" s="324"/>
      <c r="C420" s="345"/>
      <c r="D420" s="347"/>
      <c r="E420" s="351"/>
      <c r="F420" s="347"/>
      <c r="G420" s="351"/>
      <c r="H420" s="370" t="s">
        <v>164</v>
      </c>
      <c r="I420" s="77" t="s">
        <v>171</v>
      </c>
      <c r="J420" s="431"/>
      <c r="K420" s="395"/>
      <c r="L420" s="345"/>
      <c r="M420" s="397"/>
      <c r="N420" s="351"/>
      <c r="O420" s="369"/>
      <c r="P420" s="384"/>
      <c r="Q420" s="384"/>
      <c r="R420" s="384"/>
      <c r="S420" s="354"/>
      <c r="T420" s="354"/>
      <c r="U420" s="354"/>
      <c r="V420" s="354"/>
      <c r="W420" s="354"/>
      <c r="X420" s="354"/>
      <c r="Y420" s="345"/>
      <c r="Z420" s="354"/>
      <c r="AA420" s="345"/>
      <c r="AB420" s="405"/>
      <c r="AC420" s="363"/>
      <c r="AD420" s="363"/>
      <c r="AE420" s="366"/>
      <c r="AF420" s="345"/>
      <c r="AG420" s="345"/>
      <c r="AH420" s="345"/>
      <c r="AI420" s="374"/>
      <c r="AJ420" s="501"/>
      <c r="AK420" s="410"/>
      <c r="AL420" s="410"/>
      <c r="AM420" s="345"/>
      <c r="AN420" s="503"/>
      <c r="AO420" s="484"/>
      <c r="AP420" s="384"/>
      <c r="AQ420" s="384"/>
      <c r="AR420" s="384"/>
      <c r="AS420" s="384"/>
      <c r="AT420" s="384"/>
      <c r="AU420" s="384"/>
      <c r="AV420" s="384"/>
      <c r="AW420" s="384"/>
      <c r="AX420" s="384"/>
      <c r="AY420" s="384"/>
      <c r="AZ420" s="475"/>
      <c r="BA420" s="476"/>
      <c r="BB420" s="477"/>
      <c r="BC420" s="477"/>
      <c r="BD420" s="477"/>
      <c r="BE420" s="474"/>
    </row>
    <row r="421" spans="1:57" ht="13.5" customHeight="1" thickBot="1">
      <c r="A421" s="342"/>
      <c r="B421" s="324"/>
      <c r="C421" s="345"/>
      <c r="D421" s="347"/>
      <c r="E421" s="351"/>
      <c r="F421" s="347"/>
      <c r="G421" s="351"/>
      <c r="H421" s="371"/>
      <c r="I421" s="77" t="s">
        <v>171</v>
      </c>
      <c r="J421" s="431"/>
      <c r="K421" s="395"/>
      <c r="L421" s="345"/>
      <c r="M421" s="397"/>
      <c r="N421" s="351"/>
      <c r="O421" s="369"/>
      <c r="P421" s="384"/>
      <c r="Q421" s="384"/>
      <c r="R421" s="384"/>
      <c r="S421" s="354"/>
      <c r="T421" s="354"/>
      <c r="U421" s="354"/>
      <c r="V421" s="354"/>
      <c r="W421" s="354"/>
      <c r="X421" s="354"/>
      <c r="Y421" s="345"/>
      <c r="Z421" s="354"/>
      <c r="AA421" s="345"/>
      <c r="AB421" s="405"/>
      <c r="AC421" s="363"/>
      <c r="AD421" s="363"/>
      <c r="AE421" s="366"/>
      <c r="AF421" s="345"/>
      <c r="AG421" s="345"/>
      <c r="AH421" s="345"/>
      <c r="AI421" s="374"/>
      <c r="AJ421" s="501"/>
      <c r="AK421" s="410"/>
      <c r="AL421" s="410"/>
      <c r="AM421" s="345"/>
      <c r="AN421" s="503"/>
      <c r="AO421" s="484"/>
      <c r="AP421" s="384"/>
      <c r="AQ421" s="384"/>
      <c r="AR421" s="384"/>
      <c r="AS421" s="384"/>
      <c r="AT421" s="384"/>
      <c r="AU421" s="384"/>
      <c r="AV421" s="384"/>
      <c r="AW421" s="384"/>
      <c r="AX421" s="384"/>
      <c r="AY421" s="384"/>
      <c r="AZ421" s="475"/>
      <c r="BA421" s="476"/>
      <c r="BB421" s="477"/>
      <c r="BC421" s="477"/>
      <c r="BD421" s="477"/>
      <c r="BE421" s="474"/>
    </row>
    <row r="422" spans="1:57" ht="18.75" customHeight="1" thickBot="1">
      <c r="A422" s="342"/>
      <c r="B422" s="324"/>
      <c r="C422" s="345"/>
      <c r="D422" s="347"/>
      <c r="E422" s="351"/>
      <c r="F422" s="347"/>
      <c r="G422" s="351"/>
      <c r="H422" s="377" t="s">
        <v>165</v>
      </c>
      <c r="I422" s="77" t="s">
        <v>171</v>
      </c>
      <c r="J422" s="431"/>
      <c r="K422" s="395"/>
      <c r="L422" s="345"/>
      <c r="M422" s="397"/>
      <c r="N422" s="351"/>
      <c r="O422" s="369"/>
      <c r="P422" s="384"/>
      <c r="Q422" s="384"/>
      <c r="R422" s="384"/>
      <c r="S422" s="354"/>
      <c r="T422" s="354"/>
      <c r="U422" s="354"/>
      <c r="V422" s="354"/>
      <c r="W422" s="354"/>
      <c r="X422" s="354"/>
      <c r="Y422" s="345"/>
      <c r="Z422" s="354"/>
      <c r="AA422" s="345"/>
      <c r="AB422" s="405"/>
      <c r="AC422" s="363"/>
      <c r="AD422" s="363"/>
      <c r="AE422" s="366"/>
      <c r="AF422" s="345"/>
      <c r="AG422" s="345"/>
      <c r="AH422" s="345"/>
      <c r="AI422" s="374"/>
      <c r="AJ422" s="501"/>
      <c r="AK422" s="410"/>
      <c r="AL422" s="410"/>
      <c r="AM422" s="345"/>
      <c r="AN422" s="503"/>
      <c r="AO422" s="484"/>
      <c r="AP422" s="384"/>
      <c r="AQ422" s="384"/>
      <c r="AR422" s="384"/>
      <c r="AS422" s="384"/>
      <c r="AT422" s="384"/>
      <c r="AU422" s="384"/>
      <c r="AV422" s="384"/>
      <c r="AW422" s="384"/>
      <c r="AX422" s="384"/>
      <c r="AY422" s="384"/>
      <c r="AZ422" s="475"/>
      <c r="BA422" s="476"/>
      <c r="BB422" s="477"/>
      <c r="BC422" s="477"/>
      <c r="BD422" s="477"/>
      <c r="BE422" s="474"/>
    </row>
    <row r="423" spans="1:57" ht="15.75" customHeight="1" thickBot="1">
      <c r="A423" s="441"/>
      <c r="B423" s="325"/>
      <c r="C423" s="415"/>
      <c r="D423" s="442"/>
      <c r="E423" s="352"/>
      <c r="F423" s="442"/>
      <c r="G423" s="352"/>
      <c r="H423" s="432"/>
      <c r="I423" s="77" t="s">
        <v>171</v>
      </c>
      <c r="J423" s="443"/>
      <c r="K423" s="444"/>
      <c r="L423" s="345"/>
      <c r="M423" s="449"/>
      <c r="N423" s="352"/>
      <c r="O423" s="369"/>
      <c r="P423" s="384"/>
      <c r="Q423" s="384"/>
      <c r="R423" s="384"/>
      <c r="S423" s="425"/>
      <c r="T423" s="425"/>
      <c r="U423" s="425"/>
      <c r="V423" s="425"/>
      <c r="W423" s="425"/>
      <c r="X423" s="425"/>
      <c r="Y423" s="415"/>
      <c r="Z423" s="425"/>
      <c r="AA423" s="415"/>
      <c r="AB423" s="437"/>
      <c r="AC423" s="363"/>
      <c r="AD423" s="363"/>
      <c r="AE423" s="439"/>
      <c r="AF423" s="415"/>
      <c r="AG423" s="415"/>
      <c r="AH423" s="345"/>
      <c r="AI423" s="426"/>
      <c r="AJ423" s="502"/>
      <c r="AK423" s="411"/>
      <c r="AL423" s="411"/>
      <c r="AM423" s="415"/>
      <c r="AN423" s="503"/>
      <c r="AO423" s="504"/>
      <c r="AP423" s="505"/>
      <c r="AQ423" s="505"/>
      <c r="AR423" s="505"/>
      <c r="AS423" s="505"/>
      <c r="AT423" s="505"/>
      <c r="AU423" s="505"/>
      <c r="AV423" s="505"/>
      <c r="AW423" s="505"/>
      <c r="AX423" s="505"/>
      <c r="AY423" s="505"/>
      <c r="AZ423" s="510"/>
      <c r="BA423" s="511"/>
      <c r="BB423" s="493"/>
      <c r="BC423" s="493"/>
      <c r="BD423" s="493"/>
      <c r="BE423" s="506"/>
    </row>
    <row r="424" spans="1:57" ht="46.5" customHeight="1" thickBot="1">
      <c r="A424" s="440">
        <v>15</v>
      </c>
      <c r="B424" s="323" t="s">
        <v>382</v>
      </c>
      <c r="C424" s="345" t="s">
        <v>383</v>
      </c>
      <c r="D424" s="346" t="s">
        <v>122</v>
      </c>
      <c r="E424" s="345" t="s">
        <v>384</v>
      </c>
      <c r="F424" s="399" t="s">
        <v>385</v>
      </c>
      <c r="G424" s="350" t="s">
        <v>124</v>
      </c>
      <c r="H424" s="44" t="s">
        <v>125</v>
      </c>
      <c r="I424" s="77" t="s">
        <v>171</v>
      </c>
      <c r="J424" s="430">
        <f>COUNTIF(I424:I449,[3]DATOS!$D$24)</f>
        <v>26</v>
      </c>
      <c r="K424" s="395" t="str">
        <f>+IF(AND(J424&lt;6,J424&gt;0),"Moderado",IF(AND(J424&lt;12,J424&gt;5),"Mayor",IF(AND(J424&lt;20,J424&gt;11),"Catastrófico","Responda las Preguntas de Impacto")))</f>
        <v>Responda las Preguntas de Impacto</v>
      </c>
      <c r="L424" s="344"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396"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403" t="s">
        <v>386</v>
      </c>
      <c r="O424" s="349" t="s">
        <v>127</v>
      </c>
      <c r="P424" s="29" t="s">
        <v>128</v>
      </c>
      <c r="Q424" s="26" t="s">
        <v>129</v>
      </c>
      <c r="R424" s="29">
        <f>+IFERROR(VLOOKUP(Q424,[15]DATOS!$E$2:$F$17,2,FALSE),"")</f>
        <v>15</v>
      </c>
      <c r="S424" s="379">
        <f>SUM(R424:R431)</f>
        <v>100</v>
      </c>
      <c r="T424" s="379" t="str">
        <f>+IF(AND(S424&lt;=100,S424&gt;=96),"Fuerte",IF(AND(S424&lt;=95,S424&gt;=86),"Moderado",IF(AND(S424&lt;=85,J424&gt;=0),"Débil"," ")))</f>
        <v>Fuerte</v>
      </c>
      <c r="U424" s="379" t="s">
        <v>130</v>
      </c>
      <c r="V424" s="379"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379">
        <f>IF(V424="Fuerte",100,IF(V424="Moderado",50,IF(V424="Débil",0)))</f>
        <v>100</v>
      </c>
      <c r="X424" s="354">
        <f>AVERAGE(W424:W449)</f>
        <v>100</v>
      </c>
      <c r="Y424" s="468" t="s">
        <v>387</v>
      </c>
      <c r="Z424" s="487" t="s">
        <v>203</v>
      </c>
      <c r="AA424" s="489" t="s">
        <v>388</v>
      </c>
      <c r="AB424" s="405" t="str">
        <f>+IF(X424=100,"Fuerte",IF(AND(X424&lt;=99,X424&gt;=50),"Moderado",IF(X424&lt;50,"Débil"," ")))</f>
        <v>Fuerte</v>
      </c>
      <c r="AC424" s="363" t="s">
        <v>132</v>
      </c>
      <c r="AD424" s="363" t="s">
        <v>132</v>
      </c>
      <c r="AE424" s="438"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345"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345" t="str">
        <f>K424</f>
        <v>Responda las Preguntas de Impacto</v>
      </c>
      <c r="AH424" s="344"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372"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491" t="s">
        <v>389</v>
      </c>
      <c r="AK424" s="470">
        <v>43466</v>
      </c>
      <c r="AL424" s="470">
        <v>43830</v>
      </c>
      <c r="AM424" s="472" t="s">
        <v>387</v>
      </c>
      <c r="AN424" s="459" t="s">
        <v>390</v>
      </c>
      <c r="AO424" s="456"/>
      <c r="AP424" s="452"/>
      <c r="AQ424" s="452"/>
      <c r="AR424" s="452"/>
      <c r="AS424" s="452"/>
      <c r="AT424" s="452"/>
      <c r="AU424" s="452"/>
      <c r="AV424" s="452"/>
      <c r="AW424" s="452"/>
      <c r="AX424" s="452"/>
      <c r="AY424" s="452"/>
      <c r="AZ424" s="453"/>
      <c r="BA424" s="494"/>
      <c r="BB424" s="497"/>
      <c r="BC424" s="497"/>
      <c r="BD424" s="497"/>
      <c r="BE424" s="478"/>
    </row>
    <row r="425" spans="1:57" ht="30" customHeight="1" thickBot="1">
      <c r="A425" s="342"/>
      <c r="B425" s="324"/>
      <c r="C425" s="345"/>
      <c r="D425" s="347"/>
      <c r="E425" s="345"/>
      <c r="F425" s="347"/>
      <c r="G425" s="351"/>
      <c r="H425" s="28" t="s">
        <v>135</v>
      </c>
      <c r="I425" s="77" t="s">
        <v>171</v>
      </c>
      <c r="J425" s="431"/>
      <c r="K425" s="395"/>
      <c r="L425" s="345"/>
      <c r="M425" s="397"/>
      <c r="N425" s="386"/>
      <c r="O425" s="369"/>
      <c r="P425" s="30" t="s">
        <v>136</v>
      </c>
      <c r="Q425" s="26" t="s">
        <v>137</v>
      </c>
      <c r="R425" s="30">
        <f>+IFERROR(VLOOKUP(Q425,[15]DATOS!$E$2:$F$17,2,FALSE),"")</f>
        <v>15</v>
      </c>
      <c r="S425" s="384"/>
      <c r="T425" s="384"/>
      <c r="U425" s="384"/>
      <c r="V425" s="384"/>
      <c r="W425" s="384"/>
      <c r="X425" s="354"/>
      <c r="Y425" s="485"/>
      <c r="Z425" s="487"/>
      <c r="AA425" s="489"/>
      <c r="AB425" s="405"/>
      <c r="AC425" s="363"/>
      <c r="AD425" s="363"/>
      <c r="AE425" s="366"/>
      <c r="AF425" s="345"/>
      <c r="AG425" s="345"/>
      <c r="AH425" s="345"/>
      <c r="AI425" s="373"/>
      <c r="AJ425" s="492"/>
      <c r="AK425" s="470"/>
      <c r="AL425" s="470"/>
      <c r="AM425" s="472"/>
      <c r="AN425" s="459"/>
      <c r="AO425" s="457"/>
      <c r="AP425" s="354"/>
      <c r="AQ425" s="354"/>
      <c r="AR425" s="354"/>
      <c r="AS425" s="354"/>
      <c r="AT425" s="354"/>
      <c r="AU425" s="354"/>
      <c r="AV425" s="354"/>
      <c r="AW425" s="354"/>
      <c r="AX425" s="354"/>
      <c r="AY425" s="354"/>
      <c r="AZ425" s="454"/>
      <c r="BA425" s="495"/>
      <c r="BB425" s="498"/>
      <c r="BC425" s="498"/>
      <c r="BD425" s="498"/>
      <c r="BE425" s="479"/>
    </row>
    <row r="426" spans="1:57" ht="30" customHeight="1" thickBot="1">
      <c r="A426" s="342"/>
      <c r="B426" s="324"/>
      <c r="C426" s="345"/>
      <c r="D426" s="347"/>
      <c r="E426" s="345"/>
      <c r="F426" s="347"/>
      <c r="G426" s="351"/>
      <c r="H426" s="28" t="s">
        <v>138</v>
      </c>
      <c r="I426" s="77" t="s">
        <v>171</v>
      </c>
      <c r="J426" s="431"/>
      <c r="K426" s="395"/>
      <c r="L426" s="345"/>
      <c r="M426" s="397"/>
      <c r="N426" s="386"/>
      <c r="O426" s="369"/>
      <c r="P426" s="30" t="s">
        <v>139</v>
      </c>
      <c r="Q426" s="26" t="s">
        <v>140</v>
      </c>
      <c r="R426" s="30">
        <f>+IFERROR(VLOOKUP(Q426,[15]DATOS!$E$2:$F$17,2,FALSE),"")</f>
        <v>15</v>
      </c>
      <c r="S426" s="384"/>
      <c r="T426" s="384"/>
      <c r="U426" s="384"/>
      <c r="V426" s="384"/>
      <c r="W426" s="384"/>
      <c r="X426" s="354"/>
      <c r="Y426" s="485"/>
      <c r="Z426" s="487"/>
      <c r="AA426" s="489"/>
      <c r="AB426" s="405"/>
      <c r="AC426" s="363"/>
      <c r="AD426" s="363"/>
      <c r="AE426" s="366"/>
      <c r="AF426" s="345"/>
      <c r="AG426" s="345"/>
      <c r="AH426" s="345"/>
      <c r="AI426" s="373"/>
      <c r="AJ426" s="492"/>
      <c r="AK426" s="470"/>
      <c r="AL426" s="470"/>
      <c r="AM426" s="472"/>
      <c r="AN426" s="459"/>
      <c r="AO426" s="457"/>
      <c r="AP426" s="354"/>
      <c r="AQ426" s="354"/>
      <c r="AR426" s="354"/>
      <c r="AS426" s="354"/>
      <c r="AT426" s="354"/>
      <c r="AU426" s="354"/>
      <c r="AV426" s="354"/>
      <c r="AW426" s="354"/>
      <c r="AX426" s="354"/>
      <c r="AY426" s="354"/>
      <c r="AZ426" s="454"/>
      <c r="BA426" s="495"/>
      <c r="BB426" s="498"/>
      <c r="BC426" s="498"/>
      <c r="BD426" s="498"/>
      <c r="BE426" s="479"/>
    </row>
    <row r="427" spans="1:57" ht="30" customHeight="1" thickBot="1">
      <c r="A427" s="342"/>
      <c r="B427" s="324"/>
      <c r="C427" s="345"/>
      <c r="D427" s="347"/>
      <c r="E427" s="345"/>
      <c r="F427" s="347"/>
      <c r="G427" s="351"/>
      <c r="H427" s="28" t="s">
        <v>141</v>
      </c>
      <c r="I427" s="77" t="s">
        <v>171</v>
      </c>
      <c r="J427" s="431"/>
      <c r="K427" s="395"/>
      <c r="L427" s="345"/>
      <c r="M427" s="397"/>
      <c r="N427" s="386"/>
      <c r="O427" s="369"/>
      <c r="P427" s="30" t="s">
        <v>143</v>
      </c>
      <c r="Q427" s="26" t="s">
        <v>144</v>
      </c>
      <c r="R427" s="30">
        <f>+IFERROR(VLOOKUP(Q427,[15]DATOS!$E$2:$F$17,2,FALSE),"")</f>
        <v>15</v>
      </c>
      <c r="S427" s="384"/>
      <c r="T427" s="384"/>
      <c r="U427" s="384"/>
      <c r="V427" s="384"/>
      <c r="W427" s="384"/>
      <c r="X427" s="354"/>
      <c r="Y427" s="485"/>
      <c r="Z427" s="487"/>
      <c r="AA427" s="489"/>
      <c r="AB427" s="405"/>
      <c r="AC427" s="363"/>
      <c r="AD427" s="363"/>
      <c r="AE427" s="366"/>
      <c r="AF427" s="345"/>
      <c r="AG427" s="345"/>
      <c r="AH427" s="345"/>
      <c r="AI427" s="373"/>
      <c r="AJ427" s="492"/>
      <c r="AK427" s="470"/>
      <c r="AL427" s="470"/>
      <c r="AM427" s="472"/>
      <c r="AN427" s="459"/>
      <c r="AO427" s="457"/>
      <c r="AP427" s="354"/>
      <c r="AQ427" s="354"/>
      <c r="AR427" s="354"/>
      <c r="AS427" s="354"/>
      <c r="AT427" s="354"/>
      <c r="AU427" s="354"/>
      <c r="AV427" s="354"/>
      <c r="AW427" s="354"/>
      <c r="AX427" s="354"/>
      <c r="AY427" s="354"/>
      <c r="AZ427" s="454"/>
      <c r="BA427" s="495"/>
      <c r="BB427" s="498"/>
      <c r="BC427" s="498"/>
      <c r="BD427" s="498"/>
      <c r="BE427" s="479"/>
    </row>
    <row r="428" spans="1:57" ht="30" customHeight="1" thickBot="1">
      <c r="A428" s="342"/>
      <c r="B428" s="324"/>
      <c r="C428" s="345"/>
      <c r="D428" s="347"/>
      <c r="E428" s="345"/>
      <c r="F428" s="347"/>
      <c r="G428" s="351"/>
      <c r="H428" s="28" t="s">
        <v>145</v>
      </c>
      <c r="I428" s="77" t="s">
        <v>171</v>
      </c>
      <c r="J428" s="431"/>
      <c r="K428" s="395"/>
      <c r="L428" s="345"/>
      <c r="M428" s="397"/>
      <c r="N428" s="386"/>
      <c r="O428" s="369"/>
      <c r="P428" s="30" t="s">
        <v>146</v>
      </c>
      <c r="Q428" s="26" t="s">
        <v>147</v>
      </c>
      <c r="R428" s="30">
        <f>+IFERROR(VLOOKUP(Q428,[15]DATOS!$E$2:$F$17,2,FALSE),"")</f>
        <v>15</v>
      </c>
      <c r="S428" s="384"/>
      <c r="T428" s="384"/>
      <c r="U428" s="384"/>
      <c r="V428" s="384"/>
      <c r="W428" s="384"/>
      <c r="X428" s="354"/>
      <c r="Y428" s="485"/>
      <c r="Z428" s="487"/>
      <c r="AA428" s="489"/>
      <c r="AB428" s="405"/>
      <c r="AC428" s="363"/>
      <c r="AD428" s="363"/>
      <c r="AE428" s="366"/>
      <c r="AF428" s="345"/>
      <c r="AG428" s="345"/>
      <c r="AH428" s="345"/>
      <c r="AI428" s="373"/>
      <c r="AJ428" s="492"/>
      <c r="AK428" s="470"/>
      <c r="AL428" s="470"/>
      <c r="AM428" s="472"/>
      <c r="AN428" s="459"/>
      <c r="AO428" s="457"/>
      <c r="AP428" s="354"/>
      <c r="AQ428" s="354"/>
      <c r="AR428" s="354"/>
      <c r="AS428" s="354"/>
      <c r="AT428" s="354"/>
      <c r="AU428" s="354"/>
      <c r="AV428" s="354"/>
      <c r="AW428" s="354"/>
      <c r="AX428" s="354"/>
      <c r="AY428" s="354"/>
      <c r="AZ428" s="454"/>
      <c r="BA428" s="495"/>
      <c r="BB428" s="498"/>
      <c r="BC428" s="498"/>
      <c r="BD428" s="498"/>
      <c r="BE428" s="479"/>
    </row>
    <row r="429" spans="1:57" ht="30" customHeight="1" thickBot="1">
      <c r="A429" s="342"/>
      <c r="B429" s="324"/>
      <c r="C429" s="345"/>
      <c r="D429" s="347"/>
      <c r="E429" s="345"/>
      <c r="F429" s="347"/>
      <c r="G429" s="351"/>
      <c r="H429" s="28" t="s">
        <v>148</v>
      </c>
      <c r="I429" s="77" t="s">
        <v>171</v>
      </c>
      <c r="J429" s="431"/>
      <c r="K429" s="395"/>
      <c r="L429" s="345"/>
      <c r="M429" s="397"/>
      <c r="N429" s="386"/>
      <c r="O429" s="369"/>
      <c r="P429" s="31" t="s">
        <v>149</v>
      </c>
      <c r="Q429" s="26" t="s">
        <v>150</v>
      </c>
      <c r="R429" s="30">
        <f>+IFERROR(VLOOKUP(Q429,[15]DATOS!$E$2:$F$17,2,FALSE),"")</f>
        <v>15</v>
      </c>
      <c r="S429" s="384"/>
      <c r="T429" s="384"/>
      <c r="U429" s="384"/>
      <c r="V429" s="384"/>
      <c r="W429" s="384"/>
      <c r="X429" s="354"/>
      <c r="Y429" s="485"/>
      <c r="Z429" s="487"/>
      <c r="AA429" s="489"/>
      <c r="AB429" s="405"/>
      <c r="AC429" s="363"/>
      <c r="AD429" s="363"/>
      <c r="AE429" s="366"/>
      <c r="AF429" s="345"/>
      <c r="AG429" s="345"/>
      <c r="AH429" s="345"/>
      <c r="AI429" s="373"/>
      <c r="AJ429" s="492"/>
      <c r="AK429" s="470"/>
      <c r="AL429" s="470"/>
      <c r="AM429" s="472"/>
      <c r="AN429" s="459"/>
      <c r="AO429" s="457"/>
      <c r="AP429" s="354"/>
      <c r="AQ429" s="354"/>
      <c r="AR429" s="354"/>
      <c r="AS429" s="354"/>
      <c r="AT429" s="354"/>
      <c r="AU429" s="354"/>
      <c r="AV429" s="354"/>
      <c r="AW429" s="354"/>
      <c r="AX429" s="354"/>
      <c r="AY429" s="354"/>
      <c r="AZ429" s="454"/>
      <c r="BA429" s="495"/>
      <c r="BB429" s="498"/>
      <c r="BC429" s="498"/>
      <c r="BD429" s="498"/>
      <c r="BE429" s="479"/>
    </row>
    <row r="430" spans="1:57" ht="30" customHeight="1" thickBot="1">
      <c r="A430" s="342"/>
      <c r="B430" s="324"/>
      <c r="C430" s="345"/>
      <c r="D430" s="347"/>
      <c r="E430" s="345"/>
      <c r="F430" s="347"/>
      <c r="G430" s="351"/>
      <c r="H430" s="28" t="s">
        <v>151</v>
      </c>
      <c r="I430" s="77" t="s">
        <v>171</v>
      </c>
      <c r="J430" s="431"/>
      <c r="K430" s="395"/>
      <c r="L430" s="345"/>
      <c r="M430" s="397"/>
      <c r="N430" s="386"/>
      <c r="O430" s="369"/>
      <c r="P430" s="30" t="s">
        <v>152</v>
      </c>
      <c r="Q430" s="30" t="s">
        <v>153</v>
      </c>
      <c r="R430" s="30">
        <f>+IFERROR(VLOOKUP(Q430,[15]DATOS!$E$2:$F$17,2,FALSE),"")</f>
        <v>10</v>
      </c>
      <c r="S430" s="384"/>
      <c r="T430" s="384"/>
      <c r="U430" s="384"/>
      <c r="V430" s="384"/>
      <c r="W430" s="384"/>
      <c r="X430" s="354"/>
      <c r="Y430" s="485"/>
      <c r="Z430" s="487"/>
      <c r="AA430" s="489"/>
      <c r="AB430" s="405"/>
      <c r="AC430" s="363"/>
      <c r="AD430" s="363"/>
      <c r="AE430" s="366"/>
      <c r="AF430" s="345"/>
      <c r="AG430" s="345"/>
      <c r="AH430" s="345"/>
      <c r="AI430" s="373"/>
      <c r="AJ430" s="492"/>
      <c r="AK430" s="470"/>
      <c r="AL430" s="470"/>
      <c r="AM430" s="472"/>
      <c r="AN430" s="459"/>
      <c r="AO430" s="457"/>
      <c r="AP430" s="354"/>
      <c r="AQ430" s="354"/>
      <c r="AR430" s="354"/>
      <c r="AS430" s="354"/>
      <c r="AT430" s="354"/>
      <c r="AU430" s="354"/>
      <c r="AV430" s="354"/>
      <c r="AW430" s="354"/>
      <c r="AX430" s="354"/>
      <c r="AY430" s="354"/>
      <c r="AZ430" s="454"/>
      <c r="BA430" s="495"/>
      <c r="BB430" s="498"/>
      <c r="BC430" s="498"/>
      <c r="BD430" s="498"/>
      <c r="BE430" s="479"/>
    </row>
    <row r="431" spans="1:57" ht="72" customHeight="1" thickBot="1">
      <c r="A431" s="342"/>
      <c r="B431" s="324"/>
      <c r="C431" s="345"/>
      <c r="D431" s="347"/>
      <c r="E431" s="349"/>
      <c r="F431" s="347"/>
      <c r="G431" s="351"/>
      <c r="H431" s="28" t="s">
        <v>154</v>
      </c>
      <c r="I431" s="77" t="s">
        <v>171</v>
      </c>
      <c r="J431" s="431"/>
      <c r="K431" s="395"/>
      <c r="L431" s="345"/>
      <c r="M431" s="397"/>
      <c r="N431" s="386"/>
      <c r="O431" s="362"/>
      <c r="P431" s="27"/>
      <c r="Q431" s="31"/>
      <c r="R431" s="31"/>
      <c r="S431" s="384"/>
      <c r="T431" s="384"/>
      <c r="U431" s="384"/>
      <c r="V431" s="384"/>
      <c r="W431" s="384"/>
      <c r="X431" s="354"/>
      <c r="Y431" s="486"/>
      <c r="Z431" s="488"/>
      <c r="AA431" s="490"/>
      <c r="AB431" s="405"/>
      <c r="AC431" s="363"/>
      <c r="AD431" s="363"/>
      <c r="AE431" s="366"/>
      <c r="AF431" s="345"/>
      <c r="AG431" s="345"/>
      <c r="AH431" s="345"/>
      <c r="AI431" s="373"/>
      <c r="AJ431" s="492"/>
      <c r="AK431" s="471"/>
      <c r="AL431" s="471"/>
      <c r="AM431" s="473"/>
      <c r="AN431" s="459"/>
      <c r="AO431" s="458"/>
      <c r="AP431" s="379"/>
      <c r="AQ431" s="379"/>
      <c r="AR431" s="379"/>
      <c r="AS431" s="379"/>
      <c r="AT431" s="379"/>
      <c r="AU431" s="379"/>
      <c r="AV431" s="379"/>
      <c r="AW431" s="379"/>
      <c r="AX431" s="379"/>
      <c r="AY431" s="379"/>
      <c r="AZ431" s="455"/>
      <c r="BA431" s="496"/>
      <c r="BB431" s="499"/>
      <c r="BC431" s="499"/>
      <c r="BD431" s="499"/>
      <c r="BE431" s="480"/>
    </row>
    <row r="432" spans="1:57" ht="30" customHeight="1" thickBot="1">
      <c r="A432" s="342"/>
      <c r="B432" s="324"/>
      <c r="C432" s="345"/>
      <c r="D432" s="347"/>
      <c r="E432" s="385"/>
      <c r="F432" s="347"/>
      <c r="G432" s="351"/>
      <c r="H432" s="28" t="s">
        <v>155</v>
      </c>
      <c r="I432" s="77" t="s">
        <v>171</v>
      </c>
      <c r="J432" s="431"/>
      <c r="K432" s="395"/>
      <c r="L432" s="345"/>
      <c r="M432" s="397"/>
      <c r="N432" s="386"/>
      <c r="O432" s="369"/>
      <c r="P432" s="30" t="s">
        <v>128</v>
      </c>
      <c r="Q432" s="26" t="s">
        <v>129</v>
      </c>
      <c r="R432" s="30">
        <f>+IFERROR(VLOOKUP(Q432,[15]DATOS!$E$2:$F$17,2,FALSE),"")</f>
        <v>15</v>
      </c>
      <c r="S432" s="354">
        <f>SUM(R432:R441)</f>
        <v>100</v>
      </c>
      <c r="T432" s="353" t="str">
        <f>+IF(AND(S432&lt;=100,S432&gt;=96),"Fuerte",IF(AND(S432&lt;=95,S432&gt;=86),"Moderado",IF(AND(S432&lt;=85,J432&gt;=0),"Débil"," ")))</f>
        <v>Fuerte</v>
      </c>
      <c r="U432" s="353" t="s">
        <v>130</v>
      </c>
      <c r="V432" s="353"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353"/>
      <c r="X432" s="354"/>
      <c r="Y432" s="362"/>
      <c r="Z432" s="406"/>
      <c r="AA432" s="362"/>
      <c r="AB432" s="405"/>
      <c r="AC432" s="363"/>
      <c r="AD432" s="363"/>
      <c r="AE432" s="366"/>
      <c r="AF432" s="345"/>
      <c r="AG432" s="345"/>
      <c r="AH432" s="345"/>
      <c r="AI432" s="373"/>
      <c r="AJ432" s="481"/>
      <c r="AK432" s="482"/>
      <c r="AL432" s="482"/>
      <c r="AM432" s="483"/>
      <c r="AN432" s="459"/>
      <c r="AO432" s="484"/>
      <c r="AP432" s="384"/>
      <c r="AQ432" s="384"/>
      <c r="AR432" s="384"/>
      <c r="AS432" s="384"/>
      <c r="AT432" s="384"/>
      <c r="AU432" s="384"/>
      <c r="AV432" s="384"/>
      <c r="AW432" s="384"/>
      <c r="AX432" s="384"/>
      <c r="AY432" s="384"/>
      <c r="AZ432" s="475"/>
      <c r="BA432" s="476"/>
      <c r="BB432" s="477"/>
      <c r="BC432" s="477"/>
      <c r="BD432" s="477"/>
      <c r="BE432" s="474"/>
    </row>
    <row r="433" spans="1:57" ht="30" customHeight="1" thickBot="1">
      <c r="A433" s="342"/>
      <c r="B433" s="324"/>
      <c r="C433" s="345"/>
      <c r="D433" s="347"/>
      <c r="E433" s="351"/>
      <c r="F433" s="347"/>
      <c r="G433" s="351"/>
      <c r="H433" s="28" t="s">
        <v>156</v>
      </c>
      <c r="I433" s="77" t="s">
        <v>171</v>
      </c>
      <c r="J433" s="431"/>
      <c r="K433" s="395"/>
      <c r="L433" s="345"/>
      <c r="M433" s="397"/>
      <c r="N433" s="386"/>
      <c r="O433" s="369"/>
      <c r="P433" s="30" t="s">
        <v>136</v>
      </c>
      <c r="Q433" s="26" t="s">
        <v>137</v>
      </c>
      <c r="R433" s="30">
        <f>+IFERROR(VLOOKUP(Q433,[15]DATOS!$E$2:$F$17,2,FALSE),"")</f>
        <v>15</v>
      </c>
      <c r="S433" s="354"/>
      <c r="T433" s="354"/>
      <c r="U433" s="354"/>
      <c r="V433" s="354"/>
      <c r="W433" s="354"/>
      <c r="X433" s="354"/>
      <c r="Y433" s="345"/>
      <c r="Z433" s="354"/>
      <c r="AA433" s="345"/>
      <c r="AB433" s="405"/>
      <c r="AC433" s="363"/>
      <c r="AD433" s="363"/>
      <c r="AE433" s="366"/>
      <c r="AF433" s="345"/>
      <c r="AG433" s="345"/>
      <c r="AH433" s="345"/>
      <c r="AI433" s="373"/>
      <c r="AJ433" s="481"/>
      <c r="AK433" s="482"/>
      <c r="AL433" s="482"/>
      <c r="AM433" s="483"/>
      <c r="AN433" s="459"/>
      <c r="AO433" s="484"/>
      <c r="AP433" s="384"/>
      <c r="AQ433" s="384"/>
      <c r="AR433" s="384"/>
      <c r="AS433" s="384"/>
      <c r="AT433" s="384"/>
      <c r="AU433" s="384"/>
      <c r="AV433" s="384"/>
      <c r="AW433" s="384"/>
      <c r="AX433" s="384"/>
      <c r="AY433" s="384"/>
      <c r="AZ433" s="475"/>
      <c r="BA433" s="476"/>
      <c r="BB433" s="477"/>
      <c r="BC433" s="477"/>
      <c r="BD433" s="477"/>
      <c r="BE433" s="474"/>
    </row>
    <row r="434" spans="1:57" ht="30" customHeight="1" thickBot="1">
      <c r="A434" s="342"/>
      <c r="B434" s="324"/>
      <c r="C434" s="345"/>
      <c r="D434" s="347"/>
      <c r="E434" s="351"/>
      <c r="F434" s="347"/>
      <c r="G434" s="351"/>
      <c r="H434" s="28" t="s">
        <v>157</v>
      </c>
      <c r="I434" s="77" t="s">
        <v>171</v>
      </c>
      <c r="J434" s="431"/>
      <c r="K434" s="395"/>
      <c r="L434" s="345"/>
      <c r="M434" s="397"/>
      <c r="N434" s="386"/>
      <c r="O434" s="369"/>
      <c r="P434" s="30" t="s">
        <v>139</v>
      </c>
      <c r="Q434" s="26" t="s">
        <v>140</v>
      </c>
      <c r="R434" s="30">
        <f>+IFERROR(VLOOKUP(Q434,[15]DATOS!$E$2:$F$17,2,FALSE),"")</f>
        <v>15</v>
      </c>
      <c r="S434" s="354"/>
      <c r="T434" s="354"/>
      <c r="U434" s="354"/>
      <c r="V434" s="354"/>
      <c r="W434" s="354"/>
      <c r="X434" s="354"/>
      <c r="Y434" s="345"/>
      <c r="Z434" s="354"/>
      <c r="AA434" s="345"/>
      <c r="AB434" s="405"/>
      <c r="AC434" s="363"/>
      <c r="AD434" s="363"/>
      <c r="AE434" s="366"/>
      <c r="AF434" s="345"/>
      <c r="AG434" s="345"/>
      <c r="AH434" s="345"/>
      <c r="AI434" s="373"/>
      <c r="AJ434" s="481"/>
      <c r="AK434" s="482"/>
      <c r="AL434" s="482"/>
      <c r="AM434" s="483"/>
      <c r="AN434" s="459"/>
      <c r="AO434" s="484"/>
      <c r="AP434" s="384"/>
      <c r="AQ434" s="384"/>
      <c r="AR434" s="384"/>
      <c r="AS434" s="384"/>
      <c r="AT434" s="384"/>
      <c r="AU434" s="384"/>
      <c r="AV434" s="384"/>
      <c r="AW434" s="384"/>
      <c r="AX434" s="384"/>
      <c r="AY434" s="384"/>
      <c r="AZ434" s="475"/>
      <c r="BA434" s="476"/>
      <c r="BB434" s="477"/>
      <c r="BC434" s="477"/>
      <c r="BD434" s="477"/>
      <c r="BE434" s="474"/>
    </row>
    <row r="435" spans="1:57" ht="30" customHeight="1" thickBot="1">
      <c r="A435" s="342"/>
      <c r="B435" s="324"/>
      <c r="C435" s="345"/>
      <c r="D435" s="347"/>
      <c r="E435" s="351"/>
      <c r="F435" s="347"/>
      <c r="G435" s="351"/>
      <c r="H435" s="28" t="s">
        <v>158</v>
      </c>
      <c r="I435" s="77" t="s">
        <v>171</v>
      </c>
      <c r="J435" s="431"/>
      <c r="K435" s="395"/>
      <c r="L435" s="345"/>
      <c r="M435" s="397"/>
      <c r="N435" s="386"/>
      <c r="O435" s="369"/>
      <c r="P435" s="30" t="s">
        <v>143</v>
      </c>
      <c r="Q435" s="26" t="s">
        <v>144</v>
      </c>
      <c r="R435" s="30">
        <f>+IFERROR(VLOOKUP(Q435,[15]DATOS!$E$2:$F$17,2,FALSE),"")</f>
        <v>15</v>
      </c>
      <c r="S435" s="354"/>
      <c r="T435" s="354"/>
      <c r="U435" s="354"/>
      <c r="V435" s="354"/>
      <c r="W435" s="354"/>
      <c r="X435" s="354"/>
      <c r="Y435" s="345"/>
      <c r="Z435" s="354"/>
      <c r="AA435" s="345"/>
      <c r="AB435" s="405"/>
      <c r="AC435" s="363"/>
      <c r="AD435" s="363"/>
      <c r="AE435" s="366"/>
      <c r="AF435" s="345"/>
      <c r="AG435" s="345"/>
      <c r="AH435" s="345"/>
      <c r="AI435" s="373"/>
      <c r="AJ435" s="481"/>
      <c r="AK435" s="482"/>
      <c r="AL435" s="482"/>
      <c r="AM435" s="483"/>
      <c r="AN435" s="459"/>
      <c r="AO435" s="484"/>
      <c r="AP435" s="384"/>
      <c r="AQ435" s="384"/>
      <c r="AR435" s="384"/>
      <c r="AS435" s="384"/>
      <c r="AT435" s="384"/>
      <c r="AU435" s="384"/>
      <c r="AV435" s="384"/>
      <c r="AW435" s="384"/>
      <c r="AX435" s="384"/>
      <c r="AY435" s="384"/>
      <c r="AZ435" s="475"/>
      <c r="BA435" s="476"/>
      <c r="BB435" s="477"/>
      <c r="BC435" s="477"/>
      <c r="BD435" s="477"/>
      <c r="BE435" s="474"/>
    </row>
    <row r="436" spans="1:57" ht="18.75" customHeight="1" thickBot="1">
      <c r="A436" s="342"/>
      <c r="B436" s="324"/>
      <c r="C436" s="345"/>
      <c r="D436" s="347"/>
      <c r="E436" s="351"/>
      <c r="F436" s="347"/>
      <c r="G436" s="351"/>
      <c r="H436" s="387" t="s">
        <v>159</v>
      </c>
      <c r="I436" s="77" t="s">
        <v>171</v>
      </c>
      <c r="J436" s="431"/>
      <c r="K436" s="395"/>
      <c r="L436" s="345"/>
      <c r="M436" s="397"/>
      <c r="N436" s="386"/>
      <c r="O436" s="369"/>
      <c r="P436" s="30" t="s">
        <v>146</v>
      </c>
      <c r="Q436" s="26" t="s">
        <v>147</v>
      </c>
      <c r="R436" s="30">
        <f>+IFERROR(VLOOKUP(Q436,[15]DATOS!$E$2:$F$17,2,FALSE),"")</f>
        <v>15</v>
      </c>
      <c r="S436" s="354"/>
      <c r="T436" s="354"/>
      <c r="U436" s="354"/>
      <c r="V436" s="354"/>
      <c r="W436" s="354"/>
      <c r="X436" s="354"/>
      <c r="Y436" s="345"/>
      <c r="Z436" s="354"/>
      <c r="AA436" s="345"/>
      <c r="AB436" s="405"/>
      <c r="AC436" s="363"/>
      <c r="AD436" s="363"/>
      <c r="AE436" s="366"/>
      <c r="AF436" s="345"/>
      <c r="AG436" s="345"/>
      <c r="AH436" s="345"/>
      <c r="AI436" s="373"/>
      <c r="AJ436" s="481"/>
      <c r="AK436" s="482"/>
      <c r="AL436" s="482"/>
      <c r="AM436" s="483"/>
      <c r="AN436" s="459"/>
      <c r="AO436" s="484"/>
      <c r="AP436" s="384"/>
      <c r="AQ436" s="384"/>
      <c r="AR436" s="384"/>
      <c r="AS436" s="384"/>
      <c r="AT436" s="384"/>
      <c r="AU436" s="384"/>
      <c r="AV436" s="384"/>
      <c r="AW436" s="384"/>
      <c r="AX436" s="384"/>
      <c r="AY436" s="384"/>
      <c r="AZ436" s="475"/>
      <c r="BA436" s="476"/>
      <c r="BB436" s="477"/>
      <c r="BC436" s="477"/>
      <c r="BD436" s="477"/>
      <c r="BE436" s="474"/>
    </row>
    <row r="437" spans="1:57" ht="30" customHeight="1" thickBot="1">
      <c r="A437" s="342"/>
      <c r="B437" s="324"/>
      <c r="C437" s="345"/>
      <c r="D437" s="347"/>
      <c r="E437" s="351"/>
      <c r="F437" s="347"/>
      <c r="G437" s="351"/>
      <c r="H437" s="387"/>
      <c r="I437" s="77" t="s">
        <v>171</v>
      </c>
      <c r="J437" s="431"/>
      <c r="K437" s="395"/>
      <c r="L437" s="345"/>
      <c r="M437" s="397"/>
      <c r="N437" s="386"/>
      <c r="O437" s="369"/>
      <c r="P437" s="30" t="s">
        <v>149</v>
      </c>
      <c r="Q437" s="26" t="s">
        <v>150</v>
      </c>
      <c r="R437" s="30">
        <f>+IFERROR(VLOOKUP(Q437,[15]DATOS!$E$2:$F$17,2,FALSE),"")</f>
        <v>15</v>
      </c>
      <c r="S437" s="354"/>
      <c r="T437" s="354"/>
      <c r="U437" s="354"/>
      <c r="V437" s="354"/>
      <c r="W437" s="354"/>
      <c r="X437" s="354"/>
      <c r="Y437" s="345"/>
      <c r="Z437" s="354"/>
      <c r="AA437" s="345"/>
      <c r="AB437" s="405"/>
      <c r="AC437" s="363"/>
      <c r="AD437" s="363"/>
      <c r="AE437" s="366"/>
      <c r="AF437" s="345"/>
      <c r="AG437" s="345"/>
      <c r="AH437" s="345"/>
      <c r="AI437" s="373"/>
      <c r="AJ437" s="481"/>
      <c r="AK437" s="482"/>
      <c r="AL437" s="482"/>
      <c r="AM437" s="483"/>
      <c r="AN437" s="459"/>
      <c r="AO437" s="484"/>
      <c r="AP437" s="384"/>
      <c r="AQ437" s="384"/>
      <c r="AR437" s="384"/>
      <c r="AS437" s="384"/>
      <c r="AT437" s="384"/>
      <c r="AU437" s="384"/>
      <c r="AV437" s="384"/>
      <c r="AW437" s="384"/>
      <c r="AX437" s="384"/>
      <c r="AY437" s="384"/>
      <c r="AZ437" s="475"/>
      <c r="BA437" s="476"/>
      <c r="BB437" s="477"/>
      <c r="BC437" s="477"/>
      <c r="BD437" s="477"/>
      <c r="BE437" s="474"/>
    </row>
    <row r="438" spans="1:57" ht="27.75" hidden="1" customHeight="1">
      <c r="A438" s="342"/>
      <c r="B438" s="324"/>
      <c r="C438" s="345"/>
      <c r="D438" s="347"/>
      <c r="E438" s="351"/>
      <c r="F438" s="347"/>
      <c r="G438" s="351"/>
      <c r="H438" s="370" t="s">
        <v>160</v>
      </c>
      <c r="I438" s="77" t="s">
        <v>171</v>
      </c>
      <c r="J438" s="431"/>
      <c r="K438" s="395"/>
      <c r="L438" s="345"/>
      <c r="M438" s="397"/>
      <c r="N438" s="386"/>
      <c r="O438" s="369"/>
      <c r="P438" s="30" t="s">
        <v>152</v>
      </c>
      <c r="Q438" s="30" t="s">
        <v>153</v>
      </c>
      <c r="R438" s="30">
        <f>+IFERROR(VLOOKUP(Q438,[15]DATOS!$E$2:$F$17,2,FALSE),"")</f>
        <v>10</v>
      </c>
      <c r="S438" s="354"/>
      <c r="T438" s="354"/>
      <c r="U438" s="354"/>
      <c r="V438" s="354"/>
      <c r="W438" s="354"/>
      <c r="X438" s="354"/>
      <c r="Y438" s="345"/>
      <c r="Z438" s="354"/>
      <c r="AA438" s="345"/>
      <c r="AB438" s="405"/>
      <c r="AC438" s="363"/>
      <c r="AD438" s="363"/>
      <c r="AE438" s="366"/>
      <c r="AF438" s="345"/>
      <c r="AG438" s="345"/>
      <c r="AH438" s="345"/>
      <c r="AI438" s="373"/>
      <c r="AJ438" s="481"/>
      <c r="AK438" s="482"/>
      <c r="AL438" s="482"/>
      <c r="AM438" s="483"/>
      <c r="AN438" s="459"/>
      <c r="AO438" s="484"/>
      <c r="AP438" s="384"/>
      <c r="AQ438" s="384"/>
      <c r="AR438" s="384"/>
      <c r="AS438" s="384"/>
      <c r="AT438" s="384"/>
      <c r="AU438" s="384"/>
      <c r="AV438" s="384"/>
      <c r="AW438" s="384"/>
      <c r="AX438" s="384"/>
      <c r="AY438" s="384"/>
      <c r="AZ438" s="475"/>
      <c r="BA438" s="476"/>
      <c r="BB438" s="477"/>
      <c r="BC438" s="477"/>
      <c r="BD438" s="477"/>
      <c r="BE438" s="474"/>
    </row>
    <row r="439" spans="1:57" ht="26.25" customHeight="1" thickBot="1">
      <c r="A439" s="342"/>
      <c r="B439" s="324"/>
      <c r="C439" s="345"/>
      <c r="D439" s="347"/>
      <c r="E439" s="351"/>
      <c r="F439" s="347"/>
      <c r="G439" s="351"/>
      <c r="H439" s="371"/>
      <c r="I439" s="77" t="s">
        <v>171</v>
      </c>
      <c r="J439" s="431"/>
      <c r="K439" s="395"/>
      <c r="L439" s="345"/>
      <c r="M439" s="397"/>
      <c r="N439" s="351"/>
      <c r="O439" s="369"/>
      <c r="P439" s="384"/>
      <c r="Q439" s="384"/>
      <c r="R439" s="384"/>
      <c r="S439" s="354"/>
      <c r="T439" s="354"/>
      <c r="U439" s="354"/>
      <c r="V439" s="354"/>
      <c r="W439" s="354"/>
      <c r="X439" s="354"/>
      <c r="Y439" s="345"/>
      <c r="Z439" s="354"/>
      <c r="AA439" s="345"/>
      <c r="AB439" s="405"/>
      <c r="AC439" s="363"/>
      <c r="AD439" s="363"/>
      <c r="AE439" s="366"/>
      <c r="AF439" s="345"/>
      <c r="AG439" s="345"/>
      <c r="AH439" s="345"/>
      <c r="AI439" s="374"/>
      <c r="AJ439" s="461" t="s">
        <v>391</v>
      </c>
      <c r="AK439" s="464" t="s">
        <v>174</v>
      </c>
      <c r="AL439" s="464" t="s">
        <v>181</v>
      </c>
      <c r="AM439" s="467"/>
      <c r="AN439" s="459"/>
      <c r="AO439" s="484"/>
      <c r="AP439" s="384"/>
      <c r="AQ439" s="384"/>
      <c r="AR439" s="384"/>
      <c r="AS439" s="384"/>
      <c r="AT439" s="384"/>
      <c r="AU439" s="384"/>
      <c r="AV439" s="384"/>
      <c r="AW439" s="384"/>
      <c r="AX439" s="384"/>
      <c r="AY439" s="384"/>
      <c r="AZ439" s="475"/>
      <c r="BA439" s="476"/>
      <c r="BB439" s="477"/>
      <c r="BC439" s="477"/>
      <c r="BD439" s="477"/>
      <c r="BE439" s="474"/>
    </row>
    <row r="440" spans="1:57" ht="18.75" customHeight="1" thickBot="1">
      <c r="A440" s="342"/>
      <c r="B440" s="324"/>
      <c r="C440" s="345"/>
      <c r="D440" s="347"/>
      <c r="E440" s="351"/>
      <c r="F440" s="347"/>
      <c r="G440" s="351"/>
      <c r="H440" s="387" t="s">
        <v>161</v>
      </c>
      <c r="I440" s="77" t="s">
        <v>171</v>
      </c>
      <c r="J440" s="431"/>
      <c r="K440" s="395"/>
      <c r="L440" s="345"/>
      <c r="M440" s="397"/>
      <c r="N440" s="351"/>
      <c r="O440" s="369"/>
      <c r="P440" s="384"/>
      <c r="Q440" s="384"/>
      <c r="R440" s="384"/>
      <c r="S440" s="354"/>
      <c r="T440" s="354"/>
      <c r="U440" s="354"/>
      <c r="V440" s="354"/>
      <c r="W440" s="354"/>
      <c r="X440" s="354"/>
      <c r="Y440" s="345"/>
      <c r="Z440" s="354"/>
      <c r="AA440" s="345"/>
      <c r="AB440" s="405"/>
      <c r="AC440" s="363"/>
      <c r="AD440" s="363"/>
      <c r="AE440" s="366"/>
      <c r="AF440" s="345"/>
      <c r="AG440" s="345"/>
      <c r="AH440" s="345"/>
      <c r="AI440" s="374"/>
      <c r="AJ440" s="462"/>
      <c r="AK440" s="465"/>
      <c r="AL440" s="465"/>
      <c r="AM440" s="468"/>
      <c r="AN440" s="459"/>
      <c r="AO440" s="484"/>
      <c r="AP440" s="384"/>
      <c r="AQ440" s="384"/>
      <c r="AR440" s="384"/>
      <c r="AS440" s="384"/>
      <c r="AT440" s="384"/>
      <c r="AU440" s="384"/>
      <c r="AV440" s="384"/>
      <c r="AW440" s="384"/>
      <c r="AX440" s="384"/>
      <c r="AY440" s="384"/>
      <c r="AZ440" s="475"/>
      <c r="BA440" s="476"/>
      <c r="BB440" s="477"/>
      <c r="BC440" s="477"/>
      <c r="BD440" s="477"/>
      <c r="BE440" s="474"/>
    </row>
    <row r="441" spans="1:57" ht="9.75" customHeight="1" thickBot="1">
      <c r="A441" s="342"/>
      <c r="B441" s="324"/>
      <c r="C441" s="345"/>
      <c r="D441" s="347"/>
      <c r="E441" s="351"/>
      <c r="F441" s="347"/>
      <c r="G441" s="351"/>
      <c r="H441" s="387"/>
      <c r="I441" s="77" t="s">
        <v>171</v>
      </c>
      <c r="J441" s="431"/>
      <c r="K441" s="395"/>
      <c r="L441" s="345"/>
      <c r="M441" s="397"/>
      <c r="N441" s="351"/>
      <c r="O441" s="369"/>
      <c r="P441" s="384"/>
      <c r="Q441" s="384"/>
      <c r="R441" s="384"/>
      <c r="S441" s="354"/>
      <c r="T441" s="354"/>
      <c r="U441" s="354"/>
      <c r="V441" s="354"/>
      <c r="W441" s="354"/>
      <c r="X441" s="354"/>
      <c r="Y441" s="345"/>
      <c r="Z441" s="354"/>
      <c r="AA441" s="345"/>
      <c r="AB441" s="405"/>
      <c r="AC441" s="363"/>
      <c r="AD441" s="363"/>
      <c r="AE441" s="366"/>
      <c r="AF441" s="345"/>
      <c r="AG441" s="345"/>
      <c r="AH441" s="345"/>
      <c r="AI441" s="374"/>
      <c r="AJ441" s="462"/>
      <c r="AK441" s="465"/>
      <c r="AL441" s="465"/>
      <c r="AM441" s="468"/>
      <c r="AN441" s="459"/>
      <c r="AO441" s="484"/>
      <c r="AP441" s="384"/>
      <c r="AQ441" s="384"/>
      <c r="AR441" s="384"/>
      <c r="AS441" s="384"/>
      <c r="AT441" s="384"/>
      <c r="AU441" s="384"/>
      <c r="AV441" s="384"/>
      <c r="AW441" s="384"/>
      <c r="AX441" s="384"/>
      <c r="AY441" s="384"/>
      <c r="AZ441" s="475"/>
      <c r="BA441" s="476"/>
      <c r="BB441" s="477"/>
      <c r="BC441" s="477"/>
      <c r="BD441" s="477"/>
      <c r="BE441" s="474"/>
    </row>
    <row r="442" spans="1:57" ht="18.75" customHeight="1" thickBot="1">
      <c r="A442" s="342"/>
      <c r="B442" s="324"/>
      <c r="C442" s="345"/>
      <c r="D442" s="347"/>
      <c r="E442" s="351"/>
      <c r="F442" s="347"/>
      <c r="G442" s="351"/>
      <c r="H442" s="387" t="s">
        <v>162</v>
      </c>
      <c r="I442" s="77" t="s">
        <v>171</v>
      </c>
      <c r="J442" s="431"/>
      <c r="K442" s="395"/>
      <c r="L442" s="345"/>
      <c r="M442" s="397"/>
      <c r="N442" s="351"/>
      <c r="O442" s="369"/>
      <c r="P442" s="384"/>
      <c r="Q442" s="384"/>
      <c r="R442" s="384"/>
      <c r="S442" s="354"/>
      <c r="T442" s="354"/>
      <c r="U442" s="354"/>
      <c r="V442" s="354"/>
      <c r="W442" s="354"/>
      <c r="X442" s="354"/>
      <c r="Y442" s="345"/>
      <c r="Z442" s="354"/>
      <c r="AA442" s="345"/>
      <c r="AB442" s="405"/>
      <c r="AC442" s="363"/>
      <c r="AD442" s="363"/>
      <c r="AE442" s="366"/>
      <c r="AF442" s="345"/>
      <c r="AG442" s="345"/>
      <c r="AH442" s="345"/>
      <c r="AI442" s="374"/>
      <c r="AJ442" s="462"/>
      <c r="AK442" s="465"/>
      <c r="AL442" s="465"/>
      <c r="AM442" s="468"/>
      <c r="AN442" s="459"/>
    </row>
    <row r="443" spans="1:57" ht="12.75" customHeight="1" thickBot="1">
      <c r="A443" s="342"/>
      <c r="B443" s="324"/>
      <c r="C443" s="345"/>
      <c r="D443" s="347"/>
      <c r="E443" s="351"/>
      <c r="F443" s="347"/>
      <c r="G443" s="351"/>
      <c r="H443" s="387"/>
      <c r="I443" s="77" t="s">
        <v>171</v>
      </c>
      <c r="J443" s="431"/>
      <c r="K443" s="395"/>
      <c r="L443" s="345"/>
      <c r="M443" s="397"/>
      <c r="N443" s="351"/>
      <c r="O443" s="369"/>
      <c r="P443" s="384"/>
      <c r="Q443" s="384"/>
      <c r="R443" s="384"/>
      <c r="S443" s="354"/>
      <c r="T443" s="354"/>
      <c r="U443" s="354"/>
      <c r="V443" s="354"/>
      <c r="W443" s="354"/>
      <c r="X443" s="354"/>
      <c r="Y443" s="345"/>
      <c r="Z443" s="354"/>
      <c r="AA443" s="345"/>
      <c r="AB443" s="405"/>
      <c r="AC443" s="363"/>
      <c r="AD443" s="363"/>
      <c r="AE443" s="366"/>
      <c r="AF443" s="345"/>
      <c r="AG443" s="345"/>
      <c r="AH443" s="345"/>
      <c r="AI443" s="374"/>
      <c r="AJ443" s="462"/>
      <c r="AK443" s="465"/>
      <c r="AL443" s="465"/>
      <c r="AM443" s="468"/>
      <c r="AN443" s="459"/>
    </row>
    <row r="444" spans="1:57" ht="18.75" customHeight="1" thickBot="1">
      <c r="A444" s="342"/>
      <c r="B444" s="324"/>
      <c r="C444" s="345"/>
      <c r="D444" s="347"/>
      <c r="E444" s="351"/>
      <c r="F444" s="347"/>
      <c r="G444" s="351"/>
      <c r="H444" s="387" t="s">
        <v>163</v>
      </c>
      <c r="I444" s="77" t="s">
        <v>171</v>
      </c>
      <c r="J444" s="431"/>
      <c r="K444" s="395"/>
      <c r="L444" s="345"/>
      <c r="M444" s="397"/>
      <c r="N444" s="351"/>
      <c r="O444" s="369"/>
      <c r="P444" s="384"/>
      <c r="Q444" s="384"/>
      <c r="R444" s="384"/>
      <c r="S444" s="354"/>
      <c r="T444" s="354"/>
      <c r="U444" s="354"/>
      <c r="V444" s="354"/>
      <c r="W444" s="354"/>
      <c r="X444" s="354"/>
      <c r="Y444" s="345"/>
      <c r="Z444" s="354"/>
      <c r="AA444" s="345"/>
      <c r="AB444" s="405"/>
      <c r="AC444" s="363"/>
      <c r="AD444" s="363"/>
      <c r="AE444" s="366"/>
      <c r="AF444" s="345"/>
      <c r="AG444" s="345"/>
      <c r="AH444" s="345"/>
      <c r="AI444" s="374"/>
      <c r="AJ444" s="462"/>
      <c r="AK444" s="465"/>
      <c r="AL444" s="465"/>
      <c r="AM444" s="468"/>
      <c r="AN444" s="459"/>
    </row>
    <row r="445" spans="1:57" ht="12.75" customHeight="1" thickBot="1">
      <c r="A445" s="342"/>
      <c r="B445" s="324"/>
      <c r="C445" s="345"/>
      <c r="D445" s="347"/>
      <c r="E445" s="351"/>
      <c r="F445" s="347"/>
      <c r="G445" s="351"/>
      <c r="H445" s="387"/>
      <c r="I445" s="77" t="s">
        <v>171</v>
      </c>
      <c r="J445" s="431"/>
      <c r="K445" s="395"/>
      <c r="L445" s="345"/>
      <c r="M445" s="397"/>
      <c r="N445" s="351"/>
      <c r="O445" s="369"/>
      <c r="P445" s="384"/>
      <c r="Q445" s="384"/>
      <c r="R445" s="384"/>
      <c r="S445" s="354"/>
      <c r="T445" s="354"/>
      <c r="U445" s="354"/>
      <c r="V445" s="354"/>
      <c r="W445" s="354"/>
      <c r="X445" s="354"/>
      <c r="Y445" s="345"/>
      <c r="Z445" s="354"/>
      <c r="AA445" s="345"/>
      <c r="AB445" s="405"/>
      <c r="AC445" s="363"/>
      <c r="AD445" s="363"/>
      <c r="AE445" s="366"/>
      <c r="AF445" s="345"/>
      <c r="AG445" s="345"/>
      <c r="AH445" s="345"/>
      <c r="AI445" s="374"/>
      <c r="AJ445" s="462"/>
      <c r="AK445" s="465"/>
      <c r="AL445" s="465"/>
      <c r="AM445" s="468"/>
      <c r="AN445" s="459"/>
    </row>
    <row r="446" spans="1:57" ht="14.25" customHeight="1" thickBot="1">
      <c r="A446" s="342"/>
      <c r="B446" s="324"/>
      <c r="C446" s="345"/>
      <c r="D446" s="347"/>
      <c r="E446" s="351"/>
      <c r="F446" s="347"/>
      <c r="G446" s="351"/>
      <c r="H446" s="370" t="s">
        <v>164</v>
      </c>
      <c r="I446" s="77" t="s">
        <v>171</v>
      </c>
      <c r="J446" s="431"/>
      <c r="K446" s="395"/>
      <c r="L446" s="345"/>
      <c r="M446" s="397"/>
      <c r="N446" s="351"/>
      <c r="O446" s="369"/>
      <c r="P446" s="384"/>
      <c r="Q446" s="384"/>
      <c r="R446" s="384"/>
      <c r="S446" s="354"/>
      <c r="T446" s="354"/>
      <c r="U446" s="354"/>
      <c r="V446" s="354"/>
      <c r="W446" s="354"/>
      <c r="X446" s="354"/>
      <c r="Y446" s="345"/>
      <c r="Z446" s="354"/>
      <c r="AA446" s="345"/>
      <c r="AB446" s="405"/>
      <c r="AC446" s="363"/>
      <c r="AD446" s="363"/>
      <c r="AE446" s="366"/>
      <c r="AF446" s="345"/>
      <c r="AG446" s="345"/>
      <c r="AH446" s="345"/>
      <c r="AI446" s="374"/>
      <c r="AJ446" s="462"/>
      <c r="AK446" s="465"/>
      <c r="AL446" s="465"/>
      <c r="AM446" s="468"/>
      <c r="AN446" s="459"/>
    </row>
    <row r="447" spans="1:57" ht="13.5" customHeight="1" thickBot="1">
      <c r="A447" s="342"/>
      <c r="B447" s="324"/>
      <c r="C447" s="345"/>
      <c r="D447" s="347"/>
      <c r="E447" s="351"/>
      <c r="F447" s="347"/>
      <c r="G447" s="351"/>
      <c r="H447" s="371"/>
      <c r="I447" s="77" t="s">
        <v>171</v>
      </c>
      <c r="J447" s="431"/>
      <c r="K447" s="395"/>
      <c r="L447" s="345"/>
      <c r="M447" s="397"/>
      <c r="N447" s="351"/>
      <c r="O447" s="369"/>
      <c r="P447" s="384"/>
      <c r="Q447" s="384"/>
      <c r="R447" s="384"/>
      <c r="S447" s="354"/>
      <c r="T447" s="354"/>
      <c r="U447" s="354"/>
      <c r="V447" s="354"/>
      <c r="W447" s="354"/>
      <c r="X447" s="354"/>
      <c r="Y447" s="345"/>
      <c r="Z447" s="354"/>
      <c r="AA447" s="345"/>
      <c r="AB447" s="405"/>
      <c r="AC447" s="363"/>
      <c r="AD447" s="363"/>
      <c r="AE447" s="366"/>
      <c r="AF447" s="345"/>
      <c r="AG447" s="345"/>
      <c r="AH447" s="345"/>
      <c r="AI447" s="374"/>
      <c r="AJ447" s="462"/>
      <c r="AK447" s="465"/>
      <c r="AL447" s="465"/>
      <c r="AM447" s="468"/>
      <c r="AN447" s="459"/>
    </row>
    <row r="448" spans="1:57" ht="15.75" customHeight="1" thickBot="1">
      <c r="A448" s="342"/>
      <c r="B448" s="324"/>
      <c r="C448" s="345"/>
      <c r="D448" s="347"/>
      <c r="E448" s="351"/>
      <c r="F448" s="347"/>
      <c r="G448" s="351"/>
      <c r="H448" s="377" t="s">
        <v>165</v>
      </c>
      <c r="I448" s="77" t="s">
        <v>171</v>
      </c>
      <c r="J448" s="431"/>
      <c r="K448" s="395"/>
      <c r="L448" s="345"/>
      <c r="M448" s="397"/>
      <c r="N448" s="351"/>
      <c r="O448" s="369"/>
      <c r="P448" s="384"/>
      <c r="Q448" s="384"/>
      <c r="R448" s="384"/>
      <c r="S448" s="354"/>
      <c r="T448" s="354"/>
      <c r="U448" s="354"/>
      <c r="V448" s="354"/>
      <c r="W448" s="354"/>
      <c r="X448" s="354"/>
      <c r="Y448" s="345"/>
      <c r="Z448" s="354"/>
      <c r="AA448" s="345"/>
      <c r="AB448" s="405"/>
      <c r="AC448" s="363"/>
      <c r="AD448" s="363"/>
      <c r="AE448" s="366"/>
      <c r="AF448" s="345"/>
      <c r="AG448" s="345"/>
      <c r="AH448" s="345"/>
      <c r="AI448" s="374"/>
      <c r="AJ448" s="462"/>
      <c r="AK448" s="465"/>
      <c r="AL448" s="465"/>
      <c r="AM448" s="468"/>
      <c r="AN448" s="459"/>
    </row>
    <row r="449" spans="1:40" ht="15.75" thickBot="1">
      <c r="A449" s="441"/>
      <c r="B449" s="325"/>
      <c r="C449" s="415"/>
      <c r="D449" s="442"/>
      <c r="E449" s="352"/>
      <c r="F449" s="442"/>
      <c r="G449" s="352"/>
      <c r="H449" s="432"/>
      <c r="I449" s="77" t="s">
        <v>171</v>
      </c>
      <c r="J449" s="443"/>
      <c r="K449" s="444"/>
      <c r="L449" s="345"/>
      <c r="M449" s="449"/>
      <c r="N449" s="352"/>
      <c r="O449" s="369"/>
      <c r="P449" s="384"/>
      <c r="Q449" s="384"/>
      <c r="R449" s="384"/>
      <c r="S449" s="425"/>
      <c r="T449" s="425"/>
      <c r="U449" s="425"/>
      <c r="V449" s="425"/>
      <c r="W449" s="425"/>
      <c r="X449" s="425"/>
      <c r="Y449" s="415"/>
      <c r="Z449" s="425"/>
      <c r="AA449" s="415"/>
      <c r="AB449" s="437"/>
      <c r="AC449" s="363"/>
      <c r="AD449" s="363"/>
      <c r="AE449" s="439"/>
      <c r="AF449" s="415"/>
      <c r="AG449" s="415"/>
      <c r="AH449" s="345"/>
      <c r="AI449" s="426"/>
      <c r="AJ449" s="463"/>
      <c r="AK449" s="466"/>
      <c r="AL449" s="466"/>
      <c r="AM449" s="469"/>
      <c r="AN449" s="460"/>
    </row>
    <row r="450" spans="1:40" ht="15" customHeight="1" thickBot="1">
      <c r="A450" s="440">
        <v>16</v>
      </c>
      <c r="B450" s="323" t="s">
        <v>382</v>
      </c>
      <c r="C450" s="345" t="s">
        <v>392</v>
      </c>
      <c r="D450" s="346" t="s">
        <v>122</v>
      </c>
      <c r="E450" s="350" t="s">
        <v>393</v>
      </c>
      <c r="F450" s="399" t="s">
        <v>394</v>
      </c>
      <c r="G450" s="350" t="s">
        <v>124</v>
      </c>
      <c r="H450" s="44" t="s">
        <v>125</v>
      </c>
      <c r="I450" s="77" t="s">
        <v>171</v>
      </c>
      <c r="J450" s="430">
        <f>COUNTIF(I450:I475,[3]DATOS!$D$24)</f>
        <v>26</v>
      </c>
      <c r="K450" s="395" t="str">
        <f>+IF(AND(J450&lt;6,J450&gt;0),"Moderado",IF(AND(J450&lt;12,J450&gt;5),"Mayor",IF(AND(J450&lt;20,J450&gt;11),"Catastrófico","Responda las Preguntas de Impacto")))</f>
        <v>Responda las Preguntas de Impacto</v>
      </c>
      <c r="L450" s="344"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396"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350" t="s">
        <v>395</v>
      </c>
      <c r="O450" s="349" t="s">
        <v>127</v>
      </c>
      <c r="P450" s="29" t="s">
        <v>128</v>
      </c>
      <c r="Q450" s="26" t="s">
        <v>129</v>
      </c>
      <c r="R450" s="29">
        <f>+IFERROR(VLOOKUP(Q450,[15]DATOS!$E$2:$F$17,2,FALSE),"")</f>
        <v>15</v>
      </c>
      <c r="S450" s="379">
        <f>SUM(R450:R457)</f>
        <v>100</v>
      </c>
      <c r="T450" s="379" t="str">
        <f>+IF(AND(S450&lt;=100,S450&gt;=96),"Fuerte",IF(AND(S450&lt;=95,S450&gt;=86),"Moderado",IF(AND(S450&lt;=85,J450&gt;=0),"Débil"," ")))</f>
        <v>Fuerte</v>
      </c>
      <c r="U450" s="379" t="s">
        <v>130</v>
      </c>
      <c r="V450" s="379"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379">
        <f>IF(V450="Fuerte",100,IF(V450="Moderado",50,IF(V450="Débil",0)))</f>
        <v>100</v>
      </c>
      <c r="X450" s="354">
        <f>AVERAGE(W450:W475)</f>
        <v>100</v>
      </c>
      <c r="Y450" s="413" t="s">
        <v>396</v>
      </c>
      <c r="Z450" s="354" t="s">
        <v>203</v>
      </c>
      <c r="AA450" s="447" t="s">
        <v>397</v>
      </c>
      <c r="AB450" s="405" t="str">
        <f>+IF(X450=100,"Fuerte",IF(AND(X450&lt;=99,X450&gt;=50),"Moderado",IF(X450&lt;50,"Débil"," ")))</f>
        <v>Fuerte</v>
      </c>
      <c r="AC450" s="363" t="s">
        <v>132</v>
      </c>
      <c r="AD450" s="363" t="s">
        <v>132</v>
      </c>
      <c r="AE450" s="438"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345"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345" t="str">
        <f>K450</f>
        <v>Responda las Preguntas de Impacto</v>
      </c>
      <c r="AH450" s="344"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372"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429" t="s">
        <v>398</v>
      </c>
      <c r="AK450" s="356">
        <v>43466</v>
      </c>
      <c r="AL450" s="356">
        <v>43830</v>
      </c>
      <c r="AM450" s="428" t="s">
        <v>399</v>
      </c>
      <c r="AN450" s="423" t="s">
        <v>400</v>
      </c>
    </row>
    <row r="451" spans="1:40" ht="15.75" thickBot="1">
      <c r="A451" s="342"/>
      <c r="B451" s="324"/>
      <c r="C451" s="345"/>
      <c r="D451" s="347"/>
      <c r="E451" s="351"/>
      <c r="F451" s="347"/>
      <c r="G451" s="351"/>
      <c r="H451" s="28" t="s">
        <v>135</v>
      </c>
      <c r="I451" s="77" t="s">
        <v>171</v>
      </c>
      <c r="J451" s="431"/>
      <c r="K451" s="395"/>
      <c r="L451" s="345"/>
      <c r="M451" s="397"/>
      <c r="N451" s="351"/>
      <c r="O451" s="369"/>
      <c r="P451" s="30" t="s">
        <v>136</v>
      </c>
      <c r="Q451" s="26" t="s">
        <v>137</v>
      </c>
      <c r="R451" s="30">
        <f>+IFERROR(VLOOKUP(Q451,[15]DATOS!$E$2:$F$17,2,FALSE),"")</f>
        <v>15</v>
      </c>
      <c r="S451" s="384"/>
      <c r="T451" s="384"/>
      <c r="U451" s="384"/>
      <c r="V451" s="384"/>
      <c r="W451" s="384"/>
      <c r="X451" s="354"/>
      <c r="Y451" s="413"/>
      <c r="Z451" s="354"/>
      <c r="AA451" s="447"/>
      <c r="AB451" s="405"/>
      <c r="AC451" s="363"/>
      <c r="AD451" s="363"/>
      <c r="AE451" s="366"/>
      <c r="AF451" s="345"/>
      <c r="AG451" s="345"/>
      <c r="AH451" s="345"/>
      <c r="AI451" s="373"/>
      <c r="AJ451" s="451"/>
      <c r="AK451" s="356"/>
      <c r="AL451" s="356"/>
      <c r="AM451" s="428"/>
      <c r="AN451" s="423"/>
    </row>
    <row r="452" spans="1:40" ht="15.75" thickBot="1">
      <c r="A452" s="342"/>
      <c r="B452" s="324"/>
      <c r="C452" s="345"/>
      <c r="D452" s="347"/>
      <c r="E452" s="351"/>
      <c r="F452" s="347"/>
      <c r="G452" s="351"/>
      <c r="H452" s="28" t="s">
        <v>138</v>
      </c>
      <c r="I452" s="77" t="s">
        <v>171</v>
      </c>
      <c r="J452" s="431"/>
      <c r="K452" s="395"/>
      <c r="L452" s="345"/>
      <c r="M452" s="397"/>
      <c r="N452" s="351"/>
      <c r="O452" s="369"/>
      <c r="P452" s="30" t="s">
        <v>139</v>
      </c>
      <c r="Q452" s="26" t="s">
        <v>140</v>
      </c>
      <c r="R452" s="30">
        <f>+IFERROR(VLOOKUP(Q452,[15]DATOS!$E$2:$F$17,2,FALSE),"")</f>
        <v>15</v>
      </c>
      <c r="S452" s="384"/>
      <c r="T452" s="384"/>
      <c r="U452" s="384"/>
      <c r="V452" s="384"/>
      <c r="W452" s="384"/>
      <c r="X452" s="354"/>
      <c r="Y452" s="413"/>
      <c r="Z452" s="354"/>
      <c r="AA452" s="447"/>
      <c r="AB452" s="405"/>
      <c r="AC452" s="363"/>
      <c r="AD452" s="363"/>
      <c r="AE452" s="366"/>
      <c r="AF452" s="345"/>
      <c r="AG452" s="345"/>
      <c r="AH452" s="345"/>
      <c r="AI452" s="373"/>
      <c r="AJ452" s="451"/>
      <c r="AK452" s="356"/>
      <c r="AL452" s="356"/>
      <c r="AM452" s="428"/>
      <c r="AN452" s="423"/>
    </row>
    <row r="453" spans="1:40" ht="15.75" thickBot="1">
      <c r="A453" s="342"/>
      <c r="B453" s="324"/>
      <c r="C453" s="345"/>
      <c r="D453" s="347"/>
      <c r="E453" s="351"/>
      <c r="F453" s="347"/>
      <c r="G453" s="351"/>
      <c r="H453" s="28" t="s">
        <v>141</v>
      </c>
      <c r="I453" s="77" t="s">
        <v>171</v>
      </c>
      <c r="J453" s="431"/>
      <c r="K453" s="395"/>
      <c r="L453" s="345"/>
      <c r="M453" s="397"/>
      <c r="N453" s="351"/>
      <c r="O453" s="369"/>
      <c r="P453" s="30" t="s">
        <v>143</v>
      </c>
      <c r="Q453" s="26" t="s">
        <v>144</v>
      </c>
      <c r="R453" s="30">
        <f>+IFERROR(VLOOKUP(Q453,[15]DATOS!$E$2:$F$17,2,FALSE),"")</f>
        <v>15</v>
      </c>
      <c r="S453" s="384"/>
      <c r="T453" s="384"/>
      <c r="U453" s="384"/>
      <c r="V453" s="384"/>
      <c r="W453" s="384"/>
      <c r="X453" s="354"/>
      <c r="Y453" s="413"/>
      <c r="Z453" s="354"/>
      <c r="AA453" s="447"/>
      <c r="AB453" s="405"/>
      <c r="AC453" s="363"/>
      <c r="AD453" s="363"/>
      <c r="AE453" s="366"/>
      <c r="AF453" s="345"/>
      <c r="AG453" s="345"/>
      <c r="AH453" s="345"/>
      <c r="AI453" s="373"/>
      <c r="AJ453" s="451"/>
      <c r="AK453" s="356"/>
      <c r="AL453" s="356"/>
      <c r="AM453" s="428"/>
      <c r="AN453" s="423"/>
    </row>
    <row r="454" spans="1:40" ht="15.75" thickBot="1">
      <c r="A454" s="342"/>
      <c r="B454" s="324"/>
      <c r="C454" s="345"/>
      <c r="D454" s="347"/>
      <c r="E454" s="351"/>
      <c r="F454" s="347"/>
      <c r="G454" s="351"/>
      <c r="H454" s="28" t="s">
        <v>145</v>
      </c>
      <c r="I454" s="77" t="s">
        <v>171</v>
      </c>
      <c r="J454" s="431"/>
      <c r="K454" s="395"/>
      <c r="L454" s="345"/>
      <c r="M454" s="397"/>
      <c r="N454" s="351"/>
      <c r="O454" s="369"/>
      <c r="P454" s="30" t="s">
        <v>146</v>
      </c>
      <c r="Q454" s="26" t="s">
        <v>147</v>
      </c>
      <c r="R454" s="30">
        <f>+IFERROR(VLOOKUP(Q454,[15]DATOS!$E$2:$F$17,2,FALSE),"")</f>
        <v>15</v>
      </c>
      <c r="S454" s="384"/>
      <c r="T454" s="384"/>
      <c r="U454" s="384"/>
      <c r="V454" s="384"/>
      <c r="W454" s="384"/>
      <c r="X454" s="354"/>
      <c r="Y454" s="413"/>
      <c r="Z454" s="354"/>
      <c r="AA454" s="447"/>
      <c r="AB454" s="405"/>
      <c r="AC454" s="363"/>
      <c r="AD454" s="363"/>
      <c r="AE454" s="366"/>
      <c r="AF454" s="345"/>
      <c r="AG454" s="345"/>
      <c r="AH454" s="345"/>
      <c r="AI454" s="373"/>
      <c r="AJ454" s="451"/>
      <c r="AK454" s="356"/>
      <c r="AL454" s="356"/>
      <c r="AM454" s="428"/>
      <c r="AN454" s="423"/>
    </row>
    <row r="455" spans="1:40" ht="15.75" thickBot="1">
      <c r="A455" s="342"/>
      <c r="B455" s="324"/>
      <c r="C455" s="345"/>
      <c r="D455" s="347"/>
      <c r="E455" s="351"/>
      <c r="F455" s="347"/>
      <c r="G455" s="351"/>
      <c r="H455" s="28" t="s">
        <v>148</v>
      </c>
      <c r="I455" s="77" t="s">
        <v>171</v>
      </c>
      <c r="J455" s="431"/>
      <c r="K455" s="395"/>
      <c r="L455" s="345"/>
      <c r="M455" s="397"/>
      <c r="N455" s="351"/>
      <c r="O455" s="369"/>
      <c r="P455" s="31" t="s">
        <v>149</v>
      </c>
      <c r="Q455" s="26" t="s">
        <v>150</v>
      </c>
      <c r="R455" s="30">
        <f>+IFERROR(VLOOKUP(Q455,[15]DATOS!$E$2:$F$17,2,FALSE),"")</f>
        <v>15</v>
      </c>
      <c r="S455" s="384"/>
      <c r="T455" s="384"/>
      <c r="U455" s="384"/>
      <c r="V455" s="384"/>
      <c r="W455" s="384"/>
      <c r="X455" s="354"/>
      <c r="Y455" s="413"/>
      <c r="Z455" s="354"/>
      <c r="AA455" s="447"/>
      <c r="AB455" s="405"/>
      <c r="AC455" s="363"/>
      <c r="AD455" s="363"/>
      <c r="AE455" s="366"/>
      <c r="AF455" s="345"/>
      <c r="AG455" s="345"/>
      <c r="AH455" s="345"/>
      <c r="AI455" s="373"/>
      <c r="AJ455" s="451"/>
      <c r="AK455" s="356"/>
      <c r="AL455" s="356"/>
      <c r="AM455" s="428"/>
      <c r="AN455" s="423"/>
    </row>
    <row r="456" spans="1:40" ht="15.75" thickBot="1">
      <c r="A456" s="342"/>
      <c r="B456" s="324"/>
      <c r="C456" s="345"/>
      <c r="D456" s="347"/>
      <c r="E456" s="351"/>
      <c r="F456" s="347"/>
      <c r="G456" s="351"/>
      <c r="H456" s="28" t="s">
        <v>151</v>
      </c>
      <c r="I456" s="77" t="s">
        <v>171</v>
      </c>
      <c r="J456" s="431"/>
      <c r="K456" s="395"/>
      <c r="L456" s="345"/>
      <c r="M456" s="397"/>
      <c r="N456" s="351"/>
      <c r="O456" s="369"/>
      <c r="P456" s="30" t="s">
        <v>152</v>
      </c>
      <c r="Q456" s="30" t="s">
        <v>153</v>
      </c>
      <c r="R456" s="30">
        <f>+IFERROR(VLOOKUP(Q456,[15]DATOS!$E$2:$F$17,2,FALSE),"")</f>
        <v>10</v>
      </c>
      <c r="S456" s="384"/>
      <c r="T456" s="384"/>
      <c r="U456" s="384"/>
      <c r="V456" s="384"/>
      <c r="W456" s="384"/>
      <c r="X456" s="354"/>
      <c r="Y456" s="413"/>
      <c r="Z456" s="354"/>
      <c r="AA456" s="447"/>
      <c r="AB456" s="405"/>
      <c r="AC456" s="363"/>
      <c r="AD456" s="363"/>
      <c r="AE456" s="366"/>
      <c r="AF456" s="345"/>
      <c r="AG456" s="345"/>
      <c r="AH456" s="345"/>
      <c r="AI456" s="373"/>
      <c r="AJ456" s="451"/>
      <c r="AK456" s="356"/>
      <c r="AL456" s="356"/>
      <c r="AM456" s="428"/>
      <c r="AN456" s="423"/>
    </row>
    <row r="457" spans="1:40" ht="30.75" thickBot="1">
      <c r="A457" s="342"/>
      <c r="B457" s="324"/>
      <c r="C457" s="345"/>
      <c r="D457" s="347"/>
      <c r="E457" s="351"/>
      <c r="F457" s="347"/>
      <c r="G457" s="351"/>
      <c r="H457" s="28" t="s">
        <v>154</v>
      </c>
      <c r="I457" s="77" t="s">
        <v>171</v>
      </c>
      <c r="J457" s="431"/>
      <c r="K457" s="395"/>
      <c r="L457" s="345"/>
      <c r="M457" s="397"/>
      <c r="N457" s="403"/>
      <c r="O457" s="362"/>
      <c r="P457" s="27"/>
      <c r="Q457" s="31"/>
      <c r="R457" s="31"/>
      <c r="S457" s="384"/>
      <c r="T457" s="384"/>
      <c r="U457" s="384"/>
      <c r="V457" s="384"/>
      <c r="W457" s="384"/>
      <c r="X457" s="354"/>
      <c r="Y457" s="433"/>
      <c r="Z457" s="379"/>
      <c r="AA457" s="448"/>
      <c r="AB457" s="405"/>
      <c r="AC457" s="363"/>
      <c r="AD457" s="363"/>
      <c r="AE457" s="366"/>
      <c r="AF457" s="345"/>
      <c r="AG457" s="345"/>
      <c r="AH457" s="345"/>
      <c r="AI457" s="373"/>
      <c r="AJ457" s="451"/>
      <c r="AK457" s="357"/>
      <c r="AL457" s="357"/>
      <c r="AM457" s="429"/>
      <c r="AN457" s="423"/>
    </row>
    <row r="458" spans="1:40" ht="15.75" thickBot="1">
      <c r="A458" s="342"/>
      <c r="B458" s="324"/>
      <c r="C458" s="345"/>
      <c r="D458" s="347"/>
      <c r="E458" s="351"/>
      <c r="F458" s="347"/>
      <c r="G458" s="351"/>
      <c r="H458" s="28" t="s">
        <v>155</v>
      </c>
      <c r="I458" s="77" t="s">
        <v>171</v>
      </c>
      <c r="J458" s="431"/>
      <c r="K458" s="395"/>
      <c r="L458" s="345"/>
      <c r="M458" s="397"/>
      <c r="N458" s="50"/>
      <c r="O458" s="369"/>
      <c r="P458" s="30" t="s">
        <v>128</v>
      </c>
      <c r="Q458" s="26" t="s">
        <v>129</v>
      </c>
      <c r="R458" s="30">
        <f>+IFERROR(VLOOKUP(Q458,[15]DATOS!$E$2:$F$17,2,FALSE),"")</f>
        <v>15</v>
      </c>
      <c r="S458" s="354">
        <f>SUM(R458:R467)</f>
        <v>100</v>
      </c>
      <c r="T458" s="353" t="str">
        <f>+IF(AND(S458&lt;=100,S458&gt;=96),"Fuerte",IF(AND(S458&lt;=95,S458&gt;=86),"Moderado",IF(AND(S458&lt;=85,J458&gt;=0),"Débil"," ")))</f>
        <v>Fuerte</v>
      </c>
      <c r="U458" s="353" t="s">
        <v>130</v>
      </c>
      <c r="V458" s="353"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353"/>
      <c r="X458" s="354"/>
      <c r="Y458" s="362"/>
      <c r="Z458" s="406"/>
      <c r="AA458" s="362"/>
      <c r="AB458" s="405"/>
      <c r="AC458" s="363"/>
      <c r="AD458" s="363"/>
      <c r="AE458" s="366"/>
      <c r="AF458" s="345"/>
      <c r="AG458" s="345"/>
      <c r="AH458" s="345"/>
      <c r="AI458" s="373"/>
      <c r="AJ458" s="375"/>
      <c r="AK458" s="368"/>
      <c r="AL458" s="368"/>
      <c r="AM458" s="450"/>
      <c r="AN458" s="423"/>
    </row>
    <row r="459" spans="1:40" ht="15.75" thickBot="1">
      <c r="A459" s="342"/>
      <c r="B459" s="324"/>
      <c r="C459" s="345"/>
      <c r="D459" s="347"/>
      <c r="E459" s="351"/>
      <c r="F459" s="347"/>
      <c r="G459" s="351"/>
      <c r="H459" s="28" t="s">
        <v>156</v>
      </c>
      <c r="I459" s="77" t="s">
        <v>171</v>
      </c>
      <c r="J459" s="431"/>
      <c r="K459" s="395"/>
      <c r="L459" s="345"/>
      <c r="M459" s="397"/>
      <c r="N459" s="51"/>
      <c r="O459" s="369"/>
      <c r="P459" s="30" t="s">
        <v>136</v>
      </c>
      <c r="Q459" s="26" t="s">
        <v>137</v>
      </c>
      <c r="R459" s="30">
        <f>+IFERROR(VLOOKUP(Q459,[15]DATOS!$E$2:$F$17,2,FALSE),"")</f>
        <v>15</v>
      </c>
      <c r="S459" s="354"/>
      <c r="T459" s="354"/>
      <c r="U459" s="354"/>
      <c r="V459" s="354"/>
      <c r="W459" s="354"/>
      <c r="X459" s="354"/>
      <c r="Y459" s="345"/>
      <c r="Z459" s="354"/>
      <c r="AA459" s="345"/>
      <c r="AB459" s="405"/>
      <c r="AC459" s="363"/>
      <c r="AD459" s="363"/>
      <c r="AE459" s="366"/>
      <c r="AF459" s="345"/>
      <c r="AG459" s="345"/>
      <c r="AH459" s="345"/>
      <c r="AI459" s="373"/>
      <c r="AJ459" s="375"/>
      <c r="AK459" s="368"/>
      <c r="AL459" s="368"/>
      <c r="AM459" s="450"/>
      <c r="AN459" s="423"/>
    </row>
    <row r="460" spans="1:40" ht="15.75" thickBot="1">
      <c r="A460" s="342"/>
      <c r="B460" s="324"/>
      <c r="C460" s="345"/>
      <c r="D460" s="347"/>
      <c r="E460" s="351"/>
      <c r="F460" s="347"/>
      <c r="G460" s="351"/>
      <c r="H460" s="28" t="s">
        <v>157</v>
      </c>
      <c r="I460" s="77" t="s">
        <v>171</v>
      </c>
      <c r="J460" s="431"/>
      <c r="K460" s="395"/>
      <c r="L460" s="345"/>
      <c r="M460" s="397"/>
      <c r="N460" s="51"/>
      <c r="O460" s="369"/>
      <c r="P460" s="30" t="s">
        <v>139</v>
      </c>
      <c r="Q460" s="26" t="s">
        <v>140</v>
      </c>
      <c r="R460" s="30">
        <f>+IFERROR(VLOOKUP(Q460,[15]DATOS!$E$2:$F$17,2,FALSE),"")</f>
        <v>15</v>
      </c>
      <c r="S460" s="354"/>
      <c r="T460" s="354"/>
      <c r="U460" s="354"/>
      <c r="V460" s="354"/>
      <c r="W460" s="354"/>
      <c r="X460" s="354"/>
      <c r="Y460" s="345"/>
      <c r="Z460" s="354"/>
      <c r="AA460" s="345"/>
      <c r="AB460" s="405"/>
      <c r="AC460" s="363"/>
      <c r="AD460" s="363"/>
      <c r="AE460" s="366"/>
      <c r="AF460" s="345"/>
      <c r="AG460" s="345"/>
      <c r="AH460" s="345"/>
      <c r="AI460" s="373"/>
      <c r="AJ460" s="375"/>
      <c r="AK460" s="368"/>
      <c r="AL460" s="368"/>
      <c r="AM460" s="450"/>
      <c r="AN460" s="423"/>
    </row>
    <row r="461" spans="1:40" ht="15.75" thickBot="1">
      <c r="A461" s="342"/>
      <c r="B461" s="324"/>
      <c r="C461" s="345"/>
      <c r="D461" s="347"/>
      <c r="E461" s="351"/>
      <c r="F461" s="347"/>
      <c r="G461" s="351"/>
      <c r="H461" s="28" t="s">
        <v>158</v>
      </c>
      <c r="I461" s="77" t="s">
        <v>171</v>
      </c>
      <c r="J461" s="431"/>
      <c r="K461" s="395"/>
      <c r="L461" s="345"/>
      <c r="M461" s="397"/>
      <c r="N461" s="51"/>
      <c r="O461" s="369"/>
      <c r="P461" s="30" t="s">
        <v>143</v>
      </c>
      <c r="Q461" s="26" t="s">
        <v>144</v>
      </c>
      <c r="R461" s="30">
        <f>+IFERROR(VLOOKUP(Q461,[15]DATOS!$E$2:$F$17,2,FALSE),"")</f>
        <v>15</v>
      </c>
      <c r="S461" s="354"/>
      <c r="T461" s="354"/>
      <c r="U461" s="354"/>
      <c r="V461" s="354"/>
      <c r="W461" s="354"/>
      <c r="X461" s="354"/>
      <c r="Y461" s="345"/>
      <c r="Z461" s="354"/>
      <c r="AA461" s="345"/>
      <c r="AB461" s="405"/>
      <c r="AC461" s="363"/>
      <c r="AD461" s="363"/>
      <c r="AE461" s="366"/>
      <c r="AF461" s="345"/>
      <c r="AG461" s="345"/>
      <c r="AH461" s="345"/>
      <c r="AI461" s="373"/>
      <c r="AJ461" s="375"/>
      <c r="AK461" s="368"/>
      <c r="AL461" s="368"/>
      <c r="AM461" s="450"/>
      <c r="AN461" s="423"/>
    </row>
    <row r="462" spans="1:40" ht="15.75" thickBot="1">
      <c r="A462" s="342"/>
      <c r="B462" s="324"/>
      <c r="C462" s="345"/>
      <c r="D462" s="347"/>
      <c r="E462" s="351"/>
      <c r="F462" s="347"/>
      <c r="G462" s="351"/>
      <c r="H462" s="387" t="s">
        <v>159</v>
      </c>
      <c r="I462" s="77" t="s">
        <v>171</v>
      </c>
      <c r="J462" s="431"/>
      <c r="K462" s="395"/>
      <c r="L462" s="345"/>
      <c r="M462" s="397"/>
      <c r="N462" s="51"/>
      <c r="O462" s="369"/>
      <c r="P462" s="30" t="s">
        <v>146</v>
      </c>
      <c r="Q462" s="26" t="s">
        <v>147</v>
      </c>
      <c r="R462" s="30">
        <f>+IFERROR(VLOOKUP(Q462,[15]DATOS!$E$2:$F$17,2,FALSE),"")</f>
        <v>15</v>
      </c>
      <c r="S462" s="354"/>
      <c r="T462" s="354"/>
      <c r="U462" s="354"/>
      <c r="V462" s="354"/>
      <c r="W462" s="354"/>
      <c r="X462" s="354"/>
      <c r="Y462" s="345"/>
      <c r="Z462" s="354"/>
      <c r="AA462" s="345"/>
      <c r="AB462" s="405"/>
      <c r="AC462" s="363"/>
      <c r="AD462" s="363"/>
      <c r="AE462" s="366"/>
      <c r="AF462" s="345"/>
      <c r="AG462" s="345"/>
      <c r="AH462" s="345"/>
      <c r="AI462" s="373"/>
      <c r="AJ462" s="375"/>
      <c r="AK462" s="368"/>
      <c r="AL462" s="368"/>
      <c r="AM462" s="450"/>
      <c r="AN462" s="423"/>
    </row>
    <row r="463" spans="1:40" ht="15.75" thickBot="1">
      <c r="A463" s="342"/>
      <c r="B463" s="324"/>
      <c r="C463" s="345"/>
      <c r="D463" s="347"/>
      <c r="E463" s="351"/>
      <c r="F463" s="347"/>
      <c r="G463" s="351"/>
      <c r="H463" s="387"/>
      <c r="I463" s="77" t="s">
        <v>171</v>
      </c>
      <c r="J463" s="431"/>
      <c r="K463" s="395"/>
      <c r="L463" s="345"/>
      <c r="M463" s="397"/>
      <c r="N463" s="51"/>
      <c r="O463" s="369"/>
      <c r="P463" s="30" t="s">
        <v>149</v>
      </c>
      <c r="Q463" s="26" t="s">
        <v>150</v>
      </c>
      <c r="R463" s="30">
        <f>+IFERROR(VLOOKUP(Q463,[15]DATOS!$E$2:$F$17,2,FALSE),"")</f>
        <v>15</v>
      </c>
      <c r="S463" s="354"/>
      <c r="T463" s="354"/>
      <c r="U463" s="354"/>
      <c r="V463" s="354"/>
      <c r="W463" s="354"/>
      <c r="X463" s="354"/>
      <c r="Y463" s="345"/>
      <c r="Z463" s="354"/>
      <c r="AA463" s="345"/>
      <c r="AB463" s="405"/>
      <c r="AC463" s="363"/>
      <c r="AD463" s="363"/>
      <c r="AE463" s="366"/>
      <c r="AF463" s="345"/>
      <c r="AG463" s="345"/>
      <c r="AH463" s="345"/>
      <c r="AI463" s="373"/>
      <c r="AJ463" s="375"/>
      <c r="AK463" s="368"/>
      <c r="AL463" s="368"/>
      <c r="AM463" s="450"/>
      <c r="AN463" s="423"/>
    </row>
    <row r="464" spans="1:40" ht="15.75" thickBot="1">
      <c r="A464" s="342"/>
      <c r="B464" s="324"/>
      <c r="C464" s="345"/>
      <c r="D464" s="347"/>
      <c r="E464" s="351"/>
      <c r="F464" s="347"/>
      <c r="G464" s="351"/>
      <c r="H464" s="370" t="s">
        <v>160</v>
      </c>
      <c r="I464" s="77" t="s">
        <v>171</v>
      </c>
      <c r="J464" s="431"/>
      <c r="K464" s="395"/>
      <c r="L464" s="345"/>
      <c r="M464" s="397"/>
      <c r="N464" s="51"/>
      <c r="O464" s="369"/>
      <c r="P464" s="30" t="s">
        <v>152</v>
      </c>
      <c r="Q464" s="30" t="s">
        <v>153</v>
      </c>
      <c r="R464" s="30">
        <f>+IFERROR(VLOOKUP(Q464,[15]DATOS!$E$2:$F$17,2,FALSE),"")</f>
        <v>10</v>
      </c>
      <c r="S464" s="354"/>
      <c r="T464" s="354"/>
      <c r="U464" s="354"/>
      <c r="V464" s="354"/>
      <c r="W464" s="354"/>
      <c r="X464" s="354"/>
      <c r="Y464" s="345"/>
      <c r="Z464" s="354"/>
      <c r="AA464" s="345"/>
      <c r="AB464" s="405"/>
      <c r="AC464" s="363"/>
      <c r="AD464" s="363"/>
      <c r="AE464" s="366"/>
      <c r="AF464" s="345"/>
      <c r="AG464" s="345"/>
      <c r="AH464" s="345"/>
      <c r="AI464" s="373"/>
      <c r="AJ464" s="375"/>
      <c r="AK464" s="368"/>
      <c r="AL464" s="368"/>
      <c r="AM464" s="450"/>
      <c r="AN464" s="423"/>
    </row>
    <row r="465" spans="1:40" ht="15.75" thickBot="1">
      <c r="A465" s="342"/>
      <c r="B465" s="324"/>
      <c r="C465" s="345"/>
      <c r="D465" s="347"/>
      <c r="E465" s="351"/>
      <c r="F465" s="347"/>
      <c r="G465" s="351"/>
      <c r="H465" s="371"/>
      <c r="I465" s="77" t="s">
        <v>171</v>
      </c>
      <c r="J465" s="431"/>
      <c r="K465" s="395"/>
      <c r="L465" s="345"/>
      <c r="M465" s="397"/>
      <c r="N465" s="51"/>
      <c r="O465" s="369"/>
      <c r="P465" s="384"/>
      <c r="Q465" s="384"/>
      <c r="R465" s="384"/>
      <c r="S465" s="354"/>
      <c r="T465" s="354"/>
      <c r="U465" s="354"/>
      <c r="V465" s="354"/>
      <c r="W465" s="354"/>
      <c r="X465" s="354"/>
      <c r="Y465" s="345"/>
      <c r="Z465" s="354"/>
      <c r="AA465" s="345"/>
      <c r="AB465" s="405"/>
      <c r="AC465" s="363"/>
      <c r="AD465" s="363"/>
      <c r="AE465" s="366"/>
      <c r="AF465" s="345"/>
      <c r="AG465" s="345"/>
      <c r="AH465" s="345"/>
      <c r="AI465" s="374"/>
      <c r="AJ465" s="434" t="s">
        <v>401</v>
      </c>
      <c r="AK465" s="409" t="s">
        <v>402</v>
      </c>
      <c r="AL465" s="409" t="s">
        <v>403</v>
      </c>
      <c r="AM465" s="412"/>
      <c r="AN465" s="423"/>
    </row>
    <row r="466" spans="1:40" ht="15.75" thickBot="1">
      <c r="A466" s="342"/>
      <c r="B466" s="324"/>
      <c r="C466" s="345"/>
      <c r="D466" s="347"/>
      <c r="E466" s="351"/>
      <c r="F466" s="347"/>
      <c r="G466" s="351"/>
      <c r="H466" s="387" t="s">
        <v>161</v>
      </c>
      <c r="I466" s="77" t="s">
        <v>171</v>
      </c>
      <c r="J466" s="431"/>
      <c r="K466" s="395"/>
      <c r="L466" s="345"/>
      <c r="M466" s="397"/>
      <c r="N466" s="51"/>
      <c r="O466" s="369"/>
      <c r="P466" s="384"/>
      <c r="Q466" s="384"/>
      <c r="R466" s="384"/>
      <c r="S466" s="354"/>
      <c r="T466" s="354"/>
      <c r="U466" s="354"/>
      <c r="V466" s="354"/>
      <c r="W466" s="354"/>
      <c r="X466" s="354"/>
      <c r="Y466" s="345"/>
      <c r="Z466" s="354"/>
      <c r="AA466" s="345"/>
      <c r="AB466" s="405"/>
      <c r="AC466" s="363"/>
      <c r="AD466" s="363"/>
      <c r="AE466" s="366"/>
      <c r="AF466" s="345"/>
      <c r="AG466" s="345"/>
      <c r="AH466" s="345"/>
      <c r="AI466" s="374"/>
      <c r="AJ466" s="435"/>
      <c r="AK466" s="410"/>
      <c r="AL466" s="410"/>
      <c r="AM466" s="413"/>
      <c r="AN466" s="423"/>
    </row>
    <row r="467" spans="1:40" ht="15.75" thickBot="1">
      <c r="A467" s="342"/>
      <c r="B467" s="324"/>
      <c r="C467" s="345"/>
      <c r="D467" s="347"/>
      <c r="E467" s="351"/>
      <c r="F467" s="347"/>
      <c r="G467" s="351"/>
      <c r="H467" s="387"/>
      <c r="I467" s="77" t="s">
        <v>171</v>
      </c>
      <c r="J467" s="431"/>
      <c r="K467" s="395"/>
      <c r="L467" s="345"/>
      <c r="M467" s="397"/>
      <c r="N467" s="51"/>
      <c r="O467" s="369"/>
      <c r="P467" s="384"/>
      <c r="Q467" s="384"/>
      <c r="R467" s="384"/>
      <c r="S467" s="354"/>
      <c r="T467" s="354"/>
      <c r="U467" s="354"/>
      <c r="V467" s="354"/>
      <c r="W467" s="354"/>
      <c r="X467" s="354"/>
      <c r="Y467" s="345"/>
      <c r="Z467" s="354"/>
      <c r="AA467" s="345"/>
      <c r="AB467" s="405"/>
      <c r="AC467" s="363"/>
      <c r="AD467" s="363"/>
      <c r="AE467" s="366"/>
      <c r="AF467" s="345"/>
      <c r="AG467" s="345"/>
      <c r="AH467" s="345"/>
      <c r="AI467" s="374"/>
      <c r="AJ467" s="435"/>
      <c r="AK467" s="410"/>
      <c r="AL467" s="410"/>
      <c r="AM467" s="413"/>
      <c r="AN467" s="423"/>
    </row>
    <row r="468" spans="1:40" ht="15.75" thickBot="1">
      <c r="A468" s="342"/>
      <c r="B468" s="324"/>
      <c r="C468" s="345"/>
      <c r="D468" s="347"/>
      <c r="E468" s="351"/>
      <c r="F468" s="347"/>
      <c r="G468" s="351"/>
      <c r="H468" s="387" t="s">
        <v>162</v>
      </c>
      <c r="I468" s="77" t="s">
        <v>171</v>
      </c>
      <c r="J468" s="431"/>
      <c r="K468" s="395"/>
      <c r="L468" s="345"/>
      <c r="M468" s="397"/>
      <c r="N468" s="51"/>
      <c r="O468" s="369"/>
      <c r="P468" s="384"/>
      <c r="Q468" s="384"/>
      <c r="R468" s="384"/>
      <c r="S468" s="354"/>
      <c r="T468" s="354"/>
      <c r="U468" s="354"/>
      <c r="V468" s="354"/>
      <c r="W468" s="354"/>
      <c r="X468" s="354"/>
      <c r="Y468" s="345"/>
      <c r="Z468" s="354"/>
      <c r="AA468" s="345"/>
      <c r="AB468" s="405"/>
      <c r="AC468" s="363"/>
      <c r="AD468" s="363"/>
      <c r="AE468" s="366"/>
      <c r="AF468" s="345"/>
      <c r="AG468" s="345"/>
      <c r="AH468" s="345"/>
      <c r="AI468" s="374"/>
      <c r="AJ468" s="435"/>
      <c r="AK468" s="410"/>
      <c r="AL468" s="410"/>
      <c r="AM468" s="413"/>
      <c r="AN468" s="423"/>
    </row>
    <row r="469" spans="1:40" ht="15.75" thickBot="1">
      <c r="A469" s="342"/>
      <c r="B469" s="324"/>
      <c r="C469" s="345"/>
      <c r="D469" s="347"/>
      <c r="E469" s="351"/>
      <c r="F469" s="347"/>
      <c r="G469" s="351"/>
      <c r="H469" s="387"/>
      <c r="I469" s="77" t="s">
        <v>171</v>
      </c>
      <c r="J469" s="431"/>
      <c r="K469" s="395"/>
      <c r="L469" s="345"/>
      <c r="M469" s="397"/>
      <c r="N469" s="51"/>
      <c r="O469" s="369"/>
      <c r="P469" s="384"/>
      <c r="Q469" s="384"/>
      <c r="R469" s="384"/>
      <c r="S469" s="354"/>
      <c r="T469" s="354"/>
      <c r="U469" s="354"/>
      <c r="V469" s="354"/>
      <c r="W469" s="354"/>
      <c r="X469" s="354"/>
      <c r="Y469" s="345"/>
      <c r="Z469" s="354"/>
      <c r="AA469" s="345"/>
      <c r="AB469" s="405"/>
      <c r="AC469" s="363"/>
      <c r="AD469" s="363"/>
      <c r="AE469" s="366"/>
      <c r="AF469" s="345"/>
      <c r="AG469" s="345"/>
      <c r="AH469" s="345"/>
      <c r="AI469" s="374"/>
      <c r="AJ469" s="435"/>
      <c r="AK469" s="410"/>
      <c r="AL469" s="410"/>
      <c r="AM469" s="413"/>
      <c r="AN469" s="423"/>
    </row>
    <row r="470" spans="1:40" ht="15.75" thickBot="1">
      <c r="A470" s="342"/>
      <c r="B470" s="324"/>
      <c r="C470" s="345"/>
      <c r="D470" s="347"/>
      <c r="E470" s="351"/>
      <c r="F470" s="347"/>
      <c r="G470" s="351"/>
      <c r="H470" s="387" t="s">
        <v>163</v>
      </c>
      <c r="I470" s="77" t="s">
        <v>171</v>
      </c>
      <c r="J470" s="431"/>
      <c r="K470" s="395"/>
      <c r="L470" s="345"/>
      <c r="M470" s="397"/>
      <c r="N470" s="51"/>
      <c r="O470" s="369"/>
      <c r="P470" s="384"/>
      <c r="Q470" s="384"/>
      <c r="R470" s="384"/>
      <c r="S470" s="354"/>
      <c r="T470" s="354"/>
      <c r="U470" s="354"/>
      <c r="V470" s="354"/>
      <c r="W470" s="354"/>
      <c r="X470" s="354"/>
      <c r="Y470" s="345"/>
      <c r="Z470" s="354"/>
      <c r="AA470" s="345"/>
      <c r="AB470" s="405"/>
      <c r="AC470" s="363"/>
      <c r="AD470" s="363"/>
      <c r="AE470" s="366"/>
      <c r="AF470" s="345"/>
      <c r="AG470" s="345"/>
      <c r="AH470" s="345"/>
      <c r="AI470" s="374"/>
      <c r="AJ470" s="435"/>
      <c r="AK470" s="410"/>
      <c r="AL470" s="410"/>
      <c r="AM470" s="413"/>
      <c r="AN470" s="423"/>
    </row>
    <row r="471" spans="1:40" ht="15.75" thickBot="1">
      <c r="A471" s="342"/>
      <c r="B471" s="324"/>
      <c r="C471" s="345"/>
      <c r="D471" s="347"/>
      <c r="E471" s="351"/>
      <c r="F471" s="347"/>
      <c r="G471" s="351"/>
      <c r="H471" s="387"/>
      <c r="I471" s="77" t="s">
        <v>171</v>
      </c>
      <c r="J471" s="431"/>
      <c r="K471" s="395"/>
      <c r="L471" s="345"/>
      <c r="M471" s="397"/>
      <c r="N471" s="51"/>
      <c r="O471" s="369"/>
      <c r="P471" s="384"/>
      <c r="Q471" s="384"/>
      <c r="R471" s="384"/>
      <c r="S471" s="354"/>
      <c r="T471" s="354"/>
      <c r="U471" s="354"/>
      <c r="V471" s="354"/>
      <c r="W471" s="354"/>
      <c r="X471" s="354"/>
      <c r="Y471" s="345"/>
      <c r="Z471" s="354"/>
      <c r="AA471" s="345"/>
      <c r="AB471" s="405"/>
      <c r="AC471" s="363"/>
      <c r="AD471" s="363"/>
      <c r="AE471" s="366"/>
      <c r="AF471" s="345"/>
      <c r="AG471" s="345"/>
      <c r="AH471" s="345"/>
      <c r="AI471" s="374"/>
      <c r="AJ471" s="435"/>
      <c r="AK471" s="410"/>
      <c r="AL471" s="410"/>
      <c r="AM471" s="413"/>
      <c r="AN471" s="423"/>
    </row>
    <row r="472" spans="1:40" ht="15.75" thickBot="1">
      <c r="A472" s="342"/>
      <c r="B472" s="324"/>
      <c r="C472" s="345"/>
      <c r="D472" s="347"/>
      <c r="E472" s="351"/>
      <c r="F472" s="347"/>
      <c r="G472" s="351"/>
      <c r="H472" s="370" t="s">
        <v>164</v>
      </c>
      <c r="I472" s="77" t="s">
        <v>171</v>
      </c>
      <c r="J472" s="431"/>
      <c r="K472" s="395"/>
      <c r="L472" s="345"/>
      <c r="M472" s="397"/>
      <c r="N472" s="51"/>
      <c r="O472" s="369"/>
      <c r="P472" s="384"/>
      <c r="Q472" s="384"/>
      <c r="R472" s="384"/>
      <c r="S472" s="354"/>
      <c r="T472" s="354"/>
      <c r="U472" s="354"/>
      <c r="V472" s="354"/>
      <c r="W472" s="354"/>
      <c r="X472" s="354"/>
      <c r="Y472" s="345"/>
      <c r="Z472" s="354"/>
      <c r="AA472" s="345"/>
      <c r="AB472" s="405"/>
      <c r="AC472" s="363"/>
      <c r="AD472" s="363"/>
      <c r="AE472" s="366"/>
      <c r="AF472" s="345"/>
      <c r="AG472" s="345"/>
      <c r="AH472" s="345"/>
      <c r="AI472" s="374"/>
      <c r="AJ472" s="435"/>
      <c r="AK472" s="410"/>
      <c r="AL472" s="410"/>
      <c r="AM472" s="413"/>
      <c r="AN472" s="423"/>
    </row>
    <row r="473" spans="1:40" ht="15.75" thickBot="1">
      <c r="A473" s="342"/>
      <c r="B473" s="324"/>
      <c r="C473" s="345"/>
      <c r="D473" s="347"/>
      <c r="E473" s="351"/>
      <c r="F473" s="347"/>
      <c r="G473" s="351"/>
      <c r="H473" s="371"/>
      <c r="I473" s="77" t="s">
        <v>171</v>
      </c>
      <c r="J473" s="431"/>
      <c r="K473" s="395"/>
      <c r="L473" s="345"/>
      <c r="M473" s="397"/>
      <c r="N473" s="51"/>
      <c r="O473" s="369"/>
      <c r="P473" s="384"/>
      <c r="Q473" s="384"/>
      <c r="R473" s="384"/>
      <c r="S473" s="354"/>
      <c r="T473" s="354"/>
      <c r="U473" s="354"/>
      <c r="V473" s="354"/>
      <c r="W473" s="354"/>
      <c r="X473" s="354"/>
      <c r="Y473" s="345"/>
      <c r="Z473" s="354"/>
      <c r="AA473" s="345"/>
      <c r="AB473" s="405"/>
      <c r="AC473" s="363"/>
      <c r="AD473" s="363"/>
      <c r="AE473" s="366"/>
      <c r="AF473" s="345"/>
      <c r="AG473" s="345"/>
      <c r="AH473" s="345"/>
      <c r="AI473" s="374"/>
      <c r="AJ473" s="435"/>
      <c r="AK473" s="410"/>
      <c r="AL473" s="410"/>
      <c r="AM473" s="413"/>
      <c r="AN473" s="423"/>
    </row>
    <row r="474" spans="1:40" ht="15.75" thickBot="1">
      <c r="A474" s="342"/>
      <c r="B474" s="324"/>
      <c r="C474" s="345"/>
      <c r="D474" s="347"/>
      <c r="E474" s="351"/>
      <c r="F474" s="347"/>
      <c r="G474" s="351"/>
      <c r="H474" s="377" t="s">
        <v>165</v>
      </c>
      <c r="I474" s="77" t="s">
        <v>171</v>
      </c>
      <c r="J474" s="431"/>
      <c r="K474" s="395"/>
      <c r="L474" s="345"/>
      <c r="M474" s="397"/>
      <c r="N474" s="51"/>
      <c r="O474" s="369"/>
      <c r="P474" s="384"/>
      <c r="Q474" s="384"/>
      <c r="R474" s="384"/>
      <c r="S474" s="354"/>
      <c r="T474" s="354"/>
      <c r="U474" s="354"/>
      <c r="V474" s="354"/>
      <c r="W474" s="354"/>
      <c r="X474" s="354"/>
      <c r="Y474" s="345"/>
      <c r="Z474" s="354"/>
      <c r="AA474" s="345"/>
      <c r="AB474" s="405"/>
      <c r="AC474" s="363"/>
      <c r="AD474" s="363"/>
      <c r="AE474" s="366"/>
      <c r="AF474" s="345"/>
      <c r="AG474" s="345"/>
      <c r="AH474" s="345"/>
      <c r="AI474" s="374"/>
      <c r="AJ474" s="435"/>
      <c r="AK474" s="410"/>
      <c r="AL474" s="410"/>
      <c r="AM474" s="413"/>
      <c r="AN474" s="423"/>
    </row>
    <row r="475" spans="1:40" ht="15.75" thickBot="1">
      <c r="A475" s="441"/>
      <c r="B475" s="325"/>
      <c r="C475" s="415"/>
      <c r="D475" s="442"/>
      <c r="E475" s="352"/>
      <c r="F475" s="442"/>
      <c r="G475" s="352"/>
      <c r="H475" s="432"/>
      <c r="I475" s="77" t="s">
        <v>171</v>
      </c>
      <c r="J475" s="443"/>
      <c r="K475" s="444"/>
      <c r="L475" s="345"/>
      <c r="M475" s="449"/>
      <c r="N475" s="47"/>
      <c r="O475" s="369"/>
      <c r="P475" s="384"/>
      <c r="Q475" s="384"/>
      <c r="R475" s="384"/>
      <c r="S475" s="425"/>
      <c r="T475" s="425"/>
      <c r="U475" s="425"/>
      <c r="V475" s="425"/>
      <c r="W475" s="425"/>
      <c r="X475" s="425"/>
      <c r="Y475" s="415"/>
      <c r="Z475" s="425"/>
      <c r="AA475" s="415"/>
      <c r="AB475" s="437"/>
      <c r="AC475" s="363"/>
      <c r="AD475" s="363"/>
      <c r="AE475" s="439"/>
      <c r="AF475" s="415"/>
      <c r="AG475" s="415"/>
      <c r="AH475" s="345"/>
      <c r="AI475" s="426"/>
      <c r="AJ475" s="436"/>
      <c r="AK475" s="411"/>
      <c r="AL475" s="411"/>
      <c r="AM475" s="414"/>
      <c r="AN475" s="424"/>
    </row>
    <row r="476" spans="1:40" ht="15" customHeight="1" thickBot="1">
      <c r="A476" s="440">
        <v>17</v>
      </c>
      <c r="B476" s="323" t="s">
        <v>382</v>
      </c>
      <c r="C476" s="345" t="s">
        <v>404</v>
      </c>
      <c r="D476" s="346" t="s">
        <v>122</v>
      </c>
      <c r="E476" s="345" t="s">
        <v>405</v>
      </c>
      <c r="F476" s="399" t="s">
        <v>406</v>
      </c>
      <c r="G476" s="350" t="s">
        <v>124</v>
      </c>
      <c r="H476" s="44" t="s">
        <v>125</v>
      </c>
      <c r="I476" s="77" t="s">
        <v>171</v>
      </c>
      <c r="J476" s="430">
        <f>COUNTIF(I476:I501,[3]DATOS!$D$24)</f>
        <v>26</v>
      </c>
      <c r="K476" s="395" t="str">
        <f>+IF(AND(J476&lt;6,J476&gt;0),"Moderado",IF(AND(J476&lt;12,J476&gt;5),"Mayor",IF(AND(J476&lt;20,J476&gt;11),"Catastrófico","Responda las Preguntas de Impacto")))</f>
        <v>Responda las Preguntas de Impacto</v>
      </c>
      <c r="L476" s="344"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396"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403" t="s">
        <v>407</v>
      </c>
      <c r="O476" s="349" t="s">
        <v>408</v>
      </c>
      <c r="P476" s="29" t="s">
        <v>128</v>
      </c>
      <c r="Q476" s="26" t="s">
        <v>129</v>
      </c>
      <c r="R476" s="29">
        <f>+IFERROR(VLOOKUP(Q476,[15]DATOS!$E$2:$F$17,2,FALSE),"")</f>
        <v>15</v>
      </c>
      <c r="S476" s="379">
        <f>SUM(R476:R483)</f>
        <v>100</v>
      </c>
      <c r="T476" s="379" t="str">
        <f>+IF(AND(S476&lt;=100,S476&gt;=96),"Fuerte",IF(AND(S476&lt;=95,S476&gt;=86),"Moderado",IF(AND(S476&lt;=85,J476&gt;=0),"Débil"," ")))</f>
        <v>Fuerte</v>
      </c>
      <c r="U476" s="379" t="s">
        <v>130</v>
      </c>
      <c r="V476" s="379"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379">
        <f>IF(V476="Fuerte",100,IF(V476="Moderado",50,IF(V476="Débil",0)))</f>
        <v>100</v>
      </c>
      <c r="X476" s="354">
        <f>AVERAGE(W476:W501)</f>
        <v>100</v>
      </c>
      <c r="Y476" s="445" t="s">
        <v>409</v>
      </c>
      <c r="Z476" s="354" t="s">
        <v>203</v>
      </c>
      <c r="AA476" s="447" t="s">
        <v>410</v>
      </c>
      <c r="AB476" s="405" t="str">
        <f>+IF(X476=100,"Fuerte",IF(AND(X476&lt;=99,X476&gt;=50),"Moderado",IF(X476&lt;50,"Débil"," ")))</f>
        <v>Fuerte</v>
      </c>
      <c r="AC476" s="363" t="s">
        <v>132</v>
      </c>
      <c r="AD476" s="363" t="s">
        <v>132</v>
      </c>
      <c r="AE476" s="438"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345"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345" t="str">
        <f>K476</f>
        <v>Responda las Preguntas de Impacto</v>
      </c>
      <c r="AH476" s="344"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372"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427" t="s">
        <v>411</v>
      </c>
      <c r="AK476" s="376">
        <v>43466</v>
      </c>
      <c r="AL476" s="376">
        <v>43830</v>
      </c>
      <c r="AM476" s="427" t="s">
        <v>412</v>
      </c>
      <c r="AN476" s="422" t="s">
        <v>413</v>
      </c>
    </row>
    <row r="477" spans="1:40" ht="15.75" thickBot="1">
      <c r="A477" s="342"/>
      <c r="B477" s="324"/>
      <c r="C477" s="345"/>
      <c r="D477" s="347"/>
      <c r="E477" s="345"/>
      <c r="F477" s="347"/>
      <c r="G477" s="351"/>
      <c r="H477" s="28" t="s">
        <v>135</v>
      </c>
      <c r="I477" s="77" t="s">
        <v>171</v>
      </c>
      <c r="J477" s="431"/>
      <c r="K477" s="395"/>
      <c r="L477" s="345"/>
      <c r="M477" s="397"/>
      <c r="N477" s="386"/>
      <c r="O477" s="369"/>
      <c r="P477" s="30" t="s">
        <v>136</v>
      </c>
      <c r="Q477" s="26" t="s">
        <v>137</v>
      </c>
      <c r="R477" s="30">
        <f>+IFERROR(VLOOKUP(Q477,[15]DATOS!$E$2:$F$17,2,FALSE),"")</f>
        <v>15</v>
      </c>
      <c r="S477" s="384"/>
      <c r="T477" s="384"/>
      <c r="U477" s="384"/>
      <c r="V477" s="384"/>
      <c r="W477" s="384"/>
      <c r="X477" s="354"/>
      <c r="Y477" s="445"/>
      <c r="Z477" s="354"/>
      <c r="AA477" s="447"/>
      <c r="AB477" s="405"/>
      <c r="AC477" s="363"/>
      <c r="AD477" s="363"/>
      <c r="AE477" s="366"/>
      <c r="AF477" s="345"/>
      <c r="AG477" s="345"/>
      <c r="AH477" s="345"/>
      <c r="AI477" s="373"/>
      <c r="AJ477" s="428"/>
      <c r="AK477" s="356"/>
      <c r="AL477" s="356"/>
      <c r="AM477" s="428"/>
      <c r="AN477" s="423"/>
    </row>
    <row r="478" spans="1:40" ht="15.75" thickBot="1">
      <c r="A478" s="342"/>
      <c r="B478" s="324"/>
      <c r="C478" s="345"/>
      <c r="D478" s="347"/>
      <c r="E478" s="345"/>
      <c r="F478" s="347"/>
      <c r="G478" s="351"/>
      <c r="H478" s="28" t="s">
        <v>138</v>
      </c>
      <c r="I478" s="77" t="s">
        <v>171</v>
      </c>
      <c r="J478" s="431"/>
      <c r="K478" s="395"/>
      <c r="L478" s="345"/>
      <c r="M478" s="397"/>
      <c r="N478" s="386"/>
      <c r="O478" s="369"/>
      <c r="P478" s="30" t="s">
        <v>139</v>
      </c>
      <c r="Q478" s="26" t="s">
        <v>140</v>
      </c>
      <c r="R478" s="30">
        <f>+IFERROR(VLOOKUP(Q478,[15]DATOS!$E$2:$F$17,2,FALSE),"")</f>
        <v>15</v>
      </c>
      <c r="S478" s="384"/>
      <c r="T478" s="384"/>
      <c r="U478" s="384"/>
      <c r="V478" s="384"/>
      <c r="W478" s="384"/>
      <c r="X478" s="354"/>
      <c r="Y478" s="445"/>
      <c r="Z478" s="354"/>
      <c r="AA478" s="447"/>
      <c r="AB478" s="405"/>
      <c r="AC478" s="363"/>
      <c r="AD478" s="363"/>
      <c r="AE478" s="366"/>
      <c r="AF478" s="345"/>
      <c r="AG478" s="345"/>
      <c r="AH478" s="345"/>
      <c r="AI478" s="373"/>
      <c r="AJ478" s="428"/>
      <c r="AK478" s="356"/>
      <c r="AL478" s="356"/>
      <c r="AM478" s="428"/>
      <c r="AN478" s="423"/>
    </row>
    <row r="479" spans="1:40" ht="15.75" thickBot="1">
      <c r="A479" s="342"/>
      <c r="B479" s="324"/>
      <c r="C479" s="345"/>
      <c r="D479" s="347"/>
      <c r="E479" s="345"/>
      <c r="F479" s="347"/>
      <c r="G479" s="351"/>
      <c r="H479" s="28" t="s">
        <v>141</v>
      </c>
      <c r="I479" s="77" t="s">
        <v>171</v>
      </c>
      <c r="J479" s="431"/>
      <c r="K479" s="395"/>
      <c r="L479" s="345"/>
      <c r="M479" s="397"/>
      <c r="N479" s="386"/>
      <c r="O479" s="369"/>
      <c r="P479" s="30" t="s">
        <v>143</v>
      </c>
      <c r="Q479" s="26" t="s">
        <v>144</v>
      </c>
      <c r="R479" s="30">
        <f>+IFERROR(VLOOKUP(Q479,[15]DATOS!$E$2:$F$17,2,FALSE),"")</f>
        <v>15</v>
      </c>
      <c r="S479" s="384"/>
      <c r="T479" s="384"/>
      <c r="U479" s="384"/>
      <c r="V479" s="384"/>
      <c r="W479" s="384"/>
      <c r="X479" s="354"/>
      <c r="Y479" s="445"/>
      <c r="Z479" s="354"/>
      <c r="AA479" s="447"/>
      <c r="AB479" s="405"/>
      <c r="AC479" s="363"/>
      <c r="AD479" s="363"/>
      <c r="AE479" s="366"/>
      <c r="AF479" s="345"/>
      <c r="AG479" s="345"/>
      <c r="AH479" s="345"/>
      <c r="AI479" s="373"/>
      <c r="AJ479" s="428"/>
      <c r="AK479" s="356"/>
      <c r="AL479" s="356"/>
      <c r="AM479" s="428"/>
      <c r="AN479" s="423"/>
    </row>
    <row r="480" spans="1:40" ht="15.75" thickBot="1">
      <c r="A480" s="342"/>
      <c r="B480" s="324"/>
      <c r="C480" s="345"/>
      <c r="D480" s="347"/>
      <c r="E480" s="345"/>
      <c r="F480" s="347"/>
      <c r="G480" s="351"/>
      <c r="H480" s="28" t="s">
        <v>145</v>
      </c>
      <c r="I480" s="77" t="s">
        <v>171</v>
      </c>
      <c r="J480" s="431"/>
      <c r="K480" s="395"/>
      <c r="L480" s="345"/>
      <c r="M480" s="397"/>
      <c r="N480" s="386"/>
      <c r="O480" s="369"/>
      <c r="P480" s="30" t="s">
        <v>146</v>
      </c>
      <c r="Q480" s="26" t="s">
        <v>147</v>
      </c>
      <c r="R480" s="30">
        <f>+IFERROR(VLOOKUP(Q480,[15]DATOS!$E$2:$F$17,2,FALSE),"")</f>
        <v>15</v>
      </c>
      <c r="S480" s="384"/>
      <c r="T480" s="384"/>
      <c r="U480" s="384"/>
      <c r="V480" s="384"/>
      <c r="W480" s="384"/>
      <c r="X480" s="354"/>
      <c r="Y480" s="445"/>
      <c r="Z480" s="354"/>
      <c r="AA480" s="447"/>
      <c r="AB480" s="405"/>
      <c r="AC480" s="363"/>
      <c r="AD480" s="363"/>
      <c r="AE480" s="366"/>
      <c r="AF480" s="345"/>
      <c r="AG480" s="345"/>
      <c r="AH480" s="345"/>
      <c r="AI480" s="373"/>
      <c r="AJ480" s="428"/>
      <c r="AK480" s="356"/>
      <c r="AL480" s="356"/>
      <c r="AM480" s="428"/>
      <c r="AN480" s="423"/>
    </row>
    <row r="481" spans="1:40" ht="15.75" thickBot="1">
      <c r="A481" s="342"/>
      <c r="B481" s="324"/>
      <c r="C481" s="345"/>
      <c r="D481" s="347"/>
      <c r="E481" s="345"/>
      <c r="F481" s="347"/>
      <c r="G481" s="351"/>
      <c r="H481" s="28" t="s">
        <v>148</v>
      </c>
      <c r="I481" s="77" t="s">
        <v>171</v>
      </c>
      <c r="J481" s="431"/>
      <c r="K481" s="395"/>
      <c r="L481" s="345"/>
      <c r="M481" s="397"/>
      <c r="N481" s="386"/>
      <c r="O481" s="369"/>
      <c r="P481" s="31" t="s">
        <v>149</v>
      </c>
      <c r="Q481" s="26" t="s">
        <v>150</v>
      </c>
      <c r="R481" s="30">
        <f>+IFERROR(VLOOKUP(Q481,[15]DATOS!$E$2:$F$17,2,FALSE),"")</f>
        <v>15</v>
      </c>
      <c r="S481" s="384"/>
      <c r="T481" s="384"/>
      <c r="U481" s="384"/>
      <c r="V481" s="384"/>
      <c r="W481" s="384"/>
      <c r="X481" s="354"/>
      <c r="Y481" s="445"/>
      <c r="Z481" s="354"/>
      <c r="AA481" s="447"/>
      <c r="AB481" s="405"/>
      <c r="AC481" s="363"/>
      <c r="AD481" s="363"/>
      <c r="AE481" s="366"/>
      <c r="AF481" s="345"/>
      <c r="AG481" s="345"/>
      <c r="AH481" s="345"/>
      <c r="AI481" s="373"/>
      <c r="AJ481" s="428"/>
      <c r="AK481" s="356"/>
      <c r="AL481" s="356"/>
      <c r="AM481" s="428"/>
      <c r="AN481" s="423"/>
    </row>
    <row r="482" spans="1:40" ht="15.75" thickBot="1">
      <c r="A482" s="342"/>
      <c r="B482" s="324"/>
      <c r="C482" s="345"/>
      <c r="D482" s="347"/>
      <c r="E482" s="345"/>
      <c r="F482" s="347"/>
      <c r="G482" s="351"/>
      <c r="H482" s="28" t="s">
        <v>151</v>
      </c>
      <c r="I482" s="77" t="s">
        <v>171</v>
      </c>
      <c r="J482" s="431"/>
      <c r="K482" s="395"/>
      <c r="L482" s="345"/>
      <c r="M482" s="397"/>
      <c r="N482" s="386"/>
      <c r="O482" s="369"/>
      <c r="P482" s="30" t="s">
        <v>152</v>
      </c>
      <c r="Q482" s="30" t="s">
        <v>153</v>
      </c>
      <c r="R482" s="30">
        <f>+IFERROR(VLOOKUP(Q482,[15]DATOS!$E$2:$F$17,2,FALSE),"")</f>
        <v>10</v>
      </c>
      <c r="S482" s="384"/>
      <c r="T482" s="384"/>
      <c r="U482" s="384"/>
      <c r="V482" s="384"/>
      <c r="W482" s="384"/>
      <c r="X482" s="354"/>
      <c r="Y482" s="445"/>
      <c r="Z482" s="354"/>
      <c r="AA482" s="447"/>
      <c r="AB482" s="405"/>
      <c r="AC482" s="363"/>
      <c r="AD482" s="363"/>
      <c r="AE482" s="366"/>
      <c r="AF482" s="345"/>
      <c r="AG482" s="345"/>
      <c r="AH482" s="345"/>
      <c r="AI482" s="373"/>
      <c r="AJ482" s="428"/>
      <c r="AK482" s="356"/>
      <c r="AL482" s="356"/>
      <c r="AM482" s="428"/>
      <c r="AN482" s="423"/>
    </row>
    <row r="483" spans="1:40" ht="30.75" thickBot="1">
      <c r="A483" s="342"/>
      <c r="B483" s="324"/>
      <c r="C483" s="345"/>
      <c r="D483" s="347"/>
      <c r="E483" s="349"/>
      <c r="F483" s="347"/>
      <c r="G483" s="351"/>
      <c r="H483" s="28" t="s">
        <v>154</v>
      </c>
      <c r="I483" s="77" t="s">
        <v>171</v>
      </c>
      <c r="J483" s="431"/>
      <c r="K483" s="395"/>
      <c r="L483" s="345"/>
      <c r="M483" s="397"/>
      <c r="N483" s="386"/>
      <c r="O483" s="362"/>
      <c r="P483" s="27"/>
      <c r="Q483" s="31"/>
      <c r="R483" s="31"/>
      <c r="S483" s="384"/>
      <c r="T483" s="384"/>
      <c r="U483" s="384"/>
      <c r="V483" s="384"/>
      <c r="W483" s="384"/>
      <c r="X483" s="354"/>
      <c r="Y483" s="446"/>
      <c r="Z483" s="379"/>
      <c r="AA483" s="448"/>
      <c r="AB483" s="405"/>
      <c r="AC483" s="363"/>
      <c r="AD483" s="363"/>
      <c r="AE483" s="366"/>
      <c r="AF483" s="345"/>
      <c r="AG483" s="345"/>
      <c r="AH483" s="345"/>
      <c r="AI483" s="373"/>
      <c r="AJ483" s="429"/>
      <c r="AK483" s="357"/>
      <c r="AL483" s="357"/>
      <c r="AM483" s="429"/>
      <c r="AN483" s="423"/>
    </row>
    <row r="484" spans="1:40" ht="15.75" thickBot="1">
      <c r="A484" s="342"/>
      <c r="B484" s="324"/>
      <c r="C484" s="345"/>
      <c r="D484" s="347"/>
      <c r="E484" s="385"/>
      <c r="F484" s="347"/>
      <c r="G484" s="351"/>
      <c r="H484" s="28" t="s">
        <v>155</v>
      </c>
      <c r="I484" s="77" t="s">
        <v>171</v>
      </c>
      <c r="J484" s="431"/>
      <c r="K484" s="395"/>
      <c r="L484" s="345"/>
      <c r="M484" s="397"/>
      <c r="N484" s="385"/>
      <c r="O484" s="369"/>
      <c r="P484" s="30" t="s">
        <v>128</v>
      </c>
      <c r="Q484" s="26" t="s">
        <v>129</v>
      </c>
      <c r="R484" s="30">
        <f>+IFERROR(VLOOKUP(Q484,[15]DATOS!$E$2:$F$17,2,FALSE),"")</f>
        <v>15</v>
      </c>
      <c r="S484" s="354">
        <f>SUM(R484:R493)</f>
        <v>100</v>
      </c>
      <c r="T484" s="353" t="str">
        <f>+IF(AND(S484&lt;=100,S484&gt;=96),"Fuerte",IF(AND(S484&lt;=95,S484&gt;=86),"Moderado",IF(AND(S484&lt;=85,J484&gt;=0),"Débil"," ")))</f>
        <v>Fuerte</v>
      </c>
      <c r="U484" s="353" t="s">
        <v>130</v>
      </c>
      <c r="V484" s="353"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353"/>
      <c r="X484" s="354"/>
      <c r="Y484" s="362"/>
      <c r="Z484" s="406"/>
      <c r="AA484" s="362"/>
      <c r="AB484" s="405"/>
      <c r="AC484" s="363"/>
      <c r="AD484" s="363"/>
      <c r="AE484" s="366"/>
      <c r="AF484" s="345"/>
      <c r="AG484" s="345"/>
      <c r="AH484" s="345"/>
      <c r="AI484" s="373"/>
      <c r="AJ484" s="361"/>
      <c r="AK484" s="355"/>
      <c r="AL484" s="355"/>
      <c r="AM484" s="412"/>
      <c r="AN484" s="423"/>
    </row>
    <row r="485" spans="1:40" ht="15.75" thickBot="1">
      <c r="A485" s="342"/>
      <c r="B485" s="324"/>
      <c r="C485" s="345"/>
      <c r="D485" s="347"/>
      <c r="E485" s="351"/>
      <c r="F485" s="347"/>
      <c r="G485" s="351"/>
      <c r="H485" s="28" t="s">
        <v>156</v>
      </c>
      <c r="I485" s="77" t="s">
        <v>171</v>
      </c>
      <c r="J485" s="431"/>
      <c r="K485" s="395"/>
      <c r="L485" s="345"/>
      <c r="M485" s="397"/>
      <c r="N485" s="351"/>
      <c r="O485" s="369"/>
      <c r="P485" s="30" t="s">
        <v>136</v>
      </c>
      <c r="Q485" s="26" t="s">
        <v>137</v>
      </c>
      <c r="R485" s="30">
        <f>+IFERROR(VLOOKUP(Q485,[15]DATOS!$E$2:$F$17,2,FALSE),"")</f>
        <v>15</v>
      </c>
      <c r="S485" s="354"/>
      <c r="T485" s="354"/>
      <c r="U485" s="354"/>
      <c r="V485" s="354"/>
      <c r="W485" s="354"/>
      <c r="X485" s="354"/>
      <c r="Y485" s="345"/>
      <c r="Z485" s="354"/>
      <c r="AA485" s="345"/>
      <c r="AB485" s="405"/>
      <c r="AC485" s="363"/>
      <c r="AD485" s="363"/>
      <c r="AE485" s="366"/>
      <c r="AF485" s="345"/>
      <c r="AG485" s="345"/>
      <c r="AH485" s="345"/>
      <c r="AI485" s="373"/>
      <c r="AJ485" s="359"/>
      <c r="AK485" s="356"/>
      <c r="AL485" s="356"/>
      <c r="AM485" s="413"/>
      <c r="AN485" s="423"/>
    </row>
    <row r="486" spans="1:40" ht="15.75" thickBot="1">
      <c r="A486" s="342"/>
      <c r="B486" s="324"/>
      <c r="C486" s="345"/>
      <c r="D486" s="347"/>
      <c r="E486" s="351"/>
      <c r="F486" s="347"/>
      <c r="G486" s="351"/>
      <c r="H486" s="28" t="s">
        <v>157</v>
      </c>
      <c r="I486" s="77" t="s">
        <v>171</v>
      </c>
      <c r="J486" s="431"/>
      <c r="K486" s="395"/>
      <c r="L486" s="345"/>
      <c r="M486" s="397"/>
      <c r="N486" s="351"/>
      <c r="O486" s="369"/>
      <c r="P486" s="30" t="s">
        <v>139</v>
      </c>
      <c r="Q486" s="26" t="s">
        <v>140</v>
      </c>
      <c r="R486" s="30">
        <f>+IFERROR(VLOOKUP(Q486,[15]DATOS!$E$2:$F$17,2,FALSE),"")</f>
        <v>15</v>
      </c>
      <c r="S486" s="354"/>
      <c r="T486" s="354"/>
      <c r="U486" s="354"/>
      <c r="V486" s="354"/>
      <c r="W486" s="354"/>
      <c r="X486" s="354"/>
      <c r="Y486" s="345"/>
      <c r="Z486" s="354"/>
      <c r="AA486" s="345"/>
      <c r="AB486" s="405"/>
      <c r="AC486" s="363"/>
      <c r="AD486" s="363"/>
      <c r="AE486" s="366"/>
      <c r="AF486" s="345"/>
      <c r="AG486" s="345"/>
      <c r="AH486" s="345"/>
      <c r="AI486" s="373"/>
      <c r="AJ486" s="359"/>
      <c r="AK486" s="356"/>
      <c r="AL486" s="356"/>
      <c r="AM486" s="413"/>
      <c r="AN486" s="423"/>
    </row>
    <row r="487" spans="1:40" ht="15.75" thickBot="1">
      <c r="A487" s="342"/>
      <c r="B487" s="324"/>
      <c r="C487" s="345"/>
      <c r="D487" s="347"/>
      <c r="E487" s="351"/>
      <c r="F487" s="347"/>
      <c r="G487" s="351"/>
      <c r="H487" s="28" t="s">
        <v>158</v>
      </c>
      <c r="I487" s="77" t="s">
        <v>171</v>
      </c>
      <c r="J487" s="431"/>
      <c r="K487" s="395"/>
      <c r="L487" s="345"/>
      <c r="M487" s="397"/>
      <c r="N487" s="351"/>
      <c r="O487" s="369"/>
      <c r="P487" s="30" t="s">
        <v>143</v>
      </c>
      <c r="Q487" s="26" t="s">
        <v>144</v>
      </c>
      <c r="R487" s="30">
        <f>+IFERROR(VLOOKUP(Q487,[15]DATOS!$E$2:$F$17,2,FALSE),"")</f>
        <v>15</v>
      </c>
      <c r="S487" s="354"/>
      <c r="T487" s="354"/>
      <c r="U487" s="354"/>
      <c r="V487" s="354"/>
      <c r="W487" s="354"/>
      <c r="X487" s="354"/>
      <c r="Y487" s="345"/>
      <c r="Z487" s="354"/>
      <c r="AA487" s="345"/>
      <c r="AB487" s="405"/>
      <c r="AC487" s="363"/>
      <c r="AD487" s="363"/>
      <c r="AE487" s="366"/>
      <c r="AF487" s="345"/>
      <c r="AG487" s="345"/>
      <c r="AH487" s="345"/>
      <c r="AI487" s="373"/>
      <c r="AJ487" s="359"/>
      <c r="AK487" s="356"/>
      <c r="AL487" s="356"/>
      <c r="AM487" s="413"/>
      <c r="AN487" s="423"/>
    </row>
    <row r="488" spans="1:40" ht="15.75" thickBot="1">
      <c r="A488" s="342"/>
      <c r="B488" s="324"/>
      <c r="C488" s="345"/>
      <c r="D488" s="347"/>
      <c r="E488" s="351"/>
      <c r="F488" s="347"/>
      <c r="G488" s="351"/>
      <c r="H488" s="387" t="s">
        <v>159</v>
      </c>
      <c r="I488" s="77" t="s">
        <v>171</v>
      </c>
      <c r="J488" s="431"/>
      <c r="K488" s="395"/>
      <c r="L488" s="345"/>
      <c r="M488" s="397"/>
      <c r="N488" s="351"/>
      <c r="O488" s="369"/>
      <c r="P488" s="30" t="s">
        <v>146</v>
      </c>
      <c r="Q488" s="26" t="s">
        <v>147</v>
      </c>
      <c r="R488" s="30">
        <f>+IFERROR(VLOOKUP(Q488,[15]DATOS!$E$2:$F$17,2,FALSE),"")</f>
        <v>15</v>
      </c>
      <c r="S488" s="354"/>
      <c r="T488" s="354"/>
      <c r="U488" s="354"/>
      <c r="V488" s="354"/>
      <c r="W488" s="354"/>
      <c r="X488" s="354"/>
      <c r="Y488" s="345"/>
      <c r="Z488" s="354"/>
      <c r="AA488" s="345"/>
      <c r="AB488" s="405"/>
      <c r="AC488" s="363"/>
      <c r="AD488" s="363"/>
      <c r="AE488" s="366"/>
      <c r="AF488" s="345"/>
      <c r="AG488" s="345"/>
      <c r="AH488" s="345"/>
      <c r="AI488" s="373"/>
      <c r="AJ488" s="359"/>
      <c r="AK488" s="356"/>
      <c r="AL488" s="356"/>
      <c r="AM488" s="413"/>
      <c r="AN488" s="423"/>
    </row>
    <row r="489" spans="1:40" ht="15.75" thickBot="1">
      <c r="A489" s="342"/>
      <c r="B489" s="324"/>
      <c r="C489" s="345"/>
      <c r="D489" s="347"/>
      <c r="E489" s="351"/>
      <c r="F489" s="347"/>
      <c r="G489" s="351"/>
      <c r="H489" s="387"/>
      <c r="I489" s="77" t="s">
        <v>171</v>
      </c>
      <c r="J489" s="431"/>
      <c r="K489" s="395"/>
      <c r="L489" s="345"/>
      <c r="M489" s="397"/>
      <c r="N489" s="351"/>
      <c r="O489" s="369"/>
      <c r="P489" s="30" t="s">
        <v>149</v>
      </c>
      <c r="Q489" s="26" t="s">
        <v>150</v>
      </c>
      <c r="R489" s="30">
        <f>+IFERROR(VLOOKUP(Q489,[15]DATOS!$E$2:$F$17,2,FALSE),"")</f>
        <v>15</v>
      </c>
      <c r="S489" s="354"/>
      <c r="T489" s="354"/>
      <c r="U489" s="354"/>
      <c r="V489" s="354"/>
      <c r="W489" s="354"/>
      <c r="X489" s="354"/>
      <c r="Y489" s="345"/>
      <c r="Z489" s="354"/>
      <c r="AA489" s="345"/>
      <c r="AB489" s="405"/>
      <c r="AC489" s="363"/>
      <c r="AD489" s="363"/>
      <c r="AE489" s="366"/>
      <c r="AF489" s="345"/>
      <c r="AG489" s="345"/>
      <c r="AH489" s="345"/>
      <c r="AI489" s="373"/>
      <c r="AJ489" s="359"/>
      <c r="AK489" s="356"/>
      <c r="AL489" s="356"/>
      <c r="AM489" s="413"/>
      <c r="AN489" s="423"/>
    </row>
    <row r="490" spans="1:40" ht="15.75" thickBot="1">
      <c r="A490" s="342"/>
      <c r="B490" s="324"/>
      <c r="C490" s="345"/>
      <c r="D490" s="347"/>
      <c r="E490" s="351"/>
      <c r="F490" s="347"/>
      <c r="G490" s="351"/>
      <c r="H490" s="370" t="s">
        <v>160</v>
      </c>
      <c r="I490" s="77" t="s">
        <v>171</v>
      </c>
      <c r="J490" s="431"/>
      <c r="K490" s="395"/>
      <c r="L490" s="345"/>
      <c r="M490" s="397"/>
      <c r="N490" s="351"/>
      <c r="O490" s="369"/>
      <c r="P490" s="30" t="s">
        <v>152</v>
      </c>
      <c r="Q490" s="30" t="s">
        <v>153</v>
      </c>
      <c r="R490" s="30">
        <f>+IFERROR(VLOOKUP(Q490,[15]DATOS!$E$2:$F$17,2,FALSE),"")</f>
        <v>10</v>
      </c>
      <c r="S490" s="354"/>
      <c r="T490" s="354"/>
      <c r="U490" s="354"/>
      <c r="V490" s="354"/>
      <c r="W490" s="354"/>
      <c r="X490" s="354"/>
      <c r="Y490" s="345"/>
      <c r="Z490" s="354"/>
      <c r="AA490" s="345"/>
      <c r="AB490" s="405"/>
      <c r="AC490" s="363"/>
      <c r="AD490" s="363"/>
      <c r="AE490" s="366"/>
      <c r="AF490" s="345"/>
      <c r="AG490" s="345"/>
      <c r="AH490" s="345"/>
      <c r="AI490" s="373"/>
      <c r="AJ490" s="360"/>
      <c r="AK490" s="357"/>
      <c r="AL490" s="357"/>
      <c r="AM490" s="433"/>
      <c r="AN490" s="423"/>
    </row>
    <row r="491" spans="1:40" ht="15.75" thickBot="1">
      <c r="A491" s="342"/>
      <c r="B491" s="324"/>
      <c r="C491" s="345"/>
      <c r="D491" s="347"/>
      <c r="E491" s="351"/>
      <c r="F491" s="347"/>
      <c r="G491" s="351"/>
      <c r="H491" s="371"/>
      <c r="I491" s="77" t="s">
        <v>171</v>
      </c>
      <c r="J491" s="431"/>
      <c r="K491" s="395"/>
      <c r="L491" s="345"/>
      <c r="M491" s="397"/>
      <c r="N491" s="351"/>
      <c r="O491" s="369"/>
      <c r="P491" s="384"/>
      <c r="Q491" s="384"/>
      <c r="R491" s="384"/>
      <c r="S491" s="354"/>
      <c r="T491" s="354"/>
      <c r="U491" s="354"/>
      <c r="V491" s="354"/>
      <c r="W491" s="354"/>
      <c r="X491" s="354"/>
      <c r="Y491" s="345"/>
      <c r="Z491" s="354"/>
      <c r="AA491" s="345"/>
      <c r="AB491" s="405"/>
      <c r="AC491" s="363"/>
      <c r="AD491" s="363"/>
      <c r="AE491" s="366"/>
      <c r="AF491" s="345"/>
      <c r="AG491" s="345"/>
      <c r="AH491" s="345"/>
      <c r="AI491" s="374"/>
      <c r="AJ491" s="434" t="s">
        <v>414</v>
      </c>
      <c r="AK491" s="409" t="s">
        <v>192</v>
      </c>
      <c r="AL491" s="409" t="s">
        <v>193</v>
      </c>
      <c r="AM491" s="412" t="s">
        <v>415</v>
      </c>
      <c r="AN491" s="423"/>
    </row>
    <row r="492" spans="1:40" ht="15.75" thickBot="1">
      <c r="A492" s="342"/>
      <c r="B492" s="324"/>
      <c r="C492" s="345"/>
      <c r="D492" s="347"/>
      <c r="E492" s="351"/>
      <c r="F492" s="347"/>
      <c r="G492" s="351"/>
      <c r="H492" s="387" t="s">
        <v>161</v>
      </c>
      <c r="I492" s="77" t="s">
        <v>171</v>
      </c>
      <c r="J492" s="431"/>
      <c r="K492" s="395"/>
      <c r="L492" s="345"/>
      <c r="M492" s="397"/>
      <c r="N492" s="351"/>
      <c r="O492" s="369"/>
      <c r="P492" s="384"/>
      <c r="Q492" s="384"/>
      <c r="R492" s="384"/>
      <c r="S492" s="354"/>
      <c r="T492" s="354"/>
      <c r="U492" s="354"/>
      <c r="V492" s="354"/>
      <c r="W492" s="354"/>
      <c r="X492" s="354"/>
      <c r="Y492" s="345"/>
      <c r="Z492" s="354"/>
      <c r="AA492" s="345"/>
      <c r="AB492" s="405"/>
      <c r="AC492" s="363"/>
      <c r="AD492" s="363"/>
      <c r="AE492" s="366"/>
      <c r="AF492" s="345"/>
      <c r="AG492" s="345"/>
      <c r="AH492" s="345"/>
      <c r="AI492" s="374"/>
      <c r="AJ492" s="435"/>
      <c r="AK492" s="410"/>
      <c r="AL492" s="410"/>
      <c r="AM492" s="413"/>
      <c r="AN492" s="423"/>
    </row>
    <row r="493" spans="1:40" ht="15.75" thickBot="1">
      <c r="A493" s="342"/>
      <c r="B493" s="324"/>
      <c r="C493" s="345"/>
      <c r="D493" s="347"/>
      <c r="E493" s="351"/>
      <c r="F493" s="347"/>
      <c r="G493" s="351"/>
      <c r="H493" s="387"/>
      <c r="I493" s="77" t="s">
        <v>171</v>
      </c>
      <c r="J493" s="431"/>
      <c r="K493" s="395"/>
      <c r="L493" s="345"/>
      <c r="M493" s="397"/>
      <c r="N493" s="351"/>
      <c r="O493" s="369"/>
      <c r="P493" s="384"/>
      <c r="Q493" s="384"/>
      <c r="R493" s="384"/>
      <c r="S493" s="354"/>
      <c r="T493" s="354"/>
      <c r="U493" s="354"/>
      <c r="V493" s="354"/>
      <c r="W493" s="354"/>
      <c r="X493" s="354"/>
      <c r="Y493" s="345"/>
      <c r="Z493" s="354"/>
      <c r="AA493" s="345"/>
      <c r="AB493" s="405"/>
      <c r="AC493" s="363"/>
      <c r="AD493" s="363"/>
      <c r="AE493" s="366"/>
      <c r="AF493" s="345"/>
      <c r="AG493" s="345"/>
      <c r="AH493" s="345"/>
      <c r="AI493" s="374"/>
      <c r="AJ493" s="435"/>
      <c r="AK493" s="410"/>
      <c r="AL493" s="410"/>
      <c r="AM493" s="413"/>
      <c r="AN493" s="423"/>
    </row>
    <row r="494" spans="1:40" ht="15.75" thickBot="1">
      <c r="A494" s="342"/>
      <c r="B494" s="324"/>
      <c r="C494" s="345"/>
      <c r="D494" s="347"/>
      <c r="E494" s="351"/>
      <c r="F494" s="347"/>
      <c r="G494" s="351"/>
      <c r="H494" s="387" t="s">
        <v>162</v>
      </c>
      <c r="I494" s="77" t="s">
        <v>171</v>
      </c>
      <c r="J494" s="431"/>
      <c r="K494" s="395"/>
      <c r="L494" s="345"/>
      <c r="M494" s="397"/>
      <c r="N494" s="351"/>
      <c r="O494" s="369"/>
      <c r="P494" s="384"/>
      <c r="Q494" s="384"/>
      <c r="R494" s="384"/>
      <c r="S494" s="354"/>
      <c r="T494" s="354"/>
      <c r="U494" s="354"/>
      <c r="V494" s="354"/>
      <c r="W494" s="354"/>
      <c r="X494" s="354"/>
      <c r="Y494" s="345"/>
      <c r="Z494" s="354"/>
      <c r="AA494" s="345"/>
      <c r="AB494" s="405"/>
      <c r="AC494" s="363"/>
      <c r="AD494" s="363"/>
      <c r="AE494" s="366"/>
      <c r="AF494" s="345"/>
      <c r="AG494" s="345"/>
      <c r="AH494" s="345"/>
      <c r="AI494" s="374"/>
      <c r="AJ494" s="435"/>
      <c r="AK494" s="410"/>
      <c r="AL494" s="410"/>
      <c r="AM494" s="413"/>
      <c r="AN494" s="423"/>
    </row>
    <row r="495" spans="1:40" ht="15.75" thickBot="1">
      <c r="A495" s="342"/>
      <c r="B495" s="324"/>
      <c r="C495" s="345"/>
      <c r="D495" s="347"/>
      <c r="E495" s="351"/>
      <c r="F495" s="347"/>
      <c r="G495" s="351"/>
      <c r="H495" s="387"/>
      <c r="I495" s="77" t="s">
        <v>171</v>
      </c>
      <c r="J495" s="431"/>
      <c r="K495" s="395"/>
      <c r="L495" s="345"/>
      <c r="M495" s="397"/>
      <c r="N495" s="351"/>
      <c r="O495" s="369"/>
      <c r="P495" s="384"/>
      <c r="Q495" s="384"/>
      <c r="R495" s="384"/>
      <c r="S495" s="354"/>
      <c r="T495" s="354"/>
      <c r="U495" s="354"/>
      <c r="V495" s="354"/>
      <c r="W495" s="354"/>
      <c r="X495" s="354"/>
      <c r="Y495" s="345"/>
      <c r="Z495" s="354"/>
      <c r="AA495" s="345"/>
      <c r="AB495" s="405"/>
      <c r="AC495" s="363"/>
      <c r="AD495" s="363"/>
      <c r="AE495" s="366"/>
      <c r="AF495" s="345"/>
      <c r="AG495" s="345"/>
      <c r="AH495" s="345"/>
      <c r="AI495" s="374"/>
      <c r="AJ495" s="435"/>
      <c r="AK495" s="410"/>
      <c r="AL495" s="410"/>
      <c r="AM495" s="413"/>
      <c r="AN495" s="423"/>
    </row>
    <row r="496" spans="1:40" ht="15.75" thickBot="1">
      <c r="A496" s="342"/>
      <c r="B496" s="324"/>
      <c r="C496" s="345"/>
      <c r="D496" s="347"/>
      <c r="E496" s="351"/>
      <c r="F496" s="347"/>
      <c r="G496" s="351"/>
      <c r="H496" s="387" t="s">
        <v>163</v>
      </c>
      <c r="I496" s="77" t="s">
        <v>171</v>
      </c>
      <c r="J496" s="431"/>
      <c r="K496" s="395"/>
      <c r="L496" s="345"/>
      <c r="M496" s="397"/>
      <c r="N496" s="351"/>
      <c r="O496" s="369"/>
      <c r="P496" s="384"/>
      <c r="Q496" s="384"/>
      <c r="R496" s="384"/>
      <c r="S496" s="354"/>
      <c r="T496" s="354"/>
      <c r="U496" s="354"/>
      <c r="V496" s="354"/>
      <c r="W496" s="354"/>
      <c r="X496" s="354"/>
      <c r="Y496" s="345"/>
      <c r="Z496" s="354"/>
      <c r="AA496" s="345"/>
      <c r="AB496" s="405"/>
      <c r="AC496" s="363"/>
      <c r="AD496" s="363"/>
      <c r="AE496" s="366"/>
      <c r="AF496" s="345"/>
      <c r="AG496" s="345"/>
      <c r="AH496" s="345"/>
      <c r="AI496" s="374"/>
      <c r="AJ496" s="435"/>
      <c r="AK496" s="410"/>
      <c r="AL496" s="410"/>
      <c r="AM496" s="413"/>
      <c r="AN496" s="423"/>
    </row>
    <row r="497" spans="1:40" ht="15.75" thickBot="1">
      <c r="A497" s="342"/>
      <c r="B497" s="324"/>
      <c r="C497" s="345"/>
      <c r="D497" s="347"/>
      <c r="E497" s="351"/>
      <c r="F497" s="347"/>
      <c r="G497" s="351"/>
      <c r="H497" s="387"/>
      <c r="I497" s="77" t="s">
        <v>171</v>
      </c>
      <c r="J497" s="431"/>
      <c r="K497" s="395"/>
      <c r="L497" s="345"/>
      <c r="M497" s="397"/>
      <c r="N497" s="351"/>
      <c r="O497" s="369"/>
      <c r="P497" s="384"/>
      <c r="Q497" s="384"/>
      <c r="R497" s="384"/>
      <c r="S497" s="354"/>
      <c r="T497" s="354"/>
      <c r="U497" s="354"/>
      <c r="V497" s="354"/>
      <c r="W497" s="354"/>
      <c r="X497" s="354"/>
      <c r="Y497" s="345"/>
      <c r="Z497" s="354"/>
      <c r="AA497" s="345"/>
      <c r="AB497" s="405"/>
      <c r="AC497" s="363"/>
      <c r="AD497" s="363"/>
      <c r="AE497" s="366"/>
      <c r="AF497" s="345"/>
      <c r="AG497" s="345"/>
      <c r="AH497" s="345"/>
      <c r="AI497" s="374"/>
      <c r="AJ497" s="435"/>
      <c r="AK497" s="410"/>
      <c r="AL497" s="410"/>
      <c r="AM497" s="413"/>
      <c r="AN497" s="423"/>
    </row>
    <row r="498" spans="1:40" ht="15.75" thickBot="1">
      <c r="A498" s="342"/>
      <c r="B498" s="324"/>
      <c r="C498" s="345"/>
      <c r="D498" s="347"/>
      <c r="E498" s="351"/>
      <c r="F498" s="347"/>
      <c r="G498" s="351"/>
      <c r="H498" s="370" t="s">
        <v>164</v>
      </c>
      <c r="I498" s="77" t="s">
        <v>171</v>
      </c>
      <c r="J498" s="431"/>
      <c r="K498" s="395"/>
      <c r="L498" s="345"/>
      <c r="M498" s="397"/>
      <c r="N498" s="351"/>
      <c r="O498" s="369"/>
      <c r="P498" s="384"/>
      <c r="Q498" s="384"/>
      <c r="R498" s="384"/>
      <c r="S498" s="354"/>
      <c r="T498" s="354"/>
      <c r="U498" s="354"/>
      <c r="V498" s="354"/>
      <c r="W498" s="354"/>
      <c r="X498" s="354"/>
      <c r="Y498" s="345"/>
      <c r="Z498" s="354"/>
      <c r="AA498" s="345"/>
      <c r="AB498" s="405"/>
      <c r="AC498" s="363"/>
      <c r="AD498" s="363"/>
      <c r="AE498" s="366"/>
      <c r="AF498" s="345"/>
      <c r="AG498" s="345"/>
      <c r="AH498" s="345"/>
      <c r="AI498" s="374"/>
      <c r="AJ498" s="435"/>
      <c r="AK498" s="410"/>
      <c r="AL498" s="410"/>
      <c r="AM498" s="413"/>
      <c r="AN498" s="423"/>
    </row>
    <row r="499" spans="1:40" ht="15.75" thickBot="1">
      <c r="A499" s="342"/>
      <c r="B499" s="324"/>
      <c r="C499" s="345"/>
      <c r="D499" s="347"/>
      <c r="E499" s="351"/>
      <c r="F499" s="347"/>
      <c r="G499" s="351"/>
      <c r="H499" s="371"/>
      <c r="I499" s="77" t="s">
        <v>171</v>
      </c>
      <c r="J499" s="431"/>
      <c r="K499" s="395"/>
      <c r="L499" s="345"/>
      <c r="M499" s="397"/>
      <c r="N499" s="351"/>
      <c r="O499" s="369"/>
      <c r="P499" s="384"/>
      <c r="Q499" s="384"/>
      <c r="R499" s="384"/>
      <c r="S499" s="354"/>
      <c r="T499" s="354"/>
      <c r="U499" s="354"/>
      <c r="V499" s="354"/>
      <c r="W499" s="354"/>
      <c r="X499" s="354"/>
      <c r="Y499" s="345"/>
      <c r="Z499" s="354"/>
      <c r="AA499" s="345"/>
      <c r="AB499" s="405"/>
      <c r="AC499" s="363"/>
      <c r="AD499" s="363"/>
      <c r="AE499" s="366"/>
      <c r="AF499" s="345"/>
      <c r="AG499" s="345"/>
      <c r="AH499" s="345"/>
      <c r="AI499" s="374"/>
      <c r="AJ499" s="435"/>
      <c r="AK499" s="410"/>
      <c r="AL499" s="410"/>
      <c r="AM499" s="413"/>
      <c r="AN499" s="423"/>
    </row>
    <row r="500" spans="1:40" ht="15.75" thickBot="1">
      <c r="A500" s="342"/>
      <c r="B500" s="324"/>
      <c r="C500" s="345"/>
      <c r="D500" s="347"/>
      <c r="E500" s="351"/>
      <c r="F500" s="347"/>
      <c r="G500" s="351"/>
      <c r="H500" s="377" t="s">
        <v>165</v>
      </c>
      <c r="I500" s="77" t="s">
        <v>171</v>
      </c>
      <c r="J500" s="431"/>
      <c r="K500" s="395"/>
      <c r="L500" s="345"/>
      <c r="M500" s="397"/>
      <c r="N500" s="351"/>
      <c r="O500" s="369"/>
      <c r="P500" s="384"/>
      <c r="Q500" s="384"/>
      <c r="R500" s="384"/>
      <c r="S500" s="354"/>
      <c r="T500" s="354"/>
      <c r="U500" s="354"/>
      <c r="V500" s="354"/>
      <c r="W500" s="354"/>
      <c r="X500" s="354"/>
      <c r="Y500" s="345"/>
      <c r="Z500" s="354"/>
      <c r="AA500" s="345"/>
      <c r="AB500" s="405"/>
      <c r="AC500" s="363"/>
      <c r="AD500" s="363"/>
      <c r="AE500" s="366"/>
      <c r="AF500" s="345"/>
      <c r="AG500" s="345"/>
      <c r="AH500" s="345"/>
      <c r="AI500" s="374"/>
      <c r="AJ500" s="435"/>
      <c r="AK500" s="410"/>
      <c r="AL500" s="410"/>
      <c r="AM500" s="413"/>
      <c r="AN500" s="423"/>
    </row>
    <row r="501" spans="1:40" ht="15.75" thickBot="1">
      <c r="A501" s="441"/>
      <c r="B501" s="325"/>
      <c r="C501" s="415"/>
      <c r="D501" s="442"/>
      <c r="E501" s="352"/>
      <c r="F501" s="442"/>
      <c r="G501" s="352"/>
      <c r="H501" s="432"/>
      <c r="I501" s="77" t="s">
        <v>171</v>
      </c>
      <c r="J501" s="443"/>
      <c r="K501" s="444"/>
      <c r="L501" s="345"/>
      <c r="M501" s="449"/>
      <c r="N501" s="352"/>
      <c r="O501" s="369"/>
      <c r="P501" s="384"/>
      <c r="Q501" s="384"/>
      <c r="R501" s="384"/>
      <c r="S501" s="425"/>
      <c r="T501" s="425"/>
      <c r="U501" s="425"/>
      <c r="V501" s="425"/>
      <c r="W501" s="425"/>
      <c r="X501" s="425"/>
      <c r="Y501" s="415"/>
      <c r="Z501" s="425"/>
      <c r="AA501" s="415"/>
      <c r="AB501" s="437"/>
      <c r="AC501" s="363"/>
      <c r="AD501" s="363"/>
      <c r="AE501" s="439"/>
      <c r="AF501" s="415"/>
      <c r="AG501" s="415"/>
      <c r="AH501" s="345"/>
      <c r="AI501" s="426"/>
      <c r="AJ501" s="436"/>
      <c r="AK501" s="411"/>
      <c r="AL501" s="411"/>
      <c r="AM501" s="414"/>
      <c r="AN501" s="424"/>
    </row>
    <row r="502" spans="1:40" ht="15" customHeight="1" thickBot="1">
      <c r="A502" s="384">
        <v>18</v>
      </c>
      <c r="B502" s="323" t="s">
        <v>416</v>
      </c>
      <c r="C502" s="369" t="s">
        <v>417</v>
      </c>
      <c r="D502" s="369" t="s">
        <v>122</v>
      </c>
      <c r="E502" s="362" t="s">
        <v>418</v>
      </c>
      <c r="F502" s="369" t="s">
        <v>419</v>
      </c>
      <c r="G502" s="369" t="s">
        <v>124</v>
      </c>
      <c r="H502" s="76" t="s">
        <v>125</v>
      </c>
      <c r="I502" s="77" t="s">
        <v>171</v>
      </c>
      <c r="J502" s="430">
        <f>COUNTIF(I502:I527,[3]DATOS!$D$24)</f>
        <v>26</v>
      </c>
      <c r="K502" s="326" t="str">
        <f>+IF(AND(J502&lt;6,J502&gt;0),"Moderado",IF(AND(J502&lt;12,J502&gt;5),"Mayor",IF(AND(J502&lt;20,J502&gt;11),"Catastrófico","Responda las Preguntas de Impacto")))</f>
        <v>Responda las Preguntas de Impacto</v>
      </c>
      <c r="L502" s="344"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372"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386" t="s">
        <v>420</v>
      </c>
      <c r="O502" s="369" t="s">
        <v>127</v>
      </c>
      <c r="P502" s="34" t="s">
        <v>128</v>
      </c>
      <c r="Q502" s="26" t="s">
        <v>129</v>
      </c>
      <c r="R502" s="33">
        <f>+IFERROR(VLOOKUP(Q502,[16]DATOS!$E$2:$F$17,2,FALSE),"")</f>
        <v>15</v>
      </c>
      <c r="S502" s="384">
        <f>SUM(R502:R509)</f>
        <v>100</v>
      </c>
      <c r="T502" s="384" t="str">
        <f>+IF(AND(S502&lt;=100,S502&gt;=96),"Fuerte",IF(AND(S502&lt;=95,S502&gt;=86),"Moderado",IF(AND(S502&lt;=85,J502&gt;=0),"Débil"," ")))</f>
        <v>Fuerte</v>
      </c>
      <c r="U502" s="384" t="s">
        <v>130</v>
      </c>
      <c r="V502" s="384"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384">
        <f>IF(V502="Fuerte",100,IF(V502="Moderado",50,IF(V502="Débil",0)))</f>
        <v>100</v>
      </c>
      <c r="X502" s="353">
        <f>AVERAGE(W502:W523)</f>
        <v>100</v>
      </c>
      <c r="Y502" s="362" t="s">
        <v>421</v>
      </c>
      <c r="Z502" s="353" t="s">
        <v>203</v>
      </c>
      <c r="AA502" s="364" t="s">
        <v>422</v>
      </c>
      <c r="AB502" s="364" t="str">
        <f>+IF(X502=100,"Fuerte",IF(AND(X502&lt;=99,X502&gt;=50),"Moderado",IF(X502&lt;50,"Débil"," ")))</f>
        <v>Fuerte</v>
      </c>
      <c r="AC502" s="364" t="s">
        <v>132</v>
      </c>
      <c r="AD502" s="364" t="s">
        <v>132</v>
      </c>
      <c r="AE502" s="362"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369"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362" t="str">
        <f>K502</f>
        <v>Responda las Preguntas de Impacto</v>
      </c>
      <c r="AH502" s="344"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372"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361" t="s">
        <v>423</v>
      </c>
      <c r="AK502" s="355">
        <v>43497</v>
      </c>
      <c r="AL502" s="355">
        <v>43830</v>
      </c>
      <c r="AM502" s="361" t="s">
        <v>295</v>
      </c>
      <c r="AN502" s="348" t="s">
        <v>424</v>
      </c>
    </row>
    <row r="503" spans="1:40" ht="15.75" thickBot="1">
      <c r="A503" s="384"/>
      <c r="B503" s="324"/>
      <c r="C503" s="369"/>
      <c r="D503" s="369"/>
      <c r="E503" s="345"/>
      <c r="F503" s="369"/>
      <c r="G503" s="369"/>
      <c r="H503" s="76" t="s">
        <v>135</v>
      </c>
      <c r="I503" s="77" t="s">
        <v>171</v>
      </c>
      <c r="J503" s="431"/>
      <c r="K503" s="326"/>
      <c r="L503" s="345"/>
      <c r="M503" s="373"/>
      <c r="N503" s="386"/>
      <c r="O503" s="369"/>
      <c r="P503" s="34" t="s">
        <v>136</v>
      </c>
      <c r="Q503" s="26" t="s">
        <v>137</v>
      </c>
      <c r="R503" s="33">
        <f>+IFERROR(VLOOKUP(Q503,[16]DATOS!$E$2:$F$17,2,FALSE),"")</f>
        <v>15</v>
      </c>
      <c r="S503" s="384"/>
      <c r="T503" s="384"/>
      <c r="U503" s="384"/>
      <c r="V503" s="384"/>
      <c r="W503" s="384"/>
      <c r="X503" s="354"/>
      <c r="Y503" s="345"/>
      <c r="Z503" s="354"/>
      <c r="AA503" s="380"/>
      <c r="AB503" s="380"/>
      <c r="AC503" s="380"/>
      <c r="AD503" s="380"/>
      <c r="AE503" s="345"/>
      <c r="AF503" s="369"/>
      <c r="AG503" s="345"/>
      <c r="AH503" s="345"/>
      <c r="AI503" s="373"/>
      <c r="AJ503" s="359"/>
      <c r="AK503" s="356"/>
      <c r="AL503" s="356"/>
      <c r="AM503" s="359"/>
      <c r="AN503" s="374"/>
    </row>
    <row r="504" spans="1:40" ht="15.75" thickBot="1">
      <c r="A504" s="384"/>
      <c r="B504" s="324"/>
      <c r="C504" s="369"/>
      <c r="D504" s="369"/>
      <c r="E504" s="345"/>
      <c r="F504" s="369"/>
      <c r="G504" s="369"/>
      <c r="H504" s="76" t="s">
        <v>138</v>
      </c>
      <c r="I504" s="77" t="s">
        <v>171</v>
      </c>
      <c r="J504" s="431"/>
      <c r="K504" s="326"/>
      <c r="L504" s="345"/>
      <c r="M504" s="373"/>
      <c r="N504" s="386"/>
      <c r="O504" s="369"/>
      <c r="P504" s="34" t="s">
        <v>139</v>
      </c>
      <c r="Q504" s="26" t="s">
        <v>140</v>
      </c>
      <c r="R504" s="33">
        <f>+IFERROR(VLOOKUP(Q504,[16]DATOS!$E$2:$F$17,2,FALSE),"")</f>
        <v>15</v>
      </c>
      <c r="S504" s="384"/>
      <c r="T504" s="384"/>
      <c r="U504" s="384"/>
      <c r="V504" s="384"/>
      <c r="W504" s="384"/>
      <c r="X504" s="354"/>
      <c r="Y504" s="345"/>
      <c r="Z504" s="354"/>
      <c r="AA504" s="380"/>
      <c r="AB504" s="380"/>
      <c r="AC504" s="380"/>
      <c r="AD504" s="380"/>
      <c r="AE504" s="345"/>
      <c r="AF504" s="369"/>
      <c r="AG504" s="345"/>
      <c r="AH504" s="345"/>
      <c r="AI504" s="373"/>
      <c r="AJ504" s="359"/>
      <c r="AK504" s="356"/>
      <c r="AL504" s="356"/>
      <c r="AM504" s="359"/>
      <c r="AN504" s="374"/>
    </row>
    <row r="505" spans="1:40" ht="15.75" thickBot="1">
      <c r="A505" s="384"/>
      <c r="B505" s="324"/>
      <c r="C505" s="369"/>
      <c r="D505" s="369"/>
      <c r="E505" s="345"/>
      <c r="F505" s="369"/>
      <c r="G505" s="369"/>
      <c r="H505" s="76" t="s">
        <v>141</v>
      </c>
      <c r="I505" s="77" t="s">
        <v>171</v>
      </c>
      <c r="J505" s="431"/>
      <c r="K505" s="326"/>
      <c r="L505" s="345"/>
      <c r="M505" s="373"/>
      <c r="N505" s="386"/>
      <c r="O505" s="369"/>
      <c r="P505" s="34" t="s">
        <v>143</v>
      </c>
      <c r="Q505" s="26" t="s">
        <v>144</v>
      </c>
      <c r="R505" s="33">
        <f>+IFERROR(VLOOKUP(Q505,[16]DATOS!$E$2:$F$17,2,FALSE),"")</f>
        <v>15</v>
      </c>
      <c r="S505" s="384"/>
      <c r="T505" s="384"/>
      <c r="U505" s="384"/>
      <c r="V505" s="384"/>
      <c r="W505" s="384"/>
      <c r="X505" s="354"/>
      <c r="Y505" s="345"/>
      <c r="Z505" s="354"/>
      <c r="AA505" s="380"/>
      <c r="AB505" s="380"/>
      <c r="AC505" s="380"/>
      <c r="AD505" s="380"/>
      <c r="AE505" s="345"/>
      <c r="AF505" s="369"/>
      <c r="AG505" s="345"/>
      <c r="AH505" s="345"/>
      <c r="AI505" s="373"/>
      <c r="AJ505" s="359"/>
      <c r="AK505" s="356"/>
      <c r="AL505" s="356"/>
      <c r="AM505" s="359"/>
      <c r="AN505" s="374"/>
    </row>
    <row r="506" spans="1:40" ht="15.75" thickBot="1">
      <c r="A506" s="384"/>
      <c r="B506" s="324"/>
      <c r="C506" s="369"/>
      <c r="D506" s="369"/>
      <c r="E506" s="345"/>
      <c r="F506" s="369"/>
      <c r="G506" s="369"/>
      <c r="H506" s="76" t="s">
        <v>145</v>
      </c>
      <c r="I506" s="77" t="s">
        <v>171</v>
      </c>
      <c r="J506" s="431"/>
      <c r="K506" s="326"/>
      <c r="L506" s="345"/>
      <c r="M506" s="373"/>
      <c r="N506" s="386"/>
      <c r="O506" s="369"/>
      <c r="P506" s="34" t="s">
        <v>146</v>
      </c>
      <c r="Q506" s="26" t="s">
        <v>147</v>
      </c>
      <c r="R506" s="33">
        <f>+IFERROR(VLOOKUP(Q506,[16]DATOS!$E$2:$F$17,2,FALSE),"")</f>
        <v>15</v>
      </c>
      <c r="S506" s="384"/>
      <c r="T506" s="384"/>
      <c r="U506" s="384"/>
      <c r="V506" s="384"/>
      <c r="W506" s="384"/>
      <c r="X506" s="354"/>
      <c r="Y506" s="345"/>
      <c r="Z506" s="354"/>
      <c r="AA506" s="380"/>
      <c r="AB506" s="380"/>
      <c r="AC506" s="380"/>
      <c r="AD506" s="380"/>
      <c r="AE506" s="345"/>
      <c r="AF506" s="369"/>
      <c r="AG506" s="345"/>
      <c r="AH506" s="345"/>
      <c r="AI506" s="373"/>
      <c r="AJ506" s="359"/>
      <c r="AK506" s="356"/>
      <c r="AL506" s="356"/>
      <c r="AM506" s="359"/>
      <c r="AN506" s="374"/>
    </row>
    <row r="507" spans="1:40" ht="15.75" thickBot="1">
      <c r="A507" s="384"/>
      <c r="B507" s="324"/>
      <c r="C507" s="369"/>
      <c r="D507" s="369"/>
      <c r="E507" s="345"/>
      <c r="F507" s="369"/>
      <c r="G507" s="369"/>
      <c r="H507" s="76" t="s">
        <v>148</v>
      </c>
      <c r="I507" s="77" t="s">
        <v>171</v>
      </c>
      <c r="J507" s="431"/>
      <c r="K507" s="326"/>
      <c r="L507" s="345"/>
      <c r="M507" s="373"/>
      <c r="N507" s="386"/>
      <c r="O507" s="369"/>
      <c r="P507" s="34" t="s">
        <v>149</v>
      </c>
      <c r="Q507" s="26" t="s">
        <v>150</v>
      </c>
      <c r="R507" s="33">
        <f>+IFERROR(VLOOKUP(Q507,[16]DATOS!$E$2:$F$17,2,FALSE),"")</f>
        <v>15</v>
      </c>
      <c r="S507" s="384"/>
      <c r="T507" s="384"/>
      <c r="U507" s="384"/>
      <c r="V507" s="384"/>
      <c r="W507" s="384"/>
      <c r="X507" s="354"/>
      <c r="Y507" s="345"/>
      <c r="Z507" s="354"/>
      <c r="AA507" s="380"/>
      <c r="AB507" s="380"/>
      <c r="AC507" s="380"/>
      <c r="AD507" s="380"/>
      <c r="AE507" s="345"/>
      <c r="AF507" s="369"/>
      <c r="AG507" s="345"/>
      <c r="AH507" s="345"/>
      <c r="AI507" s="373"/>
      <c r="AJ507" s="359"/>
      <c r="AK507" s="356"/>
      <c r="AL507" s="356"/>
      <c r="AM507" s="359"/>
      <c r="AN507" s="374"/>
    </row>
    <row r="508" spans="1:40" ht="15.75" thickBot="1">
      <c r="A508" s="384"/>
      <c r="B508" s="324"/>
      <c r="C508" s="369"/>
      <c r="D508" s="369"/>
      <c r="E508" s="349"/>
      <c r="F508" s="369"/>
      <c r="G508" s="369"/>
      <c r="H508" s="76" t="s">
        <v>151</v>
      </c>
      <c r="I508" s="77" t="s">
        <v>171</v>
      </c>
      <c r="J508" s="431"/>
      <c r="K508" s="326"/>
      <c r="L508" s="345"/>
      <c r="M508" s="373"/>
      <c r="N508" s="386"/>
      <c r="O508" s="369"/>
      <c r="P508" s="34" t="s">
        <v>152</v>
      </c>
      <c r="Q508" s="30" t="s">
        <v>153</v>
      </c>
      <c r="R508" s="33">
        <f>+IFERROR(VLOOKUP(Q508,[16]DATOS!$E$2:$F$17,2,FALSE),"")</f>
        <v>10</v>
      </c>
      <c r="S508" s="384"/>
      <c r="T508" s="384"/>
      <c r="U508" s="384"/>
      <c r="V508" s="384"/>
      <c r="W508" s="384"/>
      <c r="X508" s="354"/>
      <c r="Y508" s="345"/>
      <c r="Z508" s="354"/>
      <c r="AA508" s="380"/>
      <c r="AB508" s="380"/>
      <c r="AC508" s="380"/>
      <c r="AD508" s="380"/>
      <c r="AE508" s="345"/>
      <c r="AF508" s="369"/>
      <c r="AG508" s="345"/>
      <c r="AH508" s="345"/>
      <c r="AI508" s="373"/>
      <c r="AJ508" s="359"/>
      <c r="AK508" s="356"/>
      <c r="AL508" s="356"/>
      <c r="AM508" s="359"/>
      <c r="AN508" s="374"/>
    </row>
    <row r="509" spans="1:40" ht="30.75" thickBot="1">
      <c r="A509" s="384"/>
      <c r="B509" s="324"/>
      <c r="C509" s="369"/>
      <c r="D509" s="369"/>
      <c r="E509" s="362" t="s">
        <v>425</v>
      </c>
      <c r="F509" s="369"/>
      <c r="G509" s="369"/>
      <c r="H509" s="76" t="s">
        <v>154</v>
      </c>
      <c r="I509" s="77" t="s">
        <v>171</v>
      </c>
      <c r="J509" s="431"/>
      <c r="K509" s="326"/>
      <c r="L509" s="345"/>
      <c r="M509" s="373"/>
      <c r="N509" s="386"/>
      <c r="O509" s="369"/>
      <c r="P509" s="400"/>
      <c r="Q509" s="400"/>
      <c r="R509" s="400"/>
      <c r="S509" s="384"/>
      <c r="T509" s="384"/>
      <c r="U509" s="384"/>
      <c r="V509" s="384"/>
      <c r="W509" s="384"/>
      <c r="X509" s="354"/>
      <c r="Y509" s="345"/>
      <c r="Z509" s="354"/>
      <c r="AA509" s="380"/>
      <c r="AB509" s="380"/>
      <c r="AC509" s="380"/>
      <c r="AD509" s="380"/>
      <c r="AE509" s="345"/>
      <c r="AF509" s="369"/>
      <c r="AG509" s="345"/>
      <c r="AH509" s="345"/>
      <c r="AI509" s="373"/>
      <c r="AJ509" s="359"/>
      <c r="AK509" s="356"/>
      <c r="AL509" s="356"/>
      <c r="AM509" s="359"/>
      <c r="AN509" s="374"/>
    </row>
    <row r="510" spans="1:40" ht="15.75" thickBot="1">
      <c r="A510" s="384"/>
      <c r="B510" s="324"/>
      <c r="C510" s="369"/>
      <c r="D510" s="369"/>
      <c r="E510" s="345"/>
      <c r="F510" s="369"/>
      <c r="G510" s="369"/>
      <c r="H510" s="76" t="s">
        <v>155</v>
      </c>
      <c r="I510" s="77" t="s">
        <v>171</v>
      </c>
      <c r="J510" s="431"/>
      <c r="K510" s="326"/>
      <c r="L510" s="345"/>
      <c r="M510" s="373"/>
      <c r="N510" s="386"/>
      <c r="O510" s="369"/>
      <c r="P510" s="401"/>
      <c r="Q510" s="401"/>
      <c r="R510" s="401"/>
      <c r="S510" s="384"/>
      <c r="T510" s="384"/>
      <c r="U510" s="384"/>
      <c r="V510" s="384"/>
      <c r="W510" s="384"/>
      <c r="X510" s="354"/>
      <c r="Y510" s="345"/>
      <c r="Z510" s="354"/>
      <c r="AA510" s="380"/>
      <c r="AB510" s="380"/>
      <c r="AC510" s="380"/>
      <c r="AD510" s="380"/>
      <c r="AE510" s="345"/>
      <c r="AF510" s="369"/>
      <c r="AG510" s="345"/>
      <c r="AH510" s="345"/>
      <c r="AI510" s="373"/>
      <c r="AJ510" s="359"/>
      <c r="AK510" s="356"/>
      <c r="AL510" s="356"/>
      <c r="AM510" s="359"/>
      <c r="AN510" s="374"/>
    </row>
    <row r="511" spans="1:40" ht="15.75" thickBot="1">
      <c r="A511" s="384"/>
      <c r="B511" s="324"/>
      <c r="C511" s="369"/>
      <c r="D511" s="369"/>
      <c r="E511" s="345"/>
      <c r="F511" s="369"/>
      <c r="G511" s="369"/>
      <c r="H511" s="76" t="s">
        <v>156</v>
      </c>
      <c r="I511" s="77" t="s">
        <v>171</v>
      </c>
      <c r="J511" s="431"/>
      <c r="K511" s="326"/>
      <c r="L511" s="345"/>
      <c r="M511" s="373"/>
      <c r="N511" s="386"/>
      <c r="O511" s="369"/>
      <c r="P511" s="401"/>
      <c r="Q511" s="401"/>
      <c r="R511" s="401"/>
      <c r="S511" s="384"/>
      <c r="T511" s="384"/>
      <c r="U511" s="384"/>
      <c r="V511" s="384"/>
      <c r="W511" s="384"/>
      <c r="X511" s="354"/>
      <c r="Y511" s="345"/>
      <c r="Z511" s="354"/>
      <c r="AA511" s="380"/>
      <c r="AB511" s="380"/>
      <c r="AC511" s="380"/>
      <c r="AD511" s="380"/>
      <c r="AE511" s="345"/>
      <c r="AF511" s="369"/>
      <c r="AG511" s="345"/>
      <c r="AH511" s="345"/>
      <c r="AI511" s="373"/>
      <c r="AJ511" s="359"/>
      <c r="AK511" s="356"/>
      <c r="AL511" s="356"/>
      <c r="AM511" s="359"/>
      <c r="AN511" s="374"/>
    </row>
    <row r="512" spans="1:40" ht="15.75" thickBot="1">
      <c r="A512" s="384"/>
      <c r="B512" s="324"/>
      <c r="C512" s="369"/>
      <c r="D512" s="369"/>
      <c r="E512" s="345"/>
      <c r="F512" s="369"/>
      <c r="G512" s="369"/>
      <c r="H512" s="76" t="s">
        <v>157</v>
      </c>
      <c r="I512" s="77" t="s">
        <v>171</v>
      </c>
      <c r="J512" s="431"/>
      <c r="K512" s="326"/>
      <c r="L512" s="345"/>
      <c r="M512" s="373"/>
      <c r="N512" s="386"/>
      <c r="O512" s="369"/>
      <c r="P512" s="401"/>
      <c r="Q512" s="401"/>
      <c r="R512" s="401"/>
      <c r="S512" s="384"/>
      <c r="T512" s="384"/>
      <c r="U512" s="384"/>
      <c r="V512" s="384"/>
      <c r="W512" s="384"/>
      <c r="X512" s="354"/>
      <c r="Y512" s="345"/>
      <c r="Z512" s="354"/>
      <c r="AA512" s="380"/>
      <c r="AB512" s="380"/>
      <c r="AC512" s="380"/>
      <c r="AD512" s="380"/>
      <c r="AE512" s="345"/>
      <c r="AF512" s="369"/>
      <c r="AG512" s="345"/>
      <c r="AH512" s="345"/>
      <c r="AI512" s="373"/>
      <c r="AJ512" s="359"/>
      <c r="AK512" s="356"/>
      <c r="AL512" s="356"/>
      <c r="AM512" s="359"/>
      <c r="AN512" s="374"/>
    </row>
    <row r="513" spans="1:40" ht="15.75" thickBot="1">
      <c r="A513" s="384"/>
      <c r="B513" s="324"/>
      <c r="C513" s="369"/>
      <c r="D513" s="369"/>
      <c r="E513" s="345"/>
      <c r="F513" s="369"/>
      <c r="G513" s="369"/>
      <c r="H513" s="76" t="s">
        <v>158</v>
      </c>
      <c r="I513" s="77" t="s">
        <v>171</v>
      </c>
      <c r="J513" s="431"/>
      <c r="K513" s="326"/>
      <c r="L513" s="345"/>
      <c r="M513" s="373"/>
      <c r="N513" s="386"/>
      <c r="O513" s="369"/>
      <c r="P513" s="401"/>
      <c r="Q513" s="401"/>
      <c r="R513" s="401"/>
      <c r="S513" s="384"/>
      <c r="T513" s="384"/>
      <c r="U513" s="384"/>
      <c r="V513" s="384"/>
      <c r="W513" s="384"/>
      <c r="X513" s="354"/>
      <c r="Y513" s="345"/>
      <c r="Z513" s="354"/>
      <c r="AA513" s="380"/>
      <c r="AB513" s="380"/>
      <c r="AC513" s="380"/>
      <c r="AD513" s="380"/>
      <c r="AE513" s="345"/>
      <c r="AF513" s="369"/>
      <c r="AG513" s="345"/>
      <c r="AH513" s="345"/>
      <c r="AI513" s="373"/>
      <c r="AJ513" s="359"/>
      <c r="AK513" s="356"/>
      <c r="AL513" s="356"/>
      <c r="AM513" s="359"/>
      <c r="AN513" s="374"/>
    </row>
    <row r="514" spans="1:40" ht="15.75" thickBot="1">
      <c r="A514" s="384"/>
      <c r="B514" s="324"/>
      <c r="C514" s="369"/>
      <c r="D514" s="369"/>
      <c r="E514" s="345"/>
      <c r="F514" s="369"/>
      <c r="G514" s="369"/>
      <c r="H514" s="387" t="s">
        <v>159</v>
      </c>
      <c r="I514" s="77" t="s">
        <v>171</v>
      </c>
      <c r="J514" s="431"/>
      <c r="K514" s="326"/>
      <c r="L514" s="345"/>
      <c r="M514" s="373"/>
      <c r="N514" s="386"/>
      <c r="O514" s="369"/>
      <c r="P514" s="401"/>
      <c r="Q514" s="401"/>
      <c r="R514" s="401"/>
      <c r="S514" s="384"/>
      <c r="T514" s="384"/>
      <c r="U514" s="384"/>
      <c r="V514" s="384"/>
      <c r="W514" s="384"/>
      <c r="X514" s="354"/>
      <c r="Y514" s="345"/>
      <c r="Z514" s="354"/>
      <c r="AA514" s="380"/>
      <c r="AB514" s="380"/>
      <c r="AC514" s="380"/>
      <c r="AD514" s="380"/>
      <c r="AE514" s="345"/>
      <c r="AF514" s="369"/>
      <c r="AG514" s="345"/>
      <c r="AH514" s="345"/>
      <c r="AI514" s="373"/>
      <c r="AJ514" s="359"/>
      <c r="AK514" s="356"/>
      <c r="AL514" s="356"/>
      <c r="AM514" s="359"/>
      <c r="AN514" s="374"/>
    </row>
    <row r="515" spans="1:40" ht="15.75" thickBot="1">
      <c r="A515" s="384"/>
      <c r="B515" s="324"/>
      <c r="C515" s="369"/>
      <c r="D515" s="369"/>
      <c r="E515" s="345"/>
      <c r="F515" s="369"/>
      <c r="G515" s="369"/>
      <c r="H515" s="387"/>
      <c r="I515" s="77" t="s">
        <v>171</v>
      </c>
      <c r="J515" s="431"/>
      <c r="K515" s="326"/>
      <c r="L515" s="345"/>
      <c r="M515" s="373"/>
      <c r="N515" s="386"/>
      <c r="O515" s="369"/>
      <c r="P515" s="401"/>
      <c r="Q515" s="401"/>
      <c r="R515" s="401"/>
      <c r="S515" s="384"/>
      <c r="T515" s="384"/>
      <c r="U515" s="384"/>
      <c r="V515" s="384"/>
      <c r="W515" s="384"/>
      <c r="X515" s="354"/>
      <c r="Y515" s="345"/>
      <c r="Z515" s="354"/>
      <c r="AA515" s="380"/>
      <c r="AB515" s="380"/>
      <c r="AC515" s="380"/>
      <c r="AD515" s="380"/>
      <c r="AE515" s="345"/>
      <c r="AF515" s="369"/>
      <c r="AG515" s="345"/>
      <c r="AH515" s="345"/>
      <c r="AI515" s="373"/>
      <c r="AJ515" s="359"/>
      <c r="AK515" s="356"/>
      <c r="AL515" s="356"/>
      <c r="AM515" s="359"/>
      <c r="AN515" s="374"/>
    </row>
    <row r="516" spans="1:40" ht="15.75" thickBot="1">
      <c r="A516" s="384"/>
      <c r="B516" s="324"/>
      <c r="C516" s="369"/>
      <c r="D516" s="369"/>
      <c r="E516" s="345"/>
      <c r="F516" s="369"/>
      <c r="G516" s="369"/>
      <c r="H516" s="387" t="s">
        <v>160</v>
      </c>
      <c r="I516" s="77" t="s">
        <v>171</v>
      </c>
      <c r="J516" s="431"/>
      <c r="K516" s="326"/>
      <c r="L516" s="345"/>
      <c r="M516" s="373"/>
      <c r="N516" s="386"/>
      <c r="O516" s="369"/>
      <c r="P516" s="402"/>
      <c r="Q516" s="402"/>
      <c r="R516" s="402"/>
      <c r="S516" s="384"/>
      <c r="T516" s="384"/>
      <c r="U516" s="384"/>
      <c r="V516" s="384"/>
      <c r="W516" s="384"/>
      <c r="X516" s="354"/>
      <c r="Y516" s="349"/>
      <c r="Z516" s="379"/>
      <c r="AA516" s="381"/>
      <c r="AB516" s="380"/>
      <c r="AC516" s="380"/>
      <c r="AD516" s="380"/>
      <c r="AE516" s="345"/>
      <c r="AF516" s="369"/>
      <c r="AG516" s="345"/>
      <c r="AH516" s="345"/>
      <c r="AI516" s="373"/>
      <c r="AJ516" s="360"/>
      <c r="AK516" s="357"/>
      <c r="AL516" s="357"/>
      <c r="AM516" s="360"/>
      <c r="AN516" s="399"/>
    </row>
    <row r="517" spans="1:40" ht="15.75" thickBot="1">
      <c r="A517" s="384"/>
      <c r="B517" s="324"/>
      <c r="C517" s="369"/>
      <c r="D517" s="369"/>
      <c r="E517" s="349"/>
      <c r="F517" s="369"/>
      <c r="G517" s="369"/>
      <c r="H517" s="387"/>
      <c r="I517" s="77" t="s">
        <v>171</v>
      </c>
      <c r="J517" s="431"/>
      <c r="K517" s="326"/>
      <c r="L517" s="345"/>
      <c r="M517" s="373"/>
      <c r="N517" s="385" t="s">
        <v>426</v>
      </c>
      <c r="O517" s="362" t="s">
        <v>127</v>
      </c>
      <c r="P517" s="30" t="s">
        <v>128</v>
      </c>
      <c r="Q517" s="26" t="s">
        <v>129</v>
      </c>
      <c r="R517" s="30">
        <f>+IFERROR(VLOOKUP(Q517,[16]DATOS!$E$2:$F$17,2,FALSE),"")</f>
        <v>15</v>
      </c>
      <c r="S517" s="353">
        <f>SUM(R517:R523)</f>
        <v>100</v>
      </c>
      <c r="T517" s="353" t="str">
        <f>+IF(AND(S517&lt;=100,S517&gt;=96),"Fuerte",IF(AND(S517&lt;=95,S517&gt;=86),"Moderado",IF(AND(S517&lt;=85,J510&gt;=0),"Débil"," ")))</f>
        <v>Fuerte</v>
      </c>
      <c r="U517" s="353" t="s">
        <v>130</v>
      </c>
      <c r="V517" s="362"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353">
        <f>IF(V517="Fuerte",100,IF(V517="Moderado",50,IF(V517="Débil",0)))</f>
        <v>100</v>
      </c>
      <c r="X517" s="354"/>
      <c r="Y517" s="362" t="s">
        <v>421</v>
      </c>
      <c r="Z517" s="406" t="s">
        <v>209</v>
      </c>
      <c r="AA517" s="419" t="s">
        <v>427</v>
      </c>
      <c r="AB517" s="380"/>
      <c r="AC517" s="380"/>
      <c r="AD517" s="380"/>
      <c r="AE517" s="345"/>
      <c r="AF517" s="369"/>
      <c r="AG517" s="345"/>
      <c r="AH517" s="345"/>
      <c r="AI517" s="373"/>
      <c r="AJ517" s="361" t="s">
        <v>428</v>
      </c>
      <c r="AK517" s="355">
        <v>43497</v>
      </c>
      <c r="AL517" s="355">
        <v>43830</v>
      </c>
      <c r="AM517" s="362" t="s">
        <v>295</v>
      </c>
      <c r="AN517" s="348" t="s">
        <v>429</v>
      </c>
    </row>
    <row r="518" spans="1:40" ht="15.75" thickBot="1">
      <c r="A518" s="384"/>
      <c r="B518" s="324"/>
      <c r="C518" s="369"/>
      <c r="D518" s="369"/>
      <c r="E518" s="362" t="s">
        <v>430</v>
      </c>
      <c r="F518" s="369"/>
      <c r="G518" s="369"/>
      <c r="H518" s="387" t="s">
        <v>161</v>
      </c>
      <c r="I518" s="77" t="s">
        <v>171</v>
      </c>
      <c r="J518" s="431"/>
      <c r="K518" s="326"/>
      <c r="L518" s="345"/>
      <c r="M518" s="373"/>
      <c r="N518" s="351"/>
      <c r="O518" s="345"/>
      <c r="P518" s="30" t="s">
        <v>136</v>
      </c>
      <c r="Q518" s="26" t="s">
        <v>137</v>
      </c>
      <c r="R518" s="30">
        <f>+IFERROR(VLOOKUP(Q518,[16]DATOS!$E$2:$F$17,2,FALSE),"")</f>
        <v>15</v>
      </c>
      <c r="S518" s="354"/>
      <c r="T518" s="354"/>
      <c r="U518" s="354"/>
      <c r="V518" s="345"/>
      <c r="W518" s="354"/>
      <c r="X518" s="354"/>
      <c r="Y518" s="345"/>
      <c r="Z518" s="417"/>
      <c r="AA518" s="420"/>
      <c r="AB518" s="380"/>
      <c r="AC518" s="380"/>
      <c r="AD518" s="380"/>
      <c r="AE518" s="345"/>
      <c r="AF518" s="369"/>
      <c r="AG518" s="345"/>
      <c r="AH518" s="345"/>
      <c r="AI518" s="373"/>
      <c r="AJ518" s="359"/>
      <c r="AK518" s="356"/>
      <c r="AL518" s="356"/>
      <c r="AM518" s="345"/>
      <c r="AN518" s="374"/>
    </row>
    <row r="519" spans="1:40" ht="15.75" thickBot="1">
      <c r="A519" s="384"/>
      <c r="B519" s="324"/>
      <c r="C519" s="369"/>
      <c r="D519" s="369"/>
      <c r="E519" s="345"/>
      <c r="F519" s="369"/>
      <c r="G519" s="369"/>
      <c r="H519" s="387"/>
      <c r="I519" s="77" t="s">
        <v>171</v>
      </c>
      <c r="J519" s="431"/>
      <c r="K519" s="326"/>
      <c r="L519" s="345"/>
      <c r="M519" s="373"/>
      <c r="N519" s="351"/>
      <c r="O519" s="345"/>
      <c r="P519" s="30" t="s">
        <v>139</v>
      </c>
      <c r="Q519" s="26" t="s">
        <v>140</v>
      </c>
      <c r="R519" s="30">
        <f>+IFERROR(VLOOKUP(Q519,[16]DATOS!$E$2:$F$17,2,FALSE),"")</f>
        <v>15</v>
      </c>
      <c r="S519" s="354"/>
      <c r="T519" s="354"/>
      <c r="U519" s="354"/>
      <c r="V519" s="345"/>
      <c r="W519" s="354"/>
      <c r="X519" s="354"/>
      <c r="Y519" s="345"/>
      <c r="Z519" s="417"/>
      <c r="AA519" s="420"/>
      <c r="AB519" s="380"/>
      <c r="AC519" s="380"/>
      <c r="AD519" s="380"/>
      <c r="AE519" s="345"/>
      <c r="AF519" s="369"/>
      <c r="AG519" s="345"/>
      <c r="AH519" s="345"/>
      <c r="AI519" s="373"/>
      <c r="AJ519" s="359"/>
      <c r="AK519" s="356"/>
      <c r="AL519" s="356"/>
      <c r="AM519" s="345"/>
      <c r="AN519" s="374"/>
    </row>
    <row r="520" spans="1:40" ht="15.75" thickBot="1">
      <c r="A520" s="384"/>
      <c r="B520" s="324"/>
      <c r="C520" s="369"/>
      <c r="D520" s="369"/>
      <c r="E520" s="345"/>
      <c r="F520" s="369"/>
      <c r="G520" s="369"/>
      <c r="H520" s="387" t="s">
        <v>162</v>
      </c>
      <c r="I520" s="77" t="s">
        <v>171</v>
      </c>
      <c r="J520" s="431"/>
      <c r="K520" s="326"/>
      <c r="L520" s="345"/>
      <c r="M520" s="373"/>
      <c r="N520" s="351"/>
      <c r="O520" s="345"/>
      <c r="P520" s="30" t="s">
        <v>143</v>
      </c>
      <c r="Q520" s="26" t="s">
        <v>144</v>
      </c>
      <c r="R520" s="30">
        <f>+IFERROR(VLOOKUP(Q520,[16]DATOS!$E$2:$F$17,2,FALSE),"")</f>
        <v>15</v>
      </c>
      <c r="S520" s="354"/>
      <c r="T520" s="354"/>
      <c r="U520" s="354"/>
      <c r="V520" s="345"/>
      <c r="W520" s="354"/>
      <c r="X520" s="354"/>
      <c r="Y520" s="345"/>
      <c r="Z520" s="417"/>
      <c r="AA520" s="420"/>
      <c r="AB520" s="380"/>
      <c r="AC520" s="380"/>
      <c r="AD520" s="380"/>
      <c r="AE520" s="345"/>
      <c r="AF520" s="369"/>
      <c r="AG520" s="345"/>
      <c r="AH520" s="345"/>
      <c r="AI520" s="373"/>
      <c r="AJ520" s="359"/>
      <c r="AK520" s="356"/>
      <c r="AL520" s="356"/>
      <c r="AM520" s="345"/>
      <c r="AN520" s="374"/>
    </row>
    <row r="521" spans="1:40" ht="15.75" thickBot="1">
      <c r="A521" s="384"/>
      <c r="B521" s="324"/>
      <c r="C521" s="369"/>
      <c r="D521" s="369"/>
      <c r="E521" s="345"/>
      <c r="F521" s="369"/>
      <c r="G521" s="369"/>
      <c r="H521" s="387"/>
      <c r="I521" s="77" t="s">
        <v>171</v>
      </c>
      <c r="J521" s="431"/>
      <c r="K521" s="326"/>
      <c r="L521" s="345"/>
      <c r="M521" s="373"/>
      <c r="N521" s="351"/>
      <c r="O521" s="345"/>
      <c r="P521" s="30" t="s">
        <v>146</v>
      </c>
      <c r="Q521" s="26" t="s">
        <v>147</v>
      </c>
      <c r="R521" s="30">
        <f>+IFERROR(VLOOKUP(Q521,[16]DATOS!$E$2:$F$17,2,FALSE),"")</f>
        <v>15</v>
      </c>
      <c r="S521" s="354"/>
      <c r="T521" s="354"/>
      <c r="U521" s="354"/>
      <c r="V521" s="345"/>
      <c r="W521" s="354"/>
      <c r="X521" s="354"/>
      <c r="Y521" s="345"/>
      <c r="Z521" s="417"/>
      <c r="AA521" s="420"/>
      <c r="AB521" s="380"/>
      <c r="AC521" s="380"/>
      <c r="AD521" s="380"/>
      <c r="AE521" s="345"/>
      <c r="AF521" s="369"/>
      <c r="AG521" s="345"/>
      <c r="AH521" s="345"/>
      <c r="AI521" s="373"/>
      <c r="AJ521" s="359"/>
      <c r="AK521" s="356"/>
      <c r="AL521" s="356"/>
      <c r="AM521" s="345"/>
      <c r="AN521" s="374"/>
    </row>
    <row r="522" spans="1:40" ht="15.75" thickBot="1">
      <c r="A522" s="384"/>
      <c r="B522" s="324"/>
      <c r="C522" s="369"/>
      <c r="D522" s="369"/>
      <c r="E522" s="345"/>
      <c r="F522" s="369"/>
      <c r="G522" s="369"/>
      <c r="H522" s="387" t="s">
        <v>163</v>
      </c>
      <c r="I522" s="77" t="s">
        <v>171</v>
      </c>
      <c r="J522" s="431"/>
      <c r="K522" s="326"/>
      <c r="L522" s="345"/>
      <c r="M522" s="373"/>
      <c r="N522" s="351"/>
      <c r="O522" s="345"/>
      <c r="P522" s="30" t="s">
        <v>149</v>
      </c>
      <c r="Q522" s="26" t="s">
        <v>150</v>
      </c>
      <c r="R522" s="30">
        <f>+IFERROR(VLOOKUP(Q522,[16]DATOS!$E$2:$F$17,2,FALSE),"")</f>
        <v>15</v>
      </c>
      <c r="S522" s="354"/>
      <c r="T522" s="354"/>
      <c r="U522" s="354"/>
      <c r="V522" s="345"/>
      <c r="W522" s="354"/>
      <c r="X522" s="354"/>
      <c r="Y522" s="345"/>
      <c r="Z522" s="417"/>
      <c r="AA522" s="420"/>
      <c r="AB522" s="380"/>
      <c r="AC522" s="380"/>
      <c r="AD522" s="380"/>
      <c r="AE522" s="345"/>
      <c r="AF522" s="369"/>
      <c r="AG522" s="345"/>
      <c r="AH522" s="345"/>
      <c r="AI522" s="373"/>
      <c r="AJ522" s="359"/>
      <c r="AK522" s="356"/>
      <c r="AL522" s="356"/>
      <c r="AM522" s="345"/>
      <c r="AN522" s="374"/>
    </row>
    <row r="523" spans="1:40" ht="15.75" thickBot="1">
      <c r="A523" s="384"/>
      <c r="B523" s="324"/>
      <c r="C523" s="369"/>
      <c r="D523" s="369"/>
      <c r="E523" s="345"/>
      <c r="F523" s="369"/>
      <c r="G523" s="369"/>
      <c r="H523" s="387"/>
      <c r="I523" s="77" t="s">
        <v>171</v>
      </c>
      <c r="J523" s="431"/>
      <c r="K523" s="326"/>
      <c r="L523" s="345"/>
      <c r="M523" s="373"/>
      <c r="N523" s="351"/>
      <c r="O523" s="345"/>
      <c r="P523" s="30" t="s">
        <v>152</v>
      </c>
      <c r="Q523" s="30" t="s">
        <v>153</v>
      </c>
      <c r="R523" s="30">
        <f>+IFERROR(VLOOKUP(Q523,[16]DATOS!$E$2:$F$17,2,FALSE),"")</f>
        <v>10</v>
      </c>
      <c r="S523" s="354"/>
      <c r="T523" s="354"/>
      <c r="U523" s="354"/>
      <c r="V523" s="345"/>
      <c r="W523" s="354"/>
      <c r="X523" s="354"/>
      <c r="Y523" s="345"/>
      <c r="Z523" s="417"/>
      <c r="AA523" s="420"/>
      <c r="AB523" s="380"/>
      <c r="AC523" s="380"/>
      <c r="AD523" s="380"/>
      <c r="AE523" s="345"/>
      <c r="AF523" s="369"/>
      <c r="AG523" s="345"/>
      <c r="AH523" s="345"/>
      <c r="AI523" s="373"/>
      <c r="AJ523" s="359"/>
      <c r="AK523" s="356"/>
      <c r="AL523" s="356"/>
      <c r="AM523" s="345"/>
      <c r="AN523" s="374"/>
    </row>
    <row r="524" spans="1:40" ht="15.75" thickBot="1">
      <c r="A524" s="384"/>
      <c r="B524" s="324"/>
      <c r="C524" s="369"/>
      <c r="D524" s="369"/>
      <c r="E524" s="345"/>
      <c r="F524" s="369"/>
      <c r="G524" s="369"/>
      <c r="H524" s="387" t="s">
        <v>164</v>
      </c>
      <c r="I524" s="77" t="s">
        <v>171</v>
      </c>
      <c r="J524" s="431"/>
      <c r="K524" s="326"/>
      <c r="L524" s="345"/>
      <c r="M524" s="373"/>
      <c r="N524" s="351"/>
      <c r="O524" s="345"/>
      <c r="P524" s="353"/>
      <c r="Q524" s="353"/>
      <c r="R524" s="353" t="str">
        <f>+IFERROR(VLOOKUP(Q524,[16]DATOS!$E$2:$F$17,2,FALSE),"")</f>
        <v/>
      </c>
      <c r="S524" s="354"/>
      <c r="T524" s="354"/>
      <c r="U524" s="354"/>
      <c r="V524" s="345"/>
      <c r="W524" s="354"/>
      <c r="X524" s="354"/>
      <c r="Y524" s="345"/>
      <c r="Z524" s="417"/>
      <c r="AA524" s="420"/>
      <c r="AB524" s="380"/>
      <c r="AC524" s="380"/>
      <c r="AD524" s="380"/>
      <c r="AE524" s="345"/>
      <c r="AF524" s="369"/>
      <c r="AG524" s="345"/>
      <c r="AH524" s="345"/>
      <c r="AI524" s="373"/>
      <c r="AJ524" s="359"/>
      <c r="AK524" s="356"/>
      <c r="AL524" s="356"/>
      <c r="AM524" s="345"/>
      <c r="AN524" s="374"/>
    </row>
    <row r="525" spans="1:40" ht="15.75" thickBot="1">
      <c r="A525" s="384"/>
      <c r="B525" s="324"/>
      <c r="C525" s="369"/>
      <c r="D525" s="369"/>
      <c r="E525" s="345"/>
      <c r="F525" s="369"/>
      <c r="G525" s="369"/>
      <c r="H525" s="387"/>
      <c r="I525" s="77" t="s">
        <v>171</v>
      </c>
      <c r="J525" s="431"/>
      <c r="K525" s="326"/>
      <c r="L525" s="345"/>
      <c r="M525" s="373"/>
      <c r="N525" s="351"/>
      <c r="O525" s="345"/>
      <c r="P525" s="354"/>
      <c r="Q525" s="354"/>
      <c r="R525" s="354"/>
      <c r="S525" s="354"/>
      <c r="T525" s="354"/>
      <c r="U525" s="354"/>
      <c r="V525" s="345"/>
      <c r="W525" s="354"/>
      <c r="X525" s="354"/>
      <c r="Y525" s="345"/>
      <c r="Z525" s="417"/>
      <c r="AA525" s="420"/>
      <c r="AB525" s="380"/>
      <c r="AC525" s="380"/>
      <c r="AD525" s="380"/>
      <c r="AE525" s="345"/>
      <c r="AF525" s="369"/>
      <c r="AG525" s="345"/>
      <c r="AH525" s="345"/>
      <c r="AI525" s="373"/>
      <c r="AJ525" s="359"/>
      <c r="AK525" s="356"/>
      <c r="AL525" s="356"/>
      <c r="AM525" s="345"/>
      <c r="AN525" s="374"/>
    </row>
    <row r="526" spans="1:40" ht="15.75" thickBot="1">
      <c r="A526" s="384"/>
      <c r="B526" s="324"/>
      <c r="C526" s="369"/>
      <c r="D526" s="369"/>
      <c r="E526" s="345"/>
      <c r="F526" s="369"/>
      <c r="G526" s="369"/>
      <c r="H526" s="387" t="s">
        <v>165</v>
      </c>
      <c r="I526" s="77" t="s">
        <v>171</v>
      </c>
      <c r="J526" s="431"/>
      <c r="K526" s="326"/>
      <c r="L526" s="345"/>
      <c r="M526" s="373"/>
      <c r="N526" s="351"/>
      <c r="O526" s="345"/>
      <c r="P526" s="354"/>
      <c r="Q526" s="354"/>
      <c r="R526" s="354"/>
      <c r="S526" s="354"/>
      <c r="T526" s="354"/>
      <c r="U526" s="354"/>
      <c r="V526" s="345"/>
      <c r="W526" s="354"/>
      <c r="X526" s="354"/>
      <c r="Y526" s="345"/>
      <c r="Z526" s="417"/>
      <c r="AA526" s="420"/>
      <c r="AB526" s="380"/>
      <c r="AC526" s="380"/>
      <c r="AD526" s="380"/>
      <c r="AE526" s="345"/>
      <c r="AF526" s="369"/>
      <c r="AG526" s="345"/>
      <c r="AH526" s="345"/>
      <c r="AI526" s="373"/>
      <c r="AJ526" s="359"/>
      <c r="AK526" s="356"/>
      <c r="AL526" s="356"/>
      <c r="AM526" s="345"/>
      <c r="AN526" s="374"/>
    </row>
    <row r="527" spans="1:40" ht="15.75" thickBot="1">
      <c r="A527" s="384"/>
      <c r="B527" s="324"/>
      <c r="C527" s="369"/>
      <c r="D527" s="369"/>
      <c r="E527" s="345"/>
      <c r="F527" s="369"/>
      <c r="G527" s="369"/>
      <c r="H527" s="387"/>
      <c r="I527" s="77" t="s">
        <v>171</v>
      </c>
      <c r="J527" s="431"/>
      <c r="K527" s="326"/>
      <c r="L527" s="345"/>
      <c r="M527" s="373"/>
      <c r="N527" s="351"/>
      <c r="O527" s="345"/>
      <c r="P527" s="354"/>
      <c r="Q527" s="354"/>
      <c r="R527" s="354"/>
      <c r="S527" s="354"/>
      <c r="T527" s="354"/>
      <c r="U527" s="354"/>
      <c r="V527" s="345"/>
      <c r="W527" s="354"/>
      <c r="X527" s="354"/>
      <c r="Y527" s="345"/>
      <c r="Z527" s="417"/>
      <c r="AA527" s="420"/>
      <c r="AB527" s="380"/>
      <c r="AC527" s="380"/>
      <c r="AD527" s="380"/>
      <c r="AE527" s="345"/>
      <c r="AF527" s="369"/>
      <c r="AG527" s="345"/>
      <c r="AH527" s="345"/>
      <c r="AI527" s="373"/>
      <c r="AJ527" s="359"/>
      <c r="AK527" s="356"/>
      <c r="AL527" s="356"/>
      <c r="AM527" s="345"/>
      <c r="AN527" s="374"/>
    </row>
    <row r="528" spans="1:40" ht="15.75" thickBot="1">
      <c r="A528" s="384"/>
      <c r="B528" s="324"/>
      <c r="C528" s="369"/>
      <c r="D528" s="369"/>
      <c r="E528" s="345"/>
      <c r="F528" s="369"/>
      <c r="G528" s="369"/>
      <c r="H528" s="387"/>
      <c r="I528" s="77" t="s">
        <v>171</v>
      </c>
      <c r="J528" s="431"/>
      <c r="K528" s="326"/>
      <c r="L528" s="345"/>
      <c r="M528" s="373"/>
      <c r="N528" s="351"/>
      <c r="O528" s="345"/>
      <c r="P528" s="354"/>
      <c r="Q528" s="354"/>
      <c r="R528" s="354"/>
      <c r="S528" s="354"/>
      <c r="T528" s="354"/>
      <c r="U528" s="354"/>
      <c r="V528" s="345"/>
      <c r="W528" s="354"/>
      <c r="X528" s="354"/>
      <c r="Y528" s="345"/>
      <c r="Z528" s="417"/>
      <c r="AA528" s="420"/>
      <c r="AB528" s="380"/>
      <c r="AC528" s="380"/>
      <c r="AD528" s="380"/>
      <c r="AE528" s="345"/>
      <c r="AF528" s="369"/>
      <c r="AG528" s="345"/>
      <c r="AH528" s="345"/>
      <c r="AI528" s="373"/>
      <c r="AJ528" s="359"/>
      <c r="AK528" s="356"/>
      <c r="AL528" s="356"/>
      <c r="AM528" s="345"/>
      <c r="AN528" s="374"/>
    </row>
    <row r="529" spans="1:40" ht="15.75" thickBot="1">
      <c r="A529" s="384"/>
      <c r="B529" s="324"/>
      <c r="C529" s="369"/>
      <c r="D529" s="369"/>
      <c r="E529" s="349"/>
      <c r="F529" s="369"/>
      <c r="G529" s="369"/>
      <c r="H529" s="76"/>
      <c r="I529" s="77" t="s">
        <v>171</v>
      </c>
      <c r="J529" s="431"/>
      <c r="K529" s="326"/>
      <c r="L529" s="345"/>
      <c r="M529" s="373"/>
      <c r="N529" s="351"/>
      <c r="O529" s="345"/>
      <c r="P529" s="354"/>
      <c r="Q529" s="354"/>
      <c r="R529" s="354"/>
      <c r="S529" s="354"/>
      <c r="T529" s="354"/>
      <c r="U529" s="354"/>
      <c r="V529" s="345"/>
      <c r="W529" s="354"/>
      <c r="X529" s="354"/>
      <c r="Y529" s="345"/>
      <c r="Z529" s="417"/>
      <c r="AA529" s="420"/>
      <c r="AB529" s="380"/>
      <c r="AC529" s="380"/>
      <c r="AD529" s="380"/>
      <c r="AE529" s="345"/>
      <c r="AF529" s="70"/>
      <c r="AG529" s="345"/>
      <c r="AH529" s="345"/>
      <c r="AI529" s="373"/>
      <c r="AJ529" s="360"/>
      <c r="AK529" s="357"/>
      <c r="AL529" s="357"/>
      <c r="AM529" s="349"/>
      <c r="AN529" s="399"/>
    </row>
    <row r="530" spans="1:40" ht="129.75" customHeight="1" thickBot="1">
      <c r="A530" s="384"/>
      <c r="B530" s="325"/>
      <c r="C530" s="369"/>
      <c r="D530" s="369"/>
      <c r="E530" s="70" t="s">
        <v>431</v>
      </c>
      <c r="F530" s="369"/>
      <c r="G530" s="369"/>
      <c r="H530" s="76"/>
      <c r="I530" s="77" t="s">
        <v>171</v>
      </c>
      <c r="J530" s="431"/>
      <c r="K530" s="326"/>
      <c r="L530" s="415"/>
      <c r="M530" s="416"/>
      <c r="N530" s="403"/>
      <c r="O530" s="349"/>
      <c r="P530" s="379"/>
      <c r="Q530" s="379"/>
      <c r="R530" s="379"/>
      <c r="S530" s="379"/>
      <c r="T530" s="379"/>
      <c r="U530" s="379"/>
      <c r="V530" s="349"/>
      <c r="W530" s="379"/>
      <c r="X530" s="379"/>
      <c r="Y530" s="349"/>
      <c r="Z530" s="418"/>
      <c r="AA530" s="421"/>
      <c r="AB530" s="381"/>
      <c r="AC530" s="381"/>
      <c r="AD530" s="381"/>
      <c r="AE530" s="349"/>
      <c r="AF530" s="70"/>
      <c r="AG530" s="349"/>
      <c r="AH530" s="415"/>
      <c r="AI530" s="416"/>
      <c r="AJ530" s="86" t="s">
        <v>432</v>
      </c>
      <c r="AK530" s="57" t="s">
        <v>192</v>
      </c>
      <c r="AL530" s="57" t="s">
        <v>193</v>
      </c>
      <c r="AM530" s="82" t="s">
        <v>194</v>
      </c>
      <c r="AN530" s="52"/>
    </row>
    <row r="531" spans="1:40" ht="15.75" thickBot="1">
      <c r="A531" s="341">
        <v>19</v>
      </c>
      <c r="B531" s="323" t="s">
        <v>433</v>
      </c>
      <c r="C531" s="344" t="s">
        <v>434</v>
      </c>
      <c r="D531" s="346" t="s">
        <v>122</v>
      </c>
      <c r="E531" s="344" t="s">
        <v>435</v>
      </c>
      <c r="F531" s="346" t="s">
        <v>436</v>
      </c>
      <c r="G531" s="350" t="s">
        <v>124</v>
      </c>
      <c r="H531" s="32" t="s">
        <v>125</v>
      </c>
      <c r="I531" s="77" t="s">
        <v>171</v>
      </c>
      <c r="J531" s="382">
        <f>COUNTIF(I531:I556,[3]DATOS!$D$24)</f>
        <v>26</v>
      </c>
      <c r="K531" s="394" t="str">
        <f>+IF(AND(J531&lt;6,J531&gt;0),"Moderado",IF(AND(J531&lt;12,J531&gt;5),"Mayor",IF(AND(J531&lt;20,J531&gt;11),"Catastrófico","Responda las Preguntas de Impacto")))</f>
        <v>Responda las Preguntas de Impacto</v>
      </c>
      <c r="L531" s="344"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396"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389" t="s">
        <v>437</v>
      </c>
      <c r="O531" s="390" t="s">
        <v>127</v>
      </c>
      <c r="P531" s="30" t="s">
        <v>128</v>
      </c>
      <c r="Q531" s="26" t="s">
        <v>129</v>
      </c>
      <c r="R531" s="26">
        <f>+IFERROR(VLOOKUP(Q531,[17]DATOS!$E$2:$F$17,2,FALSE),"")</f>
        <v>15</v>
      </c>
      <c r="S531" s="391">
        <f>SUM(R531:R538)</f>
        <v>100</v>
      </c>
      <c r="T531" s="384" t="str">
        <f>+IF(AND(S531&lt;=100,S531&gt;=96),"Fuerte",IF(AND(S531&lt;=95,S531&gt;=86),"Moderado",IF(AND(S531&lt;=85,J531&gt;=0),"Débil"," ")))</f>
        <v>Fuerte</v>
      </c>
      <c r="U531" s="384" t="s">
        <v>130</v>
      </c>
      <c r="V531" s="384"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384">
        <f>IF(V531="Fuerte",100,IF(V531="Moderado",50,IF(V531="Débil",0)))</f>
        <v>100</v>
      </c>
      <c r="X531" s="353">
        <f>AVERAGE(W531:W556)</f>
        <v>100</v>
      </c>
      <c r="Y531" s="362" t="s">
        <v>438</v>
      </c>
      <c r="Z531" s="353" t="s">
        <v>203</v>
      </c>
      <c r="AA531" s="364" t="s">
        <v>439</v>
      </c>
      <c r="AB531" s="404" t="str">
        <f>+IF(X531=100,"Fuerte",IF(AND(X531&lt;=99,X531&gt;=50),"Moderado",IF(X531&lt;50,"Débil"," ")))</f>
        <v>Fuerte</v>
      </c>
      <c r="AC531" s="363" t="s">
        <v>132</v>
      </c>
      <c r="AD531" s="363" t="s">
        <v>132</v>
      </c>
      <c r="AE531" s="365"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344"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344" t="str">
        <f>K531</f>
        <v>Responda las Preguntas de Impacto</v>
      </c>
      <c r="AH531" s="344"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372"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375" t="s">
        <v>440</v>
      </c>
      <c r="AK531" s="376">
        <v>43466</v>
      </c>
      <c r="AL531" s="355">
        <v>43830</v>
      </c>
      <c r="AM531" s="358" t="s">
        <v>441</v>
      </c>
      <c r="AN531" s="348" t="s">
        <v>442</v>
      </c>
    </row>
    <row r="532" spans="1:40" ht="15.75" thickBot="1">
      <c r="A532" s="342"/>
      <c r="B532" s="324"/>
      <c r="C532" s="345"/>
      <c r="D532" s="347"/>
      <c r="E532" s="345"/>
      <c r="F532" s="347"/>
      <c r="G532" s="351"/>
      <c r="H532" s="28" t="s">
        <v>135</v>
      </c>
      <c r="I532" s="77" t="s">
        <v>171</v>
      </c>
      <c r="J532" s="382"/>
      <c r="K532" s="395"/>
      <c r="L532" s="345"/>
      <c r="M532" s="397"/>
      <c r="N532" s="386"/>
      <c r="O532" s="369"/>
      <c r="P532" s="30" t="s">
        <v>136</v>
      </c>
      <c r="Q532" s="26" t="s">
        <v>137</v>
      </c>
      <c r="R532" s="26">
        <f>+IFERROR(VLOOKUP(Q532,[17]DATOS!$E$2:$F$17,2,FALSE),"")</f>
        <v>15</v>
      </c>
      <c r="S532" s="392"/>
      <c r="T532" s="384"/>
      <c r="U532" s="384"/>
      <c r="V532" s="384"/>
      <c r="W532" s="384"/>
      <c r="X532" s="354"/>
      <c r="Y532" s="345"/>
      <c r="Z532" s="354"/>
      <c r="AA532" s="380"/>
      <c r="AB532" s="405"/>
      <c r="AC532" s="363"/>
      <c r="AD532" s="363"/>
      <c r="AE532" s="366"/>
      <c r="AF532" s="345"/>
      <c r="AG532" s="345"/>
      <c r="AH532" s="345"/>
      <c r="AI532" s="373"/>
      <c r="AJ532" s="375"/>
      <c r="AK532" s="356"/>
      <c r="AL532" s="356"/>
      <c r="AM532" s="359"/>
      <c r="AN532" s="374"/>
    </row>
    <row r="533" spans="1:40" ht="15.75" thickBot="1">
      <c r="A533" s="342"/>
      <c r="B533" s="324"/>
      <c r="C533" s="345"/>
      <c r="D533" s="347"/>
      <c r="E533" s="345"/>
      <c r="F533" s="347"/>
      <c r="G533" s="351"/>
      <c r="H533" s="28" t="s">
        <v>138</v>
      </c>
      <c r="I533" s="77" t="s">
        <v>171</v>
      </c>
      <c r="J533" s="382"/>
      <c r="K533" s="395"/>
      <c r="L533" s="345"/>
      <c r="M533" s="397"/>
      <c r="N533" s="386"/>
      <c r="O533" s="369"/>
      <c r="P533" s="30" t="s">
        <v>139</v>
      </c>
      <c r="Q533" s="26" t="s">
        <v>140</v>
      </c>
      <c r="R533" s="26">
        <f>+IFERROR(VLOOKUP(Q533,[17]DATOS!$E$2:$F$17,2,FALSE),"")</f>
        <v>15</v>
      </c>
      <c r="S533" s="392"/>
      <c r="T533" s="384"/>
      <c r="U533" s="384"/>
      <c r="V533" s="384"/>
      <c r="W533" s="384"/>
      <c r="X533" s="354"/>
      <c r="Y533" s="345"/>
      <c r="Z533" s="354"/>
      <c r="AA533" s="380"/>
      <c r="AB533" s="405"/>
      <c r="AC533" s="363"/>
      <c r="AD533" s="363"/>
      <c r="AE533" s="366"/>
      <c r="AF533" s="345"/>
      <c r="AG533" s="345"/>
      <c r="AH533" s="345"/>
      <c r="AI533" s="373"/>
      <c r="AJ533" s="375"/>
      <c r="AK533" s="356"/>
      <c r="AL533" s="356"/>
      <c r="AM533" s="359"/>
      <c r="AN533" s="374"/>
    </row>
    <row r="534" spans="1:40" ht="15.75" thickBot="1">
      <c r="A534" s="342"/>
      <c r="B534" s="324"/>
      <c r="C534" s="345"/>
      <c r="D534" s="347"/>
      <c r="E534" s="345"/>
      <c r="F534" s="347"/>
      <c r="G534" s="351"/>
      <c r="H534" s="28" t="s">
        <v>141</v>
      </c>
      <c r="I534" s="77" t="s">
        <v>171</v>
      </c>
      <c r="J534" s="382"/>
      <c r="K534" s="395"/>
      <c r="L534" s="345"/>
      <c r="M534" s="397"/>
      <c r="N534" s="386"/>
      <c r="O534" s="369"/>
      <c r="P534" s="30" t="s">
        <v>143</v>
      </c>
      <c r="Q534" s="26" t="s">
        <v>144</v>
      </c>
      <c r="R534" s="26">
        <f>+IFERROR(VLOOKUP(Q534,[17]DATOS!$E$2:$F$17,2,FALSE),"")</f>
        <v>15</v>
      </c>
      <c r="S534" s="392"/>
      <c r="T534" s="384"/>
      <c r="U534" s="384"/>
      <c r="V534" s="384"/>
      <c r="W534" s="384"/>
      <c r="X534" s="354"/>
      <c r="Y534" s="345"/>
      <c r="Z534" s="354"/>
      <c r="AA534" s="380"/>
      <c r="AB534" s="405"/>
      <c r="AC534" s="363"/>
      <c r="AD534" s="363"/>
      <c r="AE534" s="366"/>
      <c r="AF534" s="345"/>
      <c r="AG534" s="345"/>
      <c r="AH534" s="345"/>
      <c r="AI534" s="373"/>
      <c r="AJ534" s="375"/>
      <c r="AK534" s="356"/>
      <c r="AL534" s="356"/>
      <c r="AM534" s="359"/>
      <c r="AN534" s="374"/>
    </row>
    <row r="535" spans="1:40" ht="15.75" thickBot="1">
      <c r="A535" s="342"/>
      <c r="B535" s="324"/>
      <c r="C535" s="345"/>
      <c r="D535" s="347"/>
      <c r="E535" s="345"/>
      <c r="F535" s="347"/>
      <c r="G535" s="351"/>
      <c r="H535" s="28" t="s">
        <v>145</v>
      </c>
      <c r="I535" s="77" t="s">
        <v>171</v>
      </c>
      <c r="J535" s="382"/>
      <c r="K535" s="395"/>
      <c r="L535" s="345"/>
      <c r="M535" s="397"/>
      <c r="N535" s="386"/>
      <c r="O535" s="369"/>
      <c r="P535" s="30" t="s">
        <v>146</v>
      </c>
      <c r="Q535" s="26" t="s">
        <v>147</v>
      </c>
      <c r="R535" s="26">
        <f>+IFERROR(VLOOKUP(Q535,[17]DATOS!$E$2:$F$17,2,FALSE),"")</f>
        <v>15</v>
      </c>
      <c r="S535" s="392"/>
      <c r="T535" s="384"/>
      <c r="U535" s="384"/>
      <c r="V535" s="384"/>
      <c r="W535" s="384"/>
      <c r="X535" s="354"/>
      <c r="Y535" s="345"/>
      <c r="Z535" s="354"/>
      <c r="AA535" s="380"/>
      <c r="AB535" s="405"/>
      <c r="AC535" s="363"/>
      <c r="AD535" s="363"/>
      <c r="AE535" s="366"/>
      <c r="AF535" s="345"/>
      <c r="AG535" s="345"/>
      <c r="AH535" s="345"/>
      <c r="AI535" s="373"/>
      <c r="AJ535" s="375"/>
      <c r="AK535" s="356"/>
      <c r="AL535" s="356"/>
      <c r="AM535" s="359"/>
      <c r="AN535" s="374"/>
    </row>
    <row r="536" spans="1:40" ht="15.75" thickBot="1">
      <c r="A536" s="342"/>
      <c r="B536" s="324"/>
      <c r="C536" s="345"/>
      <c r="D536" s="347"/>
      <c r="E536" s="345"/>
      <c r="F536" s="347"/>
      <c r="G536" s="351"/>
      <c r="H536" s="28" t="s">
        <v>148</v>
      </c>
      <c r="I536" s="77" t="s">
        <v>171</v>
      </c>
      <c r="J536" s="382"/>
      <c r="K536" s="395"/>
      <c r="L536" s="345"/>
      <c r="M536" s="397"/>
      <c r="N536" s="386"/>
      <c r="O536" s="369"/>
      <c r="P536" s="31" t="s">
        <v>149</v>
      </c>
      <c r="Q536" s="26" t="s">
        <v>150</v>
      </c>
      <c r="R536" s="26">
        <f>+IFERROR(VLOOKUP(Q536,[17]DATOS!$E$2:$F$17,2,FALSE),"")</f>
        <v>15</v>
      </c>
      <c r="S536" s="392"/>
      <c r="T536" s="384"/>
      <c r="U536" s="384"/>
      <c r="V536" s="384"/>
      <c r="W536" s="384"/>
      <c r="X536" s="354"/>
      <c r="Y536" s="345"/>
      <c r="Z536" s="354"/>
      <c r="AA536" s="380"/>
      <c r="AB536" s="405"/>
      <c r="AC536" s="363"/>
      <c r="AD536" s="363"/>
      <c r="AE536" s="366"/>
      <c r="AF536" s="345"/>
      <c r="AG536" s="345"/>
      <c r="AH536" s="345"/>
      <c r="AI536" s="373"/>
      <c r="AJ536" s="375"/>
      <c r="AK536" s="356"/>
      <c r="AL536" s="356"/>
      <c r="AM536" s="359"/>
      <c r="AN536" s="374"/>
    </row>
    <row r="537" spans="1:40" ht="15.75" thickBot="1">
      <c r="A537" s="342"/>
      <c r="B537" s="324"/>
      <c r="C537" s="345"/>
      <c r="D537" s="347"/>
      <c r="E537" s="345"/>
      <c r="F537" s="347"/>
      <c r="G537" s="351"/>
      <c r="H537" s="28" t="s">
        <v>151</v>
      </c>
      <c r="I537" s="77" t="s">
        <v>171</v>
      </c>
      <c r="J537" s="382"/>
      <c r="K537" s="395"/>
      <c r="L537" s="345"/>
      <c r="M537" s="397"/>
      <c r="N537" s="386"/>
      <c r="O537" s="369"/>
      <c r="P537" s="30" t="s">
        <v>152</v>
      </c>
      <c r="Q537" s="30" t="s">
        <v>153</v>
      </c>
      <c r="R537" s="30">
        <v>10</v>
      </c>
      <c r="S537" s="392"/>
      <c r="T537" s="384"/>
      <c r="U537" s="384"/>
      <c r="V537" s="384"/>
      <c r="W537" s="384"/>
      <c r="X537" s="354"/>
      <c r="Y537" s="345"/>
      <c r="Z537" s="354"/>
      <c r="AA537" s="380"/>
      <c r="AB537" s="405"/>
      <c r="AC537" s="363"/>
      <c r="AD537" s="363"/>
      <c r="AE537" s="366"/>
      <c r="AF537" s="345"/>
      <c r="AG537" s="345"/>
      <c r="AH537" s="345"/>
      <c r="AI537" s="373"/>
      <c r="AJ537" s="375"/>
      <c r="AK537" s="356"/>
      <c r="AL537" s="356"/>
      <c r="AM537" s="359"/>
      <c r="AN537" s="374"/>
    </row>
    <row r="538" spans="1:40" ht="30.75" thickBot="1">
      <c r="A538" s="342"/>
      <c r="B538" s="324"/>
      <c r="C538" s="345"/>
      <c r="D538" s="347"/>
      <c r="E538" s="349"/>
      <c r="F538" s="347"/>
      <c r="G538" s="351"/>
      <c r="H538" s="28" t="s">
        <v>154</v>
      </c>
      <c r="I538" s="77" t="s">
        <v>171</v>
      </c>
      <c r="J538" s="382"/>
      <c r="K538" s="395"/>
      <c r="L538" s="345"/>
      <c r="M538" s="397"/>
      <c r="N538" s="386"/>
      <c r="O538" s="369"/>
      <c r="P538" s="29"/>
      <c r="Q538" s="29"/>
      <c r="R538" s="29"/>
      <c r="S538" s="393"/>
      <c r="T538" s="384"/>
      <c r="U538" s="384"/>
      <c r="V538" s="384"/>
      <c r="W538" s="384"/>
      <c r="X538" s="354"/>
      <c r="Y538" s="349"/>
      <c r="Z538" s="379"/>
      <c r="AA538" s="381"/>
      <c r="AB538" s="405"/>
      <c r="AC538" s="363"/>
      <c r="AD538" s="363"/>
      <c r="AE538" s="366"/>
      <c r="AF538" s="345"/>
      <c r="AG538" s="345"/>
      <c r="AH538" s="345"/>
      <c r="AI538" s="373"/>
      <c r="AJ538" s="375"/>
      <c r="AK538" s="357"/>
      <c r="AL538" s="357"/>
      <c r="AM538" s="360"/>
      <c r="AN538" s="374"/>
    </row>
    <row r="539" spans="1:40" ht="15.75" thickBot="1">
      <c r="A539" s="342"/>
      <c r="B539" s="324"/>
      <c r="C539" s="345"/>
      <c r="D539" s="347"/>
      <c r="E539" s="385"/>
      <c r="F539" s="347"/>
      <c r="G539" s="351"/>
      <c r="H539" s="28" t="s">
        <v>155</v>
      </c>
      <c r="I539" s="77" t="s">
        <v>171</v>
      </c>
      <c r="J539" s="382"/>
      <c r="K539" s="395"/>
      <c r="L539" s="345"/>
      <c r="M539" s="397"/>
      <c r="N539" s="386"/>
      <c r="O539" s="344"/>
      <c r="P539" s="26" t="s">
        <v>128</v>
      </c>
      <c r="Q539" s="26" t="s">
        <v>129</v>
      </c>
      <c r="R539" s="26">
        <f>+IFERROR(VLOOKUP(Q539,[17]DATOS!$E$2:$F$17,2,FALSE),"")</f>
        <v>15</v>
      </c>
      <c r="S539" s="353">
        <f>SUM(R539:R548)</f>
        <v>100</v>
      </c>
      <c r="T539" s="353" t="str">
        <f>+IF(AND(S539&lt;=100,S539&gt;=96),"Fuerte",IF(AND(S539&lt;=95,S539&gt;=86),"Moderado",IF(AND(S539&lt;=85,J539&gt;=0),"Débil"," ")))</f>
        <v>Fuerte</v>
      </c>
      <c r="U539" s="353" t="s">
        <v>130</v>
      </c>
      <c r="V539" s="353"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353">
        <f>IF(V539="Fuerte",100,IF(V539="Moderado",50,IF(V539="Débil",0)))</f>
        <v>100</v>
      </c>
      <c r="X539" s="354"/>
      <c r="Y539" s="362"/>
      <c r="Z539" s="406"/>
      <c r="AA539" s="362"/>
      <c r="AB539" s="405"/>
      <c r="AC539" s="363"/>
      <c r="AD539" s="363"/>
      <c r="AE539" s="366"/>
      <c r="AF539" s="345"/>
      <c r="AG539" s="345"/>
      <c r="AH539" s="345"/>
      <c r="AI539" s="373"/>
      <c r="AJ539" s="375"/>
      <c r="AK539" s="368"/>
      <c r="AL539" s="368"/>
      <c r="AM539" s="369"/>
      <c r="AN539" s="374"/>
    </row>
    <row r="540" spans="1:40" ht="15.75" thickBot="1">
      <c r="A540" s="342"/>
      <c r="B540" s="324"/>
      <c r="C540" s="345"/>
      <c r="D540" s="347"/>
      <c r="E540" s="351"/>
      <c r="F540" s="347"/>
      <c r="G540" s="351"/>
      <c r="H540" s="28" t="s">
        <v>156</v>
      </c>
      <c r="I540" s="77" t="s">
        <v>171</v>
      </c>
      <c r="J540" s="382"/>
      <c r="K540" s="395"/>
      <c r="L540" s="345"/>
      <c r="M540" s="397"/>
      <c r="N540" s="386"/>
      <c r="O540" s="345"/>
      <c r="P540" s="27" t="s">
        <v>136</v>
      </c>
      <c r="Q540" s="26" t="s">
        <v>137</v>
      </c>
      <c r="R540" s="26">
        <f>+IFERROR(VLOOKUP(Q540,[17]DATOS!$E$2:$F$17,2,FALSE),"")</f>
        <v>15</v>
      </c>
      <c r="S540" s="354"/>
      <c r="T540" s="354"/>
      <c r="U540" s="354"/>
      <c r="V540" s="354"/>
      <c r="W540" s="354"/>
      <c r="X540" s="354"/>
      <c r="Y540" s="345"/>
      <c r="Z540" s="354"/>
      <c r="AA540" s="345"/>
      <c r="AB540" s="405"/>
      <c r="AC540" s="363"/>
      <c r="AD540" s="363"/>
      <c r="AE540" s="366"/>
      <c r="AF540" s="345"/>
      <c r="AG540" s="345"/>
      <c r="AH540" s="345"/>
      <c r="AI540" s="373"/>
      <c r="AJ540" s="375"/>
      <c r="AK540" s="368"/>
      <c r="AL540" s="368"/>
      <c r="AM540" s="369"/>
      <c r="AN540" s="374"/>
    </row>
    <row r="541" spans="1:40" ht="15.75" thickBot="1">
      <c r="A541" s="342"/>
      <c r="B541" s="324"/>
      <c r="C541" s="345"/>
      <c r="D541" s="347"/>
      <c r="E541" s="351"/>
      <c r="F541" s="347"/>
      <c r="G541" s="351"/>
      <c r="H541" s="28" t="s">
        <v>157</v>
      </c>
      <c r="I541" s="77" t="s">
        <v>171</v>
      </c>
      <c r="J541" s="382"/>
      <c r="K541" s="395"/>
      <c r="L541" s="345"/>
      <c r="M541" s="397"/>
      <c r="N541" s="386"/>
      <c r="O541" s="345"/>
      <c r="P541" s="27" t="s">
        <v>139</v>
      </c>
      <c r="Q541" s="26" t="s">
        <v>140</v>
      </c>
      <c r="R541" s="26">
        <f>+IFERROR(VLOOKUP(Q541,[17]DATOS!$E$2:$F$17,2,FALSE),"")</f>
        <v>15</v>
      </c>
      <c r="S541" s="354"/>
      <c r="T541" s="354"/>
      <c r="U541" s="354"/>
      <c r="V541" s="354"/>
      <c r="W541" s="354"/>
      <c r="X541" s="354"/>
      <c r="Y541" s="345"/>
      <c r="Z541" s="354"/>
      <c r="AA541" s="345"/>
      <c r="AB541" s="405"/>
      <c r="AC541" s="363"/>
      <c r="AD541" s="363"/>
      <c r="AE541" s="366"/>
      <c r="AF541" s="345"/>
      <c r="AG541" s="345"/>
      <c r="AH541" s="345"/>
      <c r="AI541" s="373"/>
      <c r="AJ541" s="375"/>
      <c r="AK541" s="368"/>
      <c r="AL541" s="368"/>
      <c r="AM541" s="369"/>
      <c r="AN541" s="374"/>
    </row>
    <row r="542" spans="1:40" ht="15.75" thickBot="1">
      <c r="A542" s="342"/>
      <c r="B542" s="324"/>
      <c r="C542" s="345"/>
      <c r="D542" s="347"/>
      <c r="E542" s="351"/>
      <c r="F542" s="347"/>
      <c r="G542" s="351"/>
      <c r="H542" s="28" t="s">
        <v>158</v>
      </c>
      <c r="I542" s="77" t="s">
        <v>171</v>
      </c>
      <c r="J542" s="382"/>
      <c r="K542" s="395"/>
      <c r="L542" s="345"/>
      <c r="M542" s="397"/>
      <c r="N542" s="386"/>
      <c r="O542" s="345"/>
      <c r="P542" s="27" t="s">
        <v>143</v>
      </c>
      <c r="Q542" s="26" t="s">
        <v>144</v>
      </c>
      <c r="R542" s="26">
        <f>+IFERROR(VLOOKUP(Q542,[17]DATOS!$E$2:$F$17,2,FALSE),"")</f>
        <v>15</v>
      </c>
      <c r="S542" s="354"/>
      <c r="T542" s="354"/>
      <c r="U542" s="354"/>
      <c r="V542" s="354"/>
      <c r="W542" s="354"/>
      <c r="X542" s="354"/>
      <c r="Y542" s="345"/>
      <c r="Z542" s="354"/>
      <c r="AA542" s="345"/>
      <c r="AB542" s="405"/>
      <c r="AC542" s="363"/>
      <c r="AD542" s="363"/>
      <c r="AE542" s="366"/>
      <c r="AF542" s="345"/>
      <c r="AG542" s="345"/>
      <c r="AH542" s="345"/>
      <c r="AI542" s="373"/>
      <c r="AJ542" s="375"/>
      <c r="AK542" s="368"/>
      <c r="AL542" s="368"/>
      <c r="AM542" s="369"/>
      <c r="AN542" s="374"/>
    </row>
    <row r="543" spans="1:40" ht="15.75" thickBot="1">
      <c r="A543" s="342"/>
      <c r="B543" s="324"/>
      <c r="C543" s="345"/>
      <c r="D543" s="347"/>
      <c r="E543" s="351"/>
      <c r="F543" s="347"/>
      <c r="G543" s="351"/>
      <c r="H543" s="387" t="s">
        <v>159</v>
      </c>
      <c r="I543" s="77" t="s">
        <v>171</v>
      </c>
      <c r="J543" s="382"/>
      <c r="K543" s="395"/>
      <c r="L543" s="345"/>
      <c r="M543" s="397"/>
      <c r="N543" s="386"/>
      <c r="O543" s="345"/>
      <c r="P543" s="27" t="s">
        <v>146</v>
      </c>
      <c r="Q543" s="26" t="s">
        <v>147</v>
      </c>
      <c r="R543" s="26">
        <f>+IFERROR(VLOOKUP(Q543,[17]DATOS!$E$2:$F$17,2,FALSE),"")</f>
        <v>15</v>
      </c>
      <c r="S543" s="354"/>
      <c r="T543" s="354"/>
      <c r="U543" s="354"/>
      <c r="V543" s="354"/>
      <c r="W543" s="354"/>
      <c r="X543" s="354"/>
      <c r="Y543" s="345"/>
      <c r="Z543" s="354"/>
      <c r="AA543" s="345"/>
      <c r="AB543" s="405"/>
      <c r="AC543" s="363"/>
      <c r="AD543" s="363"/>
      <c r="AE543" s="366"/>
      <c r="AF543" s="345"/>
      <c r="AG543" s="345"/>
      <c r="AH543" s="345"/>
      <c r="AI543" s="373"/>
      <c r="AJ543" s="375"/>
      <c r="AK543" s="368"/>
      <c r="AL543" s="368"/>
      <c r="AM543" s="369"/>
      <c r="AN543" s="374"/>
    </row>
    <row r="544" spans="1:40" ht="15.75" thickBot="1">
      <c r="A544" s="342"/>
      <c r="B544" s="324"/>
      <c r="C544" s="345"/>
      <c r="D544" s="347"/>
      <c r="E544" s="351"/>
      <c r="F544" s="347"/>
      <c r="G544" s="351"/>
      <c r="H544" s="387"/>
      <c r="I544" s="77" t="s">
        <v>171</v>
      </c>
      <c r="J544" s="382"/>
      <c r="K544" s="395"/>
      <c r="L544" s="345"/>
      <c r="M544" s="397"/>
      <c r="N544" s="386"/>
      <c r="O544" s="345"/>
      <c r="P544" s="27" t="s">
        <v>149</v>
      </c>
      <c r="Q544" s="26" t="s">
        <v>150</v>
      </c>
      <c r="R544" s="26">
        <f>+IFERROR(VLOOKUP(Q544,[17]DATOS!$E$2:$F$17,2,FALSE),"")</f>
        <v>15</v>
      </c>
      <c r="S544" s="354"/>
      <c r="T544" s="354"/>
      <c r="U544" s="354"/>
      <c r="V544" s="354"/>
      <c r="W544" s="354"/>
      <c r="X544" s="354"/>
      <c r="Y544" s="345"/>
      <c r="Z544" s="354"/>
      <c r="AA544" s="345"/>
      <c r="AB544" s="405"/>
      <c r="AC544" s="363"/>
      <c r="AD544" s="363"/>
      <c r="AE544" s="366"/>
      <c r="AF544" s="345"/>
      <c r="AG544" s="345"/>
      <c r="AH544" s="345"/>
      <c r="AI544" s="373"/>
      <c r="AJ544" s="375"/>
      <c r="AK544" s="368"/>
      <c r="AL544" s="368"/>
      <c r="AM544" s="369"/>
      <c r="AN544" s="374"/>
    </row>
    <row r="545" spans="1:40" ht="15.75" thickBot="1">
      <c r="A545" s="342"/>
      <c r="B545" s="324"/>
      <c r="C545" s="345"/>
      <c r="D545" s="347"/>
      <c r="E545" s="351"/>
      <c r="F545" s="347"/>
      <c r="G545" s="351"/>
      <c r="H545" s="370" t="s">
        <v>160</v>
      </c>
      <c r="I545" s="77" t="s">
        <v>171</v>
      </c>
      <c r="J545" s="382"/>
      <c r="K545" s="395"/>
      <c r="L545" s="345"/>
      <c r="M545" s="397"/>
      <c r="N545" s="386"/>
      <c r="O545" s="345"/>
      <c r="P545" s="27" t="s">
        <v>152</v>
      </c>
      <c r="Q545" s="30" t="s">
        <v>153</v>
      </c>
      <c r="R545" s="26">
        <f>+IFERROR(VLOOKUP(Q545,[17]DATOS!$E$2:$F$17,2,FALSE),"")</f>
        <v>10</v>
      </c>
      <c r="S545" s="354"/>
      <c r="T545" s="354"/>
      <c r="U545" s="354"/>
      <c r="V545" s="354"/>
      <c r="W545" s="354"/>
      <c r="X545" s="354"/>
      <c r="Y545" s="345"/>
      <c r="Z545" s="354"/>
      <c r="AA545" s="345"/>
      <c r="AB545" s="405"/>
      <c r="AC545" s="363"/>
      <c r="AD545" s="363"/>
      <c r="AE545" s="366"/>
      <c r="AF545" s="345"/>
      <c r="AG545" s="345"/>
      <c r="AH545" s="345"/>
      <c r="AI545" s="373"/>
      <c r="AJ545" s="375"/>
      <c r="AK545" s="368"/>
      <c r="AL545" s="368"/>
      <c r="AM545" s="369"/>
      <c r="AN545" s="374"/>
    </row>
    <row r="546" spans="1:40" ht="15.75" thickBot="1">
      <c r="A546" s="342"/>
      <c r="B546" s="324"/>
      <c r="C546" s="345"/>
      <c r="D546" s="347"/>
      <c r="E546" s="351"/>
      <c r="F546" s="347"/>
      <c r="G546" s="351"/>
      <c r="H546" s="371"/>
      <c r="I546" s="77" t="s">
        <v>171</v>
      </c>
      <c r="J546" s="382"/>
      <c r="K546" s="395"/>
      <c r="L546" s="345"/>
      <c r="M546" s="397"/>
      <c r="N546" s="351"/>
      <c r="O546" s="345"/>
      <c r="P546" s="353"/>
      <c r="Q546" s="353"/>
      <c r="R546" s="353"/>
      <c r="S546" s="354"/>
      <c r="T546" s="354"/>
      <c r="U546" s="354"/>
      <c r="V546" s="354"/>
      <c r="W546" s="354"/>
      <c r="X546" s="354"/>
      <c r="Y546" s="345"/>
      <c r="Z546" s="354"/>
      <c r="AA546" s="345"/>
      <c r="AB546" s="405"/>
      <c r="AC546" s="363"/>
      <c r="AD546" s="363"/>
      <c r="AE546" s="366"/>
      <c r="AF546" s="345"/>
      <c r="AG546" s="345"/>
      <c r="AH546" s="345"/>
      <c r="AI546" s="374"/>
      <c r="AJ546" s="407"/>
      <c r="AK546" s="409"/>
      <c r="AL546" s="409"/>
      <c r="AM546" s="362"/>
      <c r="AN546" s="374"/>
    </row>
    <row r="547" spans="1:40" ht="15.75" thickBot="1">
      <c r="A547" s="342"/>
      <c r="B547" s="324"/>
      <c r="C547" s="345"/>
      <c r="D547" s="347"/>
      <c r="E547" s="351"/>
      <c r="F547" s="347"/>
      <c r="G547" s="351"/>
      <c r="H547" s="388" t="s">
        <v>161</v>
      </c>
      <c r="I547" s="77" t="s">
        <v>171</v>
      </c>
      <c r="J547" s="382"/>
      <c r="K547" s="395"/>
      <c r="L547" s="345"/>
      <c r="M547" s="397"/>
      <c r="N547" s="351"/>
      <c r="O547" s="345"/>
      <c r="P547" s="354"/>
      <c r="Q547" s="354"/>
      <c r="R547" s="354"/>
      <c r="S547" s="354"/>
      <c r="T547" s="354"/>
      <c r="U547" s="354"/>
      <c r="V547" s="354"/>
      <c r="W547" s="354"/>
      <c r="X547" s="354"/>
      <c r="Y547" s="345"/>
      <c r="Z547" s="354"/>
      <c r="AA547" s="345"/>
      <c r="AB547" s="405"/>
      <c r="AC547" s="363"/>
      <c r="AD547" s="363"/>
      <c r="AE547" s="366"/>
      <c r="AF547" s="345"/>
      <c r="AG547" s="345"/>
      <c r="AH547" s="345"/>
      <c r="AI547" s="374"/>
      <c r="AJ547" s="408"/>
      <c r="AK547" s="410"/>
      <c r="AL547" s="410"/>
      <c r="AM547" s="345"/>
      <c r="AN547" s="374"/>
    </row>
    <row r="548" spans="1:40" ht="15.75" thickBot="1">
      <c r="A548" s="342"/>
      <c r="B548" s="324"/>
      <c r="C548" s="345"/>
      <c r="D548" s="347"/>
      <c r="E548" s="351"/>
      <c r="F548" s="347"/>
      <c r="G548" s="351"/>
      <c r="H548" s="388"/>
      <c r="I548" s="77" t="s">
        <v>171</v>
      </c>
      <c r="J548" s="382"/>
      <c r="K548" s="395"/>
      <c r="L548" s="345"/>
      <c r="M548" s="397"/>
      <c r="N548" s="351"/>
      <c r="O548" s="345"/>
      <c r="P548" s="354"/>
      <c r="Q548" s="354"/>
      <c r="R548" s="354"/>
      <c r="S548" s="354"/>
      <c r="T548" s="354"/>
      <c r="U548" s="354"/>
      <c r="V548" s="354"/>
      <c r="W548" s="354"/>
      <c r="X548" s="354"/>
      <c r="Y548" s="345"/>
      <c r="Z548" s="354"/>
      <c r="AA548" s="345"/>
      <c r="AB548" s="405"/>
      <c r="AC548" s="363"/>
      <c r="AD548" s="363"/>
      <c r="AE548" s="366"/>
      <c r="AF548" s="345"/>
      <c r="AG548" s="345"/>
      <c r="AH548" s="345"/>
      <c r="AI548" s="374"/>
      <c r="AJ548" s="408"/>
      <c r="AK548" s="410"/>
      <c r="AL548" s="410"/>
      <c r="AM548" s="345"/>
      <c r="AN548" s="374"/>
    </row>
    <row r="549" spans="1:40" ht="15.75" thickBot="1">
      <c r="A549" s="342"/>
      <c r="B549" s="324"/>
      <c r="C549" s="345"/>
      <c r="D549" s="347"/>
      <c r="E549" s="351"/>
      <c r="F549" s="347"/>
      <c r="G549" s="351"/>
      <c r="H549" s="387" t="s">
        <v>162</v>
      </c>
      <c r="I549" s="77" t="s">
        <v>171</v>
      </c>
      <c r="J549" s="382"/>
      <c r="K549" s="395"/>
      <c r="L549" s="345"/>
      <c r="M549" s="397"/>
      <c r="N549" s="351"/>
      <c r="O549" s="345"/>
      <c r="P549" s="354"/>
      <c r="Q549" s="354"/>
      <c r="R549" s="354"/>
      <c r="S549" s="354"/>
      <c r="T549" s="354"/>
      <c r="U549" s="354"/>
      <c r="V549" s="354"/>
      <c r="W549" s="354"/>
      <c r="X549" s="354"/>
      <c r="Y549" s="345"/>
      <c r="Z549" s="354"/>
      <c r="AA549" s="345"/>
      <c r="AB549" s="405"/>
      <c r="AC549" s="363"/>
      <c r="AD549" s="363"/>
      <c r="AE549" s="366"/>
      <c r="AF549" s="345"/>
      <c r="AG549" s="345"/>
      <c r="AH549" s="345"/>
      <c r="AI549" s="374"/>
      <c r="AJ549" s="408"/>
      <c r="AK549" s="410"/>
      <c r="AL549" s="410"/>
      <c r="AM549" s="345"/>
      <c r="AN549" s="374"/>
    </row>
    <row r="550" spans="1:40" ht="15.75" thickBot="1">
      <c r="A550" s="342"/>
      <c r="B550" s="324"/>
      <c r="C550" s="345"/>
      <c r="D550" s="347"/>
      <c r="E550" s="351"/>
      <c r="F550" s="347"/>
      <c r="G550" s="351"/>
      <c r="H550" s="387"/>
      <c r="I550" s="77" t="s">
        <v>171</v>
      </c>
      <c r="J550" s="382"/>
      <c r="K550" s="395"/>
      <c r="L550" s="345"/>
      <c r="M550" s="397"/>
      <c r="N550" s="351"/>
      <c r="O550" s="345"/>
      <c r="P550" s="354"/>
      <c r="Q550" s="354"/>
      <c r="R550" s="354"/>
      <c r="S550" s="354"/>
      <c r="T550" s="354"/>
      <c r="U550" s="354"/>
      <c r="V550" s="354"/>
      <c r="W550" s="354"/>
      <c r="X550" s="354"/>
      <c r="Y550" s="345"/>
      <c r="Z550" s="354"/>
      <c r="AA550" s="345"/>
      <c r="AB550" s="405"/>
      <c r="AC550" s="363"/>
      <c r="AD550" s="363"/>
      <c r="AE550" s="366"/>
      <c r="AF550" s="345"/>
      <c r="AG550" s="345"/>
      <c r="AH550" s="345"/>
      <c r="AI550" s="374"/>
      <c r="AJ550" s="408"/>
      <c r="AK550" s="410"/>
      <c r="AL550" s="410"/>
      <c r="AM550" s="345"/>
      <c r="AN550" s="374"/>
    </row>
    <row r="551" spans="1:40" ht="15.75" thickBot="1">
      <c r="A551" s="342"/>
      <c r="B551" s="324"/>
      <c r="C551" s="345"/>
      <c r="D551" s="347"/>
      <c r="E551" s="351"/>
      <c r="F551" s="347"/>
      <c r="G551" s="351"/>
      <c r="H551" s="387" t="s">
        <v>163</v>
      </c>
      <c r="I551" s="77" t="s">
        <v>171</v>
      </c>
      <c r="J551" s="382"/>
      <c r="K551" s="395"/>
      <c r="L551" s="345"/>
      <c r="M551" s="397"/>
      <c r="N551" s="351"/>
      <c r="O551" s="345"/>
      <c r="P551" s="354"/>
      <c r="Q551" s="354"/>
      <c r="R551" s="354"/>
      <c r="S551" s="354"/>
      <c r="T551" s="354"/>
      <c r="U551" s="354"/>
      <c r="V551" s="354"/>
      <c r="W551" s="354"/>
      <c r="X551" s="354"/>
      <c r="Y551" s="345"/>
      <c r="Z551" s="354"/>
      <c r="AA551" s="345"/>
      <c r="AB551" s="405"/>
      <c r="AC551" s="363"/>
      <c r="AD551" s="363"/>
      <c r="AE551" s="366"/>
      <c r="AF551" s="345"/>
      <c r="AG551" s="345"/>
      <c r="AH551" s="345"/>
      <c r="AI551" s="374"/>
      <c r="AJ551" s="408"/>
      <c r="AK551" s="410"/>
      <c r="AL551" s="410"/>
      <c r="AM551" s="345"/>
      <c r="AN551" s="374"/>
    </row>
    <row r="552" spans="1:40" ht="15.75" thickBot="1">
      <c r="A552" s="342"/>
      <c r="B552" s="324"/>
      <c r="C552" s="345"/>
      <c r="D552" s="347"/>
      <c r="E552" s="351"/>
      <c r="F552" s="347"/>
      <c r="G552" s="351"/>
      <c r="H552" s="387"/>
      <c r="I552" s="77" t="s">
        <v>171</v>
      </c>
      <c r="J552" s="382"/>
      <c r="K552" s="395"/>
      <c r="L552" s="345"/>
      <c r="M552" s="397"/>
      <c r="N552" s="351"/>
      <c r="O552" s="345"/>
      <c r="P552" s="354"/>
      <c r="Q552" s="354"/>
      <c r="R552" s="354"/>
      <c r="S552" s="354"/>
      <c r="T552" s="354"/>
      <c r="U552" s="354"/>
      <c r="V552" s="354"/>
      <c r="W552" s="354"/>
      <c r="X552" s="354"/>
      <c r="Y552" s="345"/>
      <c r="Z552" s="354"/>
      <c r="AA552" s="345"/>
      <c r="AB552" s="405"/>
      <c r="AC552" s="363"/>
      <c r="AD552" s="363"/>
      <c r="AE552" s="366"/>
      <c r="AF552" s="345"/>
      <c r="AG552" s="345"/>
      <c r="AH552" s="345"/>
      <c r="AI552" s="374"/>
      <c r="AJ552" s="408"/>
      <c r="AK552" s="410"/>
      <c r="AL552" s="410"/>
      <c r="AM552" s="345"/>
      <c r="AN552" s="374"/>
    </row>
    <row r="553" spans="1:40" ht="15.75" thickBot="1">
      <c r="A553" s="342"/>
      <c r="B553" s="324"/>
      <c r="C553" s="345"/>
      <c r="D553" s="347"/>
      <c r="E553" s="351"/>
      <c r="F553" s="347"/>
      <c r="G553" s="351"/>
      <c r="H553" s="370" t="s">
        <v>164</v>
      </c>
      <c r="I553" s="77" t="s">
        <v>171</v>
      </c>
      <c r="J553" s="382"/>
      <c r="K553" s="395"/>
      <c r="L553" s="345"/>
      <c r="M553" s="397"/>
      <c r="N553" s="351"/>
      <c r="O553" s="345"/>
      <c r="P553" s="354"/>
      <c r="Q553" s="354"/>
      <c r="R553" s="354"/>
      <c r="S553" s="354"/>
      <c r="T553" s="354"/>
      <c r="U553" s="354"/>
      <c r="V553" s="354"/>
      <c r="W553" s="354"/>
      <c r="X553" s="354"/>
      <c r="Y553" s="345"/>
      <c r="Z553" s="354"/>
      <c r="AA553" s="345"/>
      <c r="AB553" s="405"/>
      <c r="AC553" s="363"/>
      <c r="AD553" s="363"/>
      <c r="AE553" s="366"/>
      <c r="AF553" s="345"/>
      <c r="AG553" s="345"/>
      <c r="AH553" s="345"/>
      <c r="AI553" s="374"/>
      <c r="AJ553" s="408"/>
      <c r="AK553" s="410"/>
      <c r="AL553" s="410"/>
      <c r="AM553" s="345"/>
      <c r="AN553" s="374"/>
    </row>
    <row r="554" spans="1:40" ht="15.75" thickBot="1">
      <c r="A554" s="342"/>
      <c r="B554" s="324"/>
      <c r="C554" s="345"/>
      <c r="D554" s="347"/>
      <c r="E554" s="351"/>
      <c r="F554" s="347"/>
      <c r="G554" s="351"/>
      <c r="H554" s="371"/>
      <c r="I554" s="77" t="s">
        <v>171</v>
      </c>
      <c r="J554" s="382"/>
      <c r="K554" s="395"/>
      <c r="L554" s="345"/>
      <c r="M554" s="397"/>
      <c r="N554" s="351"/>
      <c r="O554" s="345"/>
      <c r="P554" s="354"/>
      <c r="Q554" s="354"/>
      <c r="R554" s="354"/>
      <c r="S554" s="354"/>
      <c r="T554" s="354"/>
      <c r="U554" s="354"/>
      <c r="V554" s="354"/>
      <c r="W554" s="354"/>
      <c r="X554" s="354"/>
      <c r="Y554" s="345"/>
      <c r="Z554" s="354"/>
      <c r="AA554" s="345"/>
      <c r="AB554" s="405"/>
      <c r="AC554" s="363"/>
      <c r="AD554" s="363"/>
      <c r="AE554" s="366"/>
      <c r="AF554" s="345"/>
      <c r="AG554" s="345"/>
      <c r="AH554" s="345"/>
      <c r="AI554" s="374"/>
      <c r="AJ554" s="408"/>
      <c r="AK554" s="410"/>
      <c r="AL554" s="410"/>
      <c r="AM554" s="345"/>
      <c r="AN554" s="374"/>
    </row>
    <row r="555" spans="1:40" ht="15.75" thickBot="1">
      <c r="A555" s="342"/>
      <c r="B555" s="324"/>
      <c r="C555" s="345"/>
      <c r="D555" s="347"/>
      <c r="E555" s="351"/>
      <c r="F555" s="347"/>
      <c r="G555" s="351"/>
      <c r="H555" s="377" t="s">
        <v>165</v>
      </c>
      <c r="I555" s="77" t="s">
        <v>171</v>
      </c>
      <c r="J555" s="382"/>
      <c r="K555" s="395"/>
      <c r="L555" s="345"/>
      <c r="M555" s="397"/>
      <c r="N555" s="351"/>
      <c r="O555" s="345"/>
      <c r="P555" s="354"/>
      <c r="Q555" s="354"/>
      <c r="R555" s="354"/>
      <c r="S555" s="354"/>
      <c r="T555" s="354"/>
      <c r="U555" s="354"/>
      <c r="V555" s="354"/>
      <c r="W555" s="354"/>
      <c r="X555" s="354"/>
      <c r="Y555" s="345"/>
      <c r="Z555" s="354"/>
      <c r="AA555" s="345"/>
      <c r="AB555" s="405"/>
      <c r="AC555" s="363"/>
      <c r="AD555" s="363"/>
      <c r="AE555" s="366"/>
      <c r="AF555" s="345"/>
      <c r="AG555" s="345"/>
      <c r="AH555" s="345"/>
      <c r="AI555" s="374"/>
      <c r="AJ555" s="408"/>
      <c r="AK555" s="410"/>
      <c r="AL555" s="410"/>
      <c r="AM555" s="345"/>
      <c r="AN555" s="374"/>
    </row>
    <row r="556" spans="1:40" ht="15.75" thickBot="1">
      <c r="A556" s="343"/>
      <c r="B556" s="325"/>
      <c r="C556" s="345"/>
      <c r="D556" s="348"/>
      <c r="E556" s="351"/>
      <c r="F556" s="348"/>
      <c r="G556" s="352"/>
      <c r="H556" s="378"/>
      <c r="I556" s="77" t="s">
        <v>171</v>
      </c>
      <c r="J556" s="383"/>
      <c r="K556" s="395"/>
      <c r="L556" s="345"/>
      <c r="M556" s="398"/>
      <c r="N556" s="351"/>
      <c r="O556" s="345"/>
      <c r="P556" s="354"/>
      <c r="Q556" s="354"/>
      <c r="R556" s="354"/>
      <c r="S556" s="354"/>
      <c r="T556" s="354"/>
      <c r="U556" s="354"/>
      <c r="V556" s="354"/>
      <c r="W556" s="354"/>
      <c r="X556" s="354"/>
      <c r="Y556" s="345"/>
      <c r="Z556" s="354"/>
      <c r="AA556" s="345"/>
      <c r="AB556" s="405"/>
      <c r="AC556" s="364"/>
      <c r="AD556" s="364"/>
      <c r="AE556" s="367"/>
      <c r="AF556" s="345"/>
      <c r="AG556" s="345"/>
      <c r="AH556" s="345"/>
      <c r="AI556" s="374"/>
      <c r="AJ556" s="408"/>
      <c r="AK556" s="410"/>
      <c r="AL556" s="410"/>
      <c r="AM556" s="345"/>
      <c r="AN556" s="374"/>
    </row>
    <row r="557" spans="1:40" ht="45" customHeight="1" thickBot="1">
      <c r="A557" s="341">
        <v>20</v>
      </c>
      <c r="B557" s="323" t="s">
        <v>443</v>
      </c>
      <c r="C557" s="703" t="s">
        <v>444</v>
      </c>
      <c r="D557" s="703" t="s">
        <v>122</v>
      </c>
      <c r="E557" s="705" t="s">
        <v>445</v>
      </c>
      <c r="F557" s="703" t="s">
        <v>446</v>
      </c>
      <c r="G557" s="350" t="s">
        <v>124</v>
      </c>
      <c r="H557" s="53" t="s">
        <v>125</v>
      </c>
      <c r="I557" s="77" t="s">
        <v>171</v>
      </c>
      <c r="J557" s="707">
        <f>COUNTIF(I557:I582,[3]DATOS!$D$24)</f>
        <v>26</v>
      </c>
      <c r="K557" s="394" t="str">
        <f>+IF(AND(J557&lt;6,J557&gt;0),"Moderado",IF(AND(J557&lt;12,J557&gt;5),"Mayor",IF(AND(J557&lt;20,J557&gt;11),"Catastrófico","Responda las Preguntas de Impacto")))</f>
        <v>Responda las Preguntas de Impacto</v>
      </c>
      <c r="L557" s="344"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396"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709" t="s">
        <v>447</v>
      </c>
      <c r="O557" s="390" t="s">
        <v>127</v>
      </c>
      <c r="P557" s="54" t="s">
        <v>128</v>
      </c>
      <c r="Q557" s="26" t="s">
        <v>129</v>
      </c>
      <c r="R557" s="26">
        <f>+IFERROR(VLOOKUP(Q557,[17]DATOS!$E$2:$F$17,2,FALSE),"")</f>
        <v>15</v>
      </c>
      <c r="S557" s="391">
        <f>SUM(R557:R564)</f>
        <v>100</v>
      </c>
      <c r="T557" s="711" t="str">
        <f>+IF(AND(S557&lt;=100,S557&gt;=96),"Fuerte",IF(AND(S557&lt;=95,S557&gt;=86),"Moderado",IF(AND(S557&lt;=85,J557&gt;=0),"Débil"," ")))</f>
        <v>Fuerte</v>
      </c>
      <c r="U557" s="711" t="s">
        <v>130</v>
      </c>
      <c r="V557" s="711"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711">
        <f>IF(V557="Fuerte",100,IF(V557="Moderado",50,IF(V557="Débil",0)))</f>
        <v>100</v>
      </c>
      <c r="X557" s="452">
        <f>AVERAGE(W557:W582)</f>
        <v>100</v>
      </c>
      <c r="Y557" s="344" t="s">
        <v>448</v>
      </c>
      <c r="Z557" s="715" t="s">
        <v>449</v>
      </c>
      <c r="AA557" s="716" t="s">
        <v>450</v>
      </c>
      <c r="AB557" s="719" t="str">
        <f>+IF(X557=100,"Fuerte",IF(AND(X557&lt;=99,X557&gt;=50),"Moderado",IF(X557&lt;50,"Débil"," ")))</f>
        <v>Fuerte</v>
      </c>
      <c r="AC557" s="363" t="s">
        <v>132</v>
      </c>
      <c r="AD557" s="363" t="s">
        <v>132</v>
      </c>
      <c r="AE557" s="365"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344"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344" t="str">
        <f>K557</f>
        <v>Responda las Preguntas de Impacto</v>
      </c>
      <c r="AH557" s="344"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372"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698" t="s">
        <v>451</v>
      </c>
      <c r="AK557" s="376">
        <v>43556</v>
      </c>
      <c r="AL557" s="376">
        <v>43830</v>
      </c>
      <c r="AM557" s="358" t="s">
        <v>448</v>
      </c>
      <c r="AN557" s="699" t="s">
        <v>452</v>
      </c>
    </row>
    <row r="558" spans="1:40" ht="49.5" customHeight="1" thickBot="1">
      <c r="A558" s="342"/>
      <c r="B558" s="324"/>
      <c r="C558" s="450"/>
      <c r="D558" s="450"/>
      <c r="E558" s="706"/>
      <c r="F558" s="450"/>
      <c r="G558" s="351"/>
      <c r="H558" s="76" t="s">
        <v>135</v>
      </c>
      <c r="I558" s="77" t="s">
        <v>171</v>
      </c>
      <c r="J558" s="382"/>
      <c r="K558" s="395"/>
      <c r="L558" s="345"/>
      <c r="M558" s="397"/>
      <c r="N558" s="710"/>
      <c r="O558" s="369"/>
      <c r="P558" s="30" t="s">
        <v>136</v>
      </c>
      <c r="Q558" s="26" t="s">
        <v>137</v>
      </c>
      <c r="R558" s="26">
        <f>+IFERROR(VLOOKUP(Q558,[17]DATOS!$E$2:$F$17,2,FALSE),"")</f>
        <v>15</v>
      </c>
      <c r="S558" s="392"/>
      <c r="T558" s="384"/>
      <c r="U558" s="384"/>
      <c r="V558" s="384"/>
      <c r="W558" s="384"/>
      <c r="X558" s="354"/>
      <c r="Y558" s="345"/>
      <c r="Z558" s="354"/>
      <c r="AA558" s="717"/>
      <c r="AB558" s="405"/>
      <c r="AC558" s="363"/>
      <c r="AD558" s="363"/>
      <c r="AE558" s="366"/>
      <c r="AF558" s="345"/>
      <c r="AG558" s="345"/>
      <c r="AH558" s="345"/>
      <c r="AI558" s="373"/>
      <c r="AJ558" s="375"/>
      <c r="AK558" s="356"/>
      <c r="AL558" s="356"/>
      <c r="AM558" s="359"/>
      <c r="AN558" s="700"/>
    </row>
    <row r="559" spans="1:40" ht="54" customHeight="1" thickBot="1">
      <c r="A559" s="342"/>
      <c r="B559" s="324"/>
      <c r="C559" s="450"/>
      <c r="D559" s="450"/>
      <c r="E559" s="706"/>
      <c r="F559" s="450"/>
      <c r="G559" s="351"/>
      <c r="H559" s="76" t="s">
        <v>138</v>
      </c>
      <c r="I559" s="77" t="s">
        <v>171</v>
      </c>
      <c r="J559" s="382"/>
      <c r="K559" s="395"/>
      <c r="L559" s="345"/>
      <c r="M559" s="397"/>
      <c r="N559" s="710"/>
      <c r="O559" s="369"/>
      <c r="P559" s="30" t="s">
        <v>139</v>
      </c>
      <c r="Q559" s="26" t="s">
        <v>140</v>
      </c>
      <c r="R559" s="26">
        <f>+IFERROR(VLOOKUP(Q559,[17]DATOS!$E$2:$F$17,2,FALSE),"")</f>
        <v>15</v>
      </c>
      <c r="S559" s="392"/>
      <c r="T559" s="384"/>
      <c r="U559" s="384"/>
      <c r="V559" s="384"/>
      <c r="W559" s="384"/>
      <c r="X559" s="354"/>
      <c r="Y559" s="345"/>
      <c r="Z559" s="354"/>
      <c r="AA559" s="717"/>
      <c r="AB559" s="405"/>
      <c r="AC559" s="363"/>
      <c r="AD559" s="363"/>
      <c r="AE559" s="366"/>
      <c r="AF559" s="345"/>
      <c r="AG559" s="345"/>
      <c r="AH559" s="345"/>
      <c r="AI559" s="373"/>
      <c r="AJ559" s="375"/>
      <c r="AK559" s="356"/>
      <c r="AL559" s="356"/>
      <c r="AM559" s="359"/>
      <c r="AN559" s="700"/>
    </row>
    <row r="560" spans="1:40" ht="49.5" customHeight="1" thickBot="1">
      <c r="A560" s="342"/>
      <c r="B560" s="324"/>
      <c r="C560" s="450"/>
      <c r="D560" s="450"/>
      <c r="E560" s="712" t="s">
        <v>453</v>
      </c>
      <c r="F560" s="450"/>
      <c r="G560" s="351"/>
      <c r="H560" s="76" t="s">
        <v>141</v>
      </c>
      <c r="I560" s="77" t="s">
        <v>171</v>
      </c>
      <c r="J560" s="382"/>
      <c r="K560" s="395"/>
      <c r="L560" s="345"/>
      <c r="M560" s="397"/>
      <c r="N560" s="710"/>
      <c r="O560" s="369"/>
      <c r="P560" s="30" t="s">
        <v>143</v>
      </c>
      <c r="Q560" s="26" t="s">
        <v>144</v>
      </c>
      <c r="R560" s="26">
        <f>+IFERROR(VLOOKUP(Q560,[17]DATOS!$E$2:$F$17,2,FALSE),"")</f>
        <v>15</v>
      </c>
      <c r="S560" s="392"/>
      <c r="T560" s="384"/>
      <c r="U560" s="384"/>
      <c r="V560" s="384"/>
      <c r="W560" s="384"/>
      <c r="X560" s="354"/>
      <c r="Y560" s="345"/>
      <c r="Z560" s="354"/>
      <c r="AA560" s="717"/>
      <c r="AB560" s="405"/>
      <c r="AC560" s="363"/>
      <c r="AD560" s="363"/>
      <c r="AE560" s="366"/>
      <c r="AF560" s="345"/>
      <c r="AG560" s="345"/>
      <c r="AH560" s="345"/>
      <c r="AI560" s="373"/>
      <c r="AJ560" s="375"/>
      <c r="AK560" s="356"/>
      <c r="AL560" s="356"/>
      <c r="AM560" s="359"/>
      <c r="AN560" s="700"/>
    </row>
    <row r="561" spans="1:40" ht="15" customHeight="1" thickBot="1">
      <c r="A561" s="342"/>
      <c r="B561" s="324"/>
      <c r="C561" s="450"/>
      <c r="D561" s="450"/>
      <c r="E561" s="697"/>
      <c r="F561" s="450"/>
      <c r="G561" s="351"/>
      <c r="H561" s="76" t="s">
        <v>145</v>
      </c>
      <c r="I561" s="77" t="s">
        <v>171</v>
      </c>
      <c r="J561" s="382"/>
      <c r="K561" s="395"/>
      <c r="L561" s="345"/>
      <c r="M561" s="397"/>
      <c r="N561" s="710"/>
      <c r="O561" s="369"/>
      <c r="P561" s="30" t="s">
        <v>146</v>
      </c>
      <c r="Q561" s="26" t="s">
        <v>147</v>
      </c>
      <c r="R561" s="26">
        <f>+IFERROR(VLOOKUP(Q561,[17]DATOS!$E$2:$F$17,2,FALSE),"")</f>
        <v>15</v>
      </c>
      <c r="S561" s="392"/>
      <c r="T561" s="384"/>
      <c r="U561" s="384"/>
      <c r="V561" s="384"/>
      <c r="W561" s="384"/>
      <c r="X561" s="354"/>
      <c r="Y561" s="345"/>
      <c r="Z561" s="354"/>
      <c r="AA561" s="717"/>
      <c r="AB561" s="405"/>
      <c r="AC561" s="363"/>
      <c r="AD561" s="363"/>
      <c r="AE561" s="366"/>
      <c r="AF561" s="345"/>
      <c r="AG561" s="345"/>
      <c r="AH561" s="345"/>
      <c r="AI561" s="373"/>
      <c r="AJ561" s="375"/>
      <c r="AK561" s="356"/>
      <c r="AL561" s="356"/>
      <c r="AM561" s="359"/>
      <c r="AN561" s="700"/>
    </row>
    <row r="562" spans="1:40" ht="69.75" customHeight="1" thickBot="1">
      <c r="A562" s="342"/>
      <c r="B562" s="324"/>
      <c r="C562" s="450"/>
      <c r="D562" s="450"/>
      <c r="E562" s="697"/>
      <c r="F562" s="450"/>
      <c r="G562" s="351"/>
      <c r="H562" s="76" t="s">
        <v>148</v>
      </c>
      <c r="I562" s="77" t="s">
        <v>171</v>
      </c>
      <c r="J562" s="382"/>
      <c r="K562" s="395"/>
      <c r="L562" s="345"/>
      <c r="M562" s="397"/>
      <c r="N562" s="710"/>
      <c r="O562" s="369"/>
      <c r="P562" s="31" t="s">
        <v>149</v>
      </c>
      <c r="Q562" s="26" t="s">
        <v>150</v>
      </c>
      <c r="R562" s="26">
        <v>10</v>
      </c>
      <c r="S562" s="392"/>
      <c r="T562" s="384"/>
      <c r="U562" s="384"/>
      <c r="V562" s="384"/>
      <c r="W562" s="384"/>
      <c r="X562" s="354"/>
      <c r="Y562" s="345"/>
      <c r="Z562" s="354"/>
      <c r="AA562" s="717"/>
      <c r="AB562" s="405"/>
      <c r="AC562" s="363"/>
      <c r="AD562" s="363"/>
      <c r="AE562" s="366"/>
      <c r="AF562" s="345"/>
      <c r="AG562" s="345"/>
      <c r="AH562" s="345"/>
      <c r="AI562" s="373"/>
      <c r="AJ562" s="375"/>
      <c r="AK562" s="356"/>
      <c r="AL562" s="356"/>
      <c r="AM562" s="359"/>
      <c r="AN562" s="700"/>
    </row>
    <row r="563" spans="1:40" ht="47.25" customHeight="1" thickBot="1">
      <c r="A563" s="342"/>
      <c r="B563" s="324"/>
      <c r="C563" s="450"/>
      <c r="D563" s="450"/>
      <c r="E563" s="697"/>
      <c r="F563" s="450"/>
      <c r="G563" s="351"/>
      <c r="H563" s="76" t="s">
        <v>151</v>
      </c>
      <c r="I563" s="77" t="s">
        <v>171</v>
      </c>
      <c r="J563" s="382"/>
      <c r="K563" s="395"/>
      <c r="L563" s="345"/>
      <c r="M563" s="397"/>
      <c r="N563" s="710"/>
      <c r="O563" s="369"/>
      <c r="P563" s="30" t="s">
        <v>152</v>
      </c>
      <c r="Q563" s="30" t="s">
        <v>153</v>
      </c>
      <c r="R563" s="30">
        <v>15</v>
      </c>
      <c r="S563" s="392"/>
      <c r="T563" s="384"/>
      <c r="U563" s="384"/>
      <c r="V563" s="384"/>
      <c r="W563" s="384"/>
      <c r="X563" s="354"/>
      <c r="Y563" s="345"/>
      <c r="Z563" s="354"/>
      <c r="AA563" s="717"/>
      <c r="AB563" s="405"/>
      <c r="AC563" s="363"/>
      <c r="AD563" s="363"/>
      <c r="AE563" s="366"/>
      <c r="AF563" s="345"/>
      <c r="AG563" s="345"/>
      <c r="AH563" s="345"/>
      <c r="AI563" s="373"/>
      <c r="AJ563" s="375"/>
      <c r="AK563" s="356"/>
      <c r="AL563" s="356"/>
      <c r="AM563" s="359"/>
      <c r="AN563" s="700"/>
    </row>
    <row r="564" spans="1:40" ht="121.5" customHeight="1" thickBot="1">
      <c r="A564" s="342"/>
      <c r="B564" s="324"/>
      <c r="C564" s="450"/>
      <c r="D564" s="450"/>
      <c r="E564" s="713"/>
      <c r="F564" s="450"/>
      <c r="G564" s="351"/>
      <c r="H564" s="76" t="s">
        <v>154</v>
      </c>
      <c r="I564" s="77" t="s">
        <v>171</v>
      </c>
      <c r="J564" s="382"/>
      <c r="K564" s="395"/>
      <c r="L564" s="345"/>
      <c r="M564" s="397"/>
      <c r="N564" s="710"/>
      <c r="O564" s="369"/>
      <c r="P564" s="29"/>
      <c r="Q564" s="29"/>
      <c r="R564" s="29"/>
      <c r="S564" s="393"/>
      <c r="T564" s="384"/>
      <c r="U564" s="384"/>
      <c r="V564" s="384"/>
      <c r="W564" s="384"/>
      <c r="X564" s="354"/>
      <c r="Y564" s="349"/>
      <c r="Z564" s="379"/>
      <c r="AA564" s="718"/>
      <c r="AB564" s="405"/>
      <c r="AC564" s="363"/>
      <c r="AD564" s="363"/>
      <c r="AE564" s="366"/>
      <c r="AF564" s="345"/>
      <c r="AG564" s="345"/>
      <c r="AH564" s="345"/>
      <c r="AI564" s="373"/>
      <c r="AJ564" s="375"/>
      <c r="AK564" s="357"/>
      <c r="AL564" s="357"/>
      <c r="AM564" s="360"/>
      <c r="AN564" s="700"/>
    </row>
    <row r="565" spans="1:40" ht="42.75" customHeight="1" thickBot="1">
      <c r="A565" s="342"/>
      <c r="B565" s="324"/>
      <c r="C565" s="450"/>
      <c r="D565" s="450"/>
      <c r="E565" s="693" t="s">
        <v>454</v>
      </c>
      <c r="F565" s="450"/>
      <c r="G565" s="351"/>
      <c r="H565" s="76" t="s">
        <v>155</v>
      </c>
      <c r="I565" s="77" t="s">
        <v>171</v>
      </c>
      <c r="J565" s="382"/>
      <c r="K565" s="395"/>
      <c r="L565" s="345"/>
      <c r="M565" s="397"/>
      <c r="N565" s="694" t="s">
        <v>455</v>
      </c>
      <c r="O565" s="344" t="s">
        <v>127</v>
      </c>
      <c r="P565" s="26" t="s">
        <v>128</v>
      </c>
      <c r="Q565" s="26" t="s">
        <v>129</v>
      </c>
      <c r="R565" s="26">
        <f>+IFERROR(VLOOKUP(Q565,[17]DATOS!$E$2:$F$17,2,FALSE),"")</f>
        <v>15</v>
      </c>
      <c r="S565" s="353">
        <f>SUM(R565:R574)</f>
        <v>100</v>
      </c>
      <c r="T565" s="353" t="str">
        <f>+IF(AND(S565&lt;=100,S565&gt;=96),"Fuerte",IF(AND(S565&lt;=95,S565&gt;=86),"Moderado",IF(AND(S565&lt;=85,J565&gt;=0),"Débil"," ")))</f>
        <v>Fuerte</v>
      </c>
      <c r="U565" s="353" t="s">
        <v>130</v>
      </c>
      <c r="V565" s="353"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353">
        <f>IF(V565="Fuerte",100,IF(V565="Moderado",50,IF(V565="Débil",0)))</f>
        <v>100</v>
      </c>
      <c r="X565" s="354"/>
      <c r="Y565" s="362" t="s">
        <v>456</v>
      </c>
      <c r="Z565" s="406" t="s">
        <v>449</v>
      </c>
      <c r="AA565" s="338" t="s">
        <v>457</v>
      </c>
      <c r="AB565" s="405"/>
      <c r="AC565" s="363"/>
      <c r="AD565" s="363"/>
      <c r="AE565" s="366"/>
      <c r="AF565" s="345"/>
      <c r="AG565" s="345"/>
      <c r="AH565" s="345"/>
      <c r="AI565" s="373"/>
      <c r="AJ565" s="375" t="s">
        <v>458</v>
      </c>
      <c r="AK565" s="355">
        <v>43556</v>
      </c>
      <c r="AL565" s="355">
        <v>43830</v>
      </c>
      <c r="AM565" s="362" t="s">
        <v>448</v>
      </c>
      <c r="AN565" s="700"/>
    </row>
    <row r="566" spans="1:40" ht="42.75" customHeight="1" thickBot="1">
      <c r="A566" s="342"/>
      <c r="B566" s="324"/>
      <c r="C566" s="450"/>
      <c r="D566" s="450"/>
      <c r="E566" s="354"/>
      <c r="F566" s="450"/>
      <c r="G566" s="351"/>
      <c r="H566" s="76" t="s">
        <v>156</v>
      </c>
      <c r="I566" s="77" t="s">
        <v>171</v>
      </c>
      <c r="J566" s="382"/>
      <c r="K566" s="395"/>
      <c r="L566" s="345"/>
      <c r="M566" s="397"/>
      <c r="N566" s="695"/>
      <c r="O566" s="345"/>
      <c r="P566" s="27" t="s">
        <v>136</v>
      </c>
      <c r="Q566" s="26" t="s">
        <v>137</v>
      </c>
      <c r="R566" s="26">
        <f>+IFERROR(VLOOKUP(Q566,[17]DATOS!$E$2:$F$17,2,FALSE),"")</f>
        <v>15</v>
      </c>
      <c r="S566" s="354"/>
      <c r="T566" s="354"/>
      <c r="U566" s="354"/>
      <c r="V566" s="354"/>
      <c r="W566" s="354"/>
      <c r="X566" s="354"/>
      <c r="Y566" s="345"/>
      <c r="Z566" s="354"/>
      <c r="AA566" s="324"/>
      <c r="AB566" s="405"/>
      <c r="AC566" s="363"/>
      <c r="AD566" s="363"/>
      <c r="AE566" s="366"/>
      <c r="AF566" s="345"/>
      <c r="AG566" s="345"/>
      <c r="AH566" s="345"/>
      <c r="AI566" s="373"/>
      <c r="AJ566" s="375"/>
      <c r="AK566" s="356"/>
      <c r="AL566" s="356"/>
      <c r="AM566" s="345"/>
      <c r="AN566" s="700"/>
    </row>
    <row r="567" spans="1:40" ht="35.25" customHeight="1" thickBot="1">
      <c r="A567" s="342"/>
      <c r="B567" s="324"/>
      <c r="C567" s="450"/>
      <c r="D567" s="450"/>
      <c r="E567" s="354"/>
      <c r="F567" s="450"/>
      <c r="G567" s="351"/>
      <c r="H567" s="76" t="s">
        <v>157</v>
      </c>
      <c r="I567" s="77" t="s">
        <v>171</v>
      </c>
      <c r="J567" s="382"/>
      <c r="K567" s="395"/>
      <c r="L567" s="345"/>
      <c r="M567" s="397"/>
      <c r="N567" s="695"/>
      <c r="O567" s="345"/>
      <c r="P567" s="27" t="s">
        <v>139</v>
      </c>
      <c r="Q567" s="26" t="s">
        <v>140</v>
      </c>
      <c r="R567" s="26">
        <f>+IFERROR(VLOOKUP(Q567,[17]DATOS!$E$2:$F$17,2,FALSE),"")</f>
        <v>15</v>
      </c>
      <c r="S567" s="354"/>
      <c r="T567" s="354"/>
      <c r="U567" s="354"/>
      <c r="V567" s="354"/>
      <c r="W567" s="354"/>
      <c r="X567" s="354"/>
      <c r="Y567" s="345"/>
      <c r="Z567" s="354"/>
      <c r="AA567" s="324"/>
      <c r="AB567" s="405"/>
      <c r="AC567" s="363"/>
      <c r="AD567" s="363"/>
      <c r="AE567" s="366"/>
      <c r="AF567" s="345"/>
      <c r="AG567" s="345"/>
      <c r="AH567" s="345"/>
      <c r="AI567" s="373"/>
      <c r="AJ567" s="375"/>
      <c r="AK567" s="356"/>
      <c r="AL567" s="356"/>
      <c r="AM567" s="345"/>
      <c r="AN567" s="700"/>
    </row>
    <row r="568" spans="1:40" ht="43.5" customHeight="1" thickBot="1">
      <c r="A568" s="342"/>
      <c r="B568" s="324"/>
      <c r="C568" s="450"/>
      <c r="D568" s="450"/>
      <c r="E568" s="354"/>
      <c r="F568" s="450"/>
      <c r="G568" s="351"/>
      <c r="H568" s="76" t="s">
        <v>158</v>
      </c>
      <c r="I568" s="77" t="s">
        <v>171</v>
      </c>
      <c r="J568" s="382"/>
      <c r="K568" s="395"/>
      <c r="L568" s="345"/>
      <c r="M568" s="397"/>
      <c r="N568" s="695"/>
      <c r="O568" s="345"/>
      <c r="P568" s="27" t="s">
        <v>143</v>
      </c>
      <c r="Q568" s="26" t="s">
        <v>144</v>
      </c>
      <c r="R568" s="26">
        <f>+IFERROR(VLOOKUP(Q568,[17]DATOS!$E$2:$F$17,2,FALSE),"")</f>
        <v>15</v>
      </c>
      <c r="S568" s="354"/>
      <c r="T568" s="354"/>
      <c r="U568" s="354"/>
      <c r="V568" s="354"/>
      <c r="W568" s="354"/>
      <c r="X568" s="354"/>
      <c r="Y568" s="345"/>
      <c r="Z568" s="354"/>
      <c r="AA568" s="324"/>
      <c r="AB568" s="405"/>
      <c r="AC568" s="363"/>
      <c r="AD568" s="363"/>
      <c r="AE568" s="366"/>
      <c r="AF568" s="345"/>
      <c r="AG568" s="345"/>
      <c r="AH568" s="345"/>
      <c r="AI568" s="373"/>
      <c r="AJ568" s="375"/>
      <c r="AK568" s="356"/>
      <c r="AL568" s="356"/>
      <c r="AM568" s="345"/>
      <c r="AN568" s="700"/>
    </row>
    <row r="569" spans="1:40" ht="15.75" thickBot="1">
      <c r="A569" s="342"/>
      <c r="B569" s="324"/>
      <c r="C569" s="450"/>
      <c r="D569" s="450"/>
      <c r="E569" s="379"/>
      <c r="F569" s="450"/>
      <c r="G569" s="351"/>
      <c r="H569" s="387" t="s">
        <v>159</v>
      </c>
      <c r="I569" s="77" t="s">
        <v>171</v>
      </c>
      <c r="J569" s="382"/>
      <c r="K569" s="395"/>
      <c r="L569" s="345"/>
      <c r="M569" s="397"/>
      <c r="N569" s="695"/>
      <c r="O569" s="345"/>
      <c r="P569" s="27" t="s">
        <v>146</v>
      </c>
      <c r="Q569" s="26" t="s">
        <v>147</v>
      </c>
      <c r="R569" s="26">
        <f>+IFERROR(VLOOKUP(Q569,[17]DATOS!$E$2:$F$17,2,FALSE),"")</f>
        <v>15</v>
      </c>
      <c r="S569" s="354"/>
      <c r="T569" s="354"/>
      <c r="U569" s="354"/>
      <c r="V569" s="354"/>
      <c r="W569" s="354"/>
      <c r="X569" s="354"/>
      <c r="Y569" s="345"/>
      <c r="Z569" s="354"/>
      <c r="AA569" s="324"/>
      <c r="AB569" s="405"/>
      <c r="AC569" s="363"/>
      <c r="AD569" s="363"/>
      <c r="AE569" s="366"/>
      <c r="AF569" s="345"/>
      <c r="AG569" s="345"/>
      <c r="AH569" s="345"/>
      <c r="AI569" s="373"/>
      <c r="AJ569" s="375"/>
      <c r="AK569" s="356"/>
      <c r="AL569" s="356"/>
      <c r="AM569" s="345"/>
      <c r="AN569" s="700"/>
    </row>
    <row r="570" spans="1:40" ht="30" customHeight="1" thickBot="1">
      <c r="A570" s="342"/>
      <c r="B570" s="324"/>
      <c r="C570" s="450"/>
      <c r="D570" s="450"/>
      <c r="E570" s="693"/>
      <c r="F570" s="450"/>
      <c r="G570" s="351"/>
      <c r="H570" s="387"/>
      <c r="I570" s="77" t="s">
        <v>171</v>
      </c>
      <c r="J570" s="382"/>
      <c r="K570" s="395"/>
      <c r="L570" s="345"/>
      <c r="M570" s="397"/>
      <c r="N570" s="695"/>
      <c r="O570" s="345"/>
      <c r="P570" s="27" t="s">
        <v>149</v>
      </c>
      <c r="Q570" s="26" t="s">
        <v>150</v>
      </c>
      <c r="R570" s="26">
        <f>+IFERROR(VLOOKUP(Q570,[17]DATOS!$E$2:$F$17,2,FALSE),"")</f>
        <v>15</v>
      </c>
      <c r="S570" s="354"/>
      <c r="T570" s="354"/>
      <c r="U570" s="354"/>
      <c r="V570" s="354"/>
      <c r="W570" s="354"/>
      <c r="X570" s="354"/>
      <c r="Y570" s="345"/>
      <c r="Z570" s="354"/>
      <c r="AA570" s="324"/>
      <c r="AB570" s="405"/>
      <c r="AC570" s="363"/>
      <c r="AD570" s="363"/>
      <c r="AE570" s="366"/>
      <c r="AF570" s="345"/>
      <c r="AG570" s="345"/>
      <c r="AH570" s="345"/>
      <c r="AI570" s="373"/>
      <c r="AJ570" s="375"/>
      <c r="AK570" s="356"/>
      <c r="AL570" s="356"/>
      <c r="AM570" s="345"/>
      <c r="AN570" s="700"/>
    </row>
    <row r="571" spans="1:40" ht="15.75" thickBot="1">
      <c r="A571" s="342"/>
      <c r="B571" s="324"/>
      <c r="C571" s="450"/>
      <c r="D571" s="450"/>
      <c r="E571" s="697"/>
      <c r="F571" s="450"/>
      <c r="G571" s="351"/>
      <c r="H571" s="387" t="s">
        <v>160</v>
      </c>
      <c r="I571" s="77" t="s">
        <v>171</v>
      </c>
      <c r="J571" s="382"/>
      <c r="K571" s="395"/>
      <c r="L571" s="345"/>
      <c r="M571" s="397"/>
      <c r="N571" s="695"/>
      <c r="O571" s="345"/>
      <c r="P571" s="27" t="s">
        <v>152</v>
      </c>
      <c r="Q571" s="30" t="s">
        <v>153</v>
      </c>
      <c r="R571" s="26">
        <f>+IFERROR(VLOOKUP(Q571,[17]DATOS!$E$2:$F$17,2,FALSE),"")</f>
        <v>10</v>
      </c>
      <c r="S571" s="354"/>
      <c r="T571" s="354"/>
      <c r="U571" s="354"/>
      <c r="V571" s="354"/>
      <c r="W571" s="354"/>
      <c r="X571" s="354"/>
      <c r="Y571" s="345"/>
      <c r="Z571" s="354"/>
      <c r="AA571" s="324"/>
      <c r="AB571" s="405"/>
      <c r="AC571" s="363"/>
      <c r="AD571" s="363"/>
      <c r="AE571" s="366"/>
      <c r="AF571" s="345"/>
      <c r="AG571" s="345"/>
      <c r="AH571" s="345"/>
      <c r="AI571" s="373"/>
      <c r="AJ571" s="375"/>
      <c r="AK571" s="356"/>
      <c r="AL571" s="356"/>
      <c r="AM571" s="345"/>
      <c r="AN571" s="700"/>
    </row>
    <row r="572" spans="1:40" ht="15.75" thickBot="1">
      <c r="A572" s="342"/>
      <c r="B572" s="324"/>
      <c r="C572" s="450"/>
      <c r="D572" s="450"/>
      <c r="E572" s="697"/>
      <c r="F572" s="450"/>
      <c r="G572" s="351"/>
      <c r="H572" s="387"/>
      <c r="I572" s="77" t="s">
        <v>171</v>
      </c>
      <c r="J572" s="382"/>
      <c r="K572" s="395"/>
      <c r="L572" s="345"/>
      <c r="M572" s="397"/>
      <c r="N572" s="695"/>
      <c r="O572" s="345"/>
      <c r="P572" s="353"/>
      <c r="Q572" s="353"/>
      <c r="R572" s="353"/>
      <c r="S572" s="354"/>
      <c r="T572" s="354"/>
      <c r="U572" s="354"/>
      <c r="V572" s="354"/>
      <c r="W572" s="354"/>
      <c r="X572" s="354"/>
      <c r="Y572" s="345"/>
      <c r="Z572" s="354"/>
      <c r="AA572" s="324"/>
      <c r="AB572" s="405"/>
      <c r="AC572" s="363"/>
      <c r="AD572" s="363"/>
      <c r="AE572" s="366"/>
      <c r="AF572" s="345"/>
      <c r="AG572" s="345"/>
      <c r="AH572" s="345"/>
      <c r="AI572" s="373"/>
      <c r="AJ572" s="375"/>
      <c r="AK572" s="356"/>
      <c r="AL572" s="356"/>
      <c r="AM572" s="345"/>
      <c r="AN572" s="700"/>
    </row>
    <row r="573" spans="1:40" ht="15.75" thickBot="1">
      <c r="A573" s="342"/>
      <c r="B573" s="324"/>
      <c r="C573" s="450"/>
      <c r="D573" s="450"/>
      <c r="E573" s="697"/>
      <c r="F573" s="450"/>
      <c r="G573" s="351"/>
      <c r="H573" s="387" t="s">
        <v>161</v>
      </c>
      <c r="I573" s="77" t="s">
        <v>171</v>
      </c>
      <c r="J573" s="382"/>
      <c r="K573" s="395"/>
      <c r="L573" s="345"/>
      <c r="M573" s="397"/>
      <c r="N573" s="695"/>
      <c r="O573" s="345"/>
      <c r="P573" s="354"/>
      <c r="Q573" s="354"/>
      <c r="R573" s="354"/>
      <c r="S573" s="354"/>
      <c r="T573" s="354"/>
      <c r="U573" s="354"/>
      <c r="V573" s="354"/>
      <c r="W573" s="354"/>
      <c r="X573" s="354"/>
      <c r="Y573" s="345"/>
      <c r="Z573" s="354"/>
      <c r="AA573" s="324"/>
      <c r="AB573" s="405"/>
      <c r="AC573" s="363"/>
      <c r="AD573" s="363"/>
      <c r="AE573" s="366"/>
      <c r="AF573" s="345"/>
      <c r="AG573" s="345"/>
      <c r="AH573" s="345"/>
      <c r="AI573" s="373"/>
      <c r="AJ573" s="375"/>
      <c r="AK573" s="356"/>
      <c r="AL573" s="356"/>
      <c r="AM573" s="345"/>
      <c r="AN573" s="700"/>
    </row>
    <row r="574" spans="1:40" ht="15.75" thickBot="1">
      <c r="A574" s="342"/>
      <c r="B574" s="324"/>
      <c r="C574" s="450"/>
      <c r="D574" s="450"/>
      <c r="E574" s="697"/>
      <c r="F574" s="450"/>
      <c r="G574" s="351"/>
      <c r="H574" s="387"/>
      <c r="I574" s="77" t="s">
        <v>171</v>
      </c>
      <c r="J574" s="382"/>
      <c r="K574" s="395"/>
      <c r="L574" s="345"/>
      <c r="M574" s="397"/>
      <c r="N574" s="695"/>
      <c r="O574" s="345"/>
      <c r="P574" s="354"/>
      <c r="Q574" s="354"/>
      <c r="R574" s="354"/>
      <c r="S574" s="354"/>
      <c r="T574" s="354"/>
      <c r="U574" s="354"/>
      <c r="V574" s="354"/>
      <c r="W574" s="354"/>
      <c r="X574" s="354"/>
      <c r="Y574" s="345"/>
      <c r="Z574" s="354"/>
      <c r="AA574" s="324"/>
      <c r="AB574" s="405"/>
      <c r="AC574" s="363"/>
      <c r="AD574" s="363"/>
      <c r="AE574" s="366"/>
      <c r="AF574" s="345"/>
      <c r="AG574" s="345"/>
      <c r="AH574" s="345"/>
      <c r="AI574" s="373"/>
      <c r="AJ574" s="375"/>
      <c r="AK574" s="356"/>
      <c r="AL574" s="356"/>
      <c r="AM574" s="345"/>
      <c r="AN574" s="700"/>
    </row>
    <row r="575" spans="1:40" ht="15.75" thickBot="1">
      <c r="A575" s="342"/>
      <c r="B575" s="324"/>
      <c r="C575" s="450"/>
      <c r="D575" s="450"/>
      <c r="E575" s="697"/>
      <c r="F575" s="450"/>
      <c r="G575" s="351"/>
      <c r="H575" s="387" t="s">
        <v>162</v>
      </c>
      <c r="I575" s="77" t="s">
        <v>171</v>
      </c>
      <c r="J575" s="382"/>
      <c r="K575" s="395"/>
      <c r="L575" s="345"/>
      <c r="M575" s="397"/>
      <c r="N575" s="695"/>
      <c r="O575" s="345"/>
      <c r="P575" s="354"/>
      <c r="Q575" s="354"/>
      <c r="R575" s="354"/>
      <c r="S575" s="354"/>
      <c r="T575" s="354"/>
      <c r="U575" s="354"/>
      <c r="V575" s="354"/>
      <c r="W575" s="354"/>
      <c r="X575" s="354"/>
      <c r="Y575" s="345"/>
      <c r="Z575" s="354"/>
      <c r="AA575" s="324"/>
      <c r="AB575" s="405"/>
      <c r="AC575" s="363"/>
      <c r="AD575" s="363"/>
      <c r="AE575" s="366"/>
      <c r="AF575" s="345"/>
      <c r="AG575" s="345"/>
      <c r="AH575" s="345"/>
      <c r="AI575" s="373"/>
      <c r="AJ575" s="375"/>
      <c r="AK575" s="356"/>
      <c r="AL575" s="356"/>
      <c r="AM575" s="345"/>
      <c r="AN575" s="700"/>
    </row>
    <row r="576" spans="1:40" ht="30" customHeight="1" thickBot="1">
      <c r="A576" s="342"/>
      <c r="B576" s="324"/>
      <c r="C576" s="450"/>
      <c r="D576" s="450"/>
      <c r="E576" s="345"/>
      <c r="F576" s="450"/>
      <c r="G576" s="351"/>
      <c r="H576" s="387"/>
      <c r="I576" s="77" t="s">
        <v>171</v>
      </c>
      <c r="J576" s="382"/>
      <c r="K576" s="395"/>
      <c r="L576" s="345"/>
      <c r="M576" s="397"/>
      <c r="N576" s="695"/>
      <c r="O576" s="345"/>
      <c r="P576" s="354"/>
      <c r="Q576" s="354"/>
      <c r="R576" s="354"/>
      <c r="S576" s="354"/>
      <c r="T576" s="354"/>
      <c r="U576" s="354"/>
      <c r="V576" s="354"/>
      <c r="W576" s="354"/>
      <c r="X576" s="354"/>
      <c r="Y576" s="345"/>
      <c r="Z576" s="354"/>
      <c r="AA576" s="324"/>
      <c r="AB576" s="405"/>
      <c r="AC576" s="363"/>
      <c r="AD576" s="363"/>
      <c r="AE576" s="366"/>
      <c r="AF576" s="345"/>
      <c r="AG576" s="345"/>
      <c r="AH576" s="345"/>
      <c r="AI576" s="373"/>
      <c r="AJ576" s="375"/>
      <c r="AK576" s="356"/>
      <c r="AL576" s="356"/>
      <c r="AM576" s="345"/>
      <c r="AN576" s="700"/>
    </row>
    <row r="577" spans="1:40" ht="15.75" thickBot="1">
      <c r="A577" s="342"/>
      <c r="B577" s="324"/>
      <c r="C577" s="450"/>
      <c r="D577" s="450"/>
      <c r="E577" s="345"/>
      <c r="F577" s="450"/>
      <c r="G577" s="351"/>
      <c r="H577" s="387" t="s">
        <v>163</v>
      </c>
      <c r="I577" s="77" t="s">
        <v>171</v>
      </c>
      <c r="J577" s="382"/>
      <c r="K577" s="395"/>
      <c r="L577" s="345"/>
      <c r="M577" s="397"/>
      <c r="N577" s="695"/>
      <c r="O577" s="345"/>
      <c r="P577" s="354"/>
      <c r="Q577" s="354"/>
      <c r="R577" s="354"/>
      <c r="S577" s="354"/>
      <c r="T577" s="354"/>
      <c r="U577" s="354"/>
      <c r="V577" s="354"/>
      <c r="W577" s="354"/>
      <c r="X577" s="354"/>
      <c r="Y577" s="345"/>
      <c r="Z577" s="354"/>
      <c r="AA577" s="324"/>
      <c r="AB577" s="405"/>
      <c r="AC577" s="363"/>
      <c r="AD577" s="363"/>
      <c r="AE577" s="366"/>
      <c r="AF577" s="345"/>
      <c r="AG577" s="345"/>
      <c r="AH577" s="345"/>
      <c r="AI577" s="373"/>
      <c r="AJ577" s="375"/>
      <c r="AK577" s="356"/>
      <c r="AL577" s="356"/>
      <c r="AM577" s="345"/>
      <c r="AN577" s="700"/>
    </row>
    <row r="578" spans="1:40" ht="30" customHeight="1" thickBot="1">
      <c r="A578" s="342"/>
      <c r="B578" s="324"/>
      <c r="C578" s="450"/>
      <c r="D578" s="450"/>
      <c r="E578" s="345"/>
      <c r="F578" s="450"/>
      <c r="G578" s="351"/>
      <c r="H578" s="387"/>
      <c r="I578" s="77" t="s">
        <v>171</v>
      </c>
      <c r="J578" s="382"/>
      <c r="K578" s="395"/>
      <c r="L578" s="345"/>
      <c r="M578" s="397"/>
      <c r="N578" s="695"/>
      <c r="O578" s="345"/>
      <c r="P578" s="354"/>
      <c r="Q578" s="354"/>
      <c r="R578" s="354"/>
      <c r="S578" s="354"/>
      <c r="T578" s="354"/>
      <c r="U578" s="354"/>
      <c r="V578" s="354"/>
      <c r="W578" s="354"/>
      <c r="X578" s="354"/>
      <c r="Y578" s="345"/>
      <c r="Z578" s="354"/>
      <c r="AA578" s="324"/>
      <c r="AB578" s="405"/>
      <c r="AC578" s="363"/>
      <c r="AD578" s="363"/>
      <c r="AE578" s="366"/>
      <c r="AF578" s="345"/>
      <c r="AG578" s="345"/>
      <c r="AH578" s="345"/>
      <c r="AI578" s="373"/>
      <c r="AJ578" s="375"/>
      <c r="AK578" s="356"/>
      <c r="AL578" s="356"/>
      <c r="AM578" s="345"/>
      <c r="AN578" s="700"/>
    </row>
    <row r="579" spans="1:40" ht="15.75" thickBot="1">
      <c r="A579" s="342"/>
      <c r="B579" s="324"/>
      <c r="C579" s="450"/>
      <c r="D579" s="450"/>
      <c r="E579" s="345"/>
      <c r="F579" s="450"/>
      <c r="G579" s="351"/>
      <c r="H579" s="387" t="s">
        <v>164</v>
      </c>
      <c r="I579" s="77" t="s">
        <v>171</v>
      </c>
      <c r="J579" s="382"/>
      <c r="K579" s="395"/>
      <c r="L579" s="345"/>
      <c r="M579" s="397"/>
      <c r="N579" s="695"/>
      <c r="O579" s="345"/>
      <c r="P579" s="354"/>
      <c r="Q579" s="354"/>
      <c r="R579" s="354"/>
      <c r="S579" s="354"/>
      <c r="T579" s="354"/>
      <c r="U579" s="354"/>
      <c r="V579" s="354"/>
      <c r="W579" s="354"/>
      <c r="X579" s="354"/>
      <c r="Y579" s="345"/>
      <c r="Z579" s="354"/>
      <c r="AA579" s="324"/>
      <c r="AB579" s="405"/>
      <c r="AC579" s="363"/>
      <c r="AD579" s="363"/>
      <c r="AE579" s="366"/>
      <c r="AF579" s="345"/>
      <c r="AG579" s="345"/>
      <c r="AH579" s="345"/>
      <c r="AI579" s="373"/>
      <c r="AJ579" s="375"/>
      <c r="AK579" s="356"/>
      <c r="AL579" s="356"/>
      <c r="AM579" s="345"/>
      <c r="AN579" s="700"/>
    </row>
    <row r="580" spans="1:40" ht="15.75" thickBot="1">
      <c r="A580" s="342"/>
      <c r="B580" s="324"/>
      <c r="C580" s="450"/>
      <c r="D580" s="450"/>
      <c r="E580" s="345"/>
      <c r="F580" s="450"/>
      <c r="G580" s="351"/>
      <c r="H580" s="387"/>
      <c r="I580" s="77" t="s">
        <v>171</v>
      </c>
      <c r="J580" s="382"/>
      <c r="K580" s="395"/>
      <c r="L580" s="345"/>
      <c r="M580" s="397"/>
      <c r="N580" s="695"/>
      <c r="O580" s="345"/>
      <c r="P580" s="354"/>
      <c r="Q580" s="354"/>
      <c r="R580" s="354"/>
      <c r="S580" s="354"/>
      <c r="T580" s="354"/>
      <c r="U580" s="354"/>
      <c r="V580" s="354"/>
      <c r="W580" s="354"/>
      <c r="X580" s="354"/>
      <c r="Y580" s="345"/>
      <c r="Z580" s="354"/>
      <c r="AA580" s="324"/>
      <c r="AB580" s="405"/>
      <c r="AC580" s="363"/>
      <c r="AD580" s="363"/>
      <c r="AE580" s="366"/>
      <c r="AF580" s="345"/>
      <c r="AG580" s="345"/>
      <c r="AH580" s="345"/>
      <c r="AI580" s="373"/>
      <c r="AJ580" s="375"/>
      <c r="AK580" s="356"/>
      <c r="AL580" s="356"/>
      <c r="AM580" s="345"/>
      <c r="AN580" s="700"/>
    </row>
    <row r="581" spans="1:40" ht="15.75" thickBot="1">
      <c r="A581" s="342"/>
      <c r="B581" s="324"/>
      <c r="C581" s="450"/>
      <c r="D581" s="450"/>
      <c r="E581" s="345"/>
      <c r="F581" s="450"/>
      <c r="G581" s="351"/>
      <c r="H581" s="387" t="s">
        <v>165</v>
      </c>
      <c r="I581" s="77" t="s">
        <v>171</v>
      </c>
      <c r="J581" s="382"/>
      <c r="K581" s="395"/>
      <c r="L581" s="345"/>
      <c r="M581" s="397"/>
      <c r="N581" s="695"/>
      <c r="O581" s="345"/>
      <c r="P581" s="354"/>
      <c r="Q581" s="354"/>
      <c r="R581" s="354"/>
      <c r="S581" s="354"/>
      <c r="T581" s="354"/>
      <c r="U581" s="354"/>
      <c r="V581" s="354"/>
      <c r="W581" s="354"/>
      <c r="X581" s="354"/>
      <c r="Y581" s="345"/>
      <c r="Z581" s="354"/>
      <c r="AA581" s="324"/>
      <c r="AB581" s="405"/>
      <c r="AC581" s="363"/>
      <c r="AD581" s="363"/>
      <c r="AE581" s="366"/>
      <c r="AF581" s="345"/>
      <c r="AG581" s="345"/>
      <c r="AH581" s="345"/>
      <c r="AI581" s="373"/>
      <c r="AJ581" s="375"/>
      <c r="AK581" s="356"/>
      <c r="AL581" s="356"/>
      <c r="AM581" s="345"/>
      <c r="AN581" s="700"/>
    </row>
    <row r="582" spans="1:40" ht="119.25" customHeight="1" thickBot="1">
      <c r="A582" s="441"/>
      <c r="B582" s="325"/>
      <c r="C582" s="704"/>
      <c r="D582" s="704"/>
      <c r="E582" s="415"/>
      <c r="F582" s="704"/>
      <c r="G582" s="352"/>
      <c r="H582" s="714"/>
      <c r="I582" s="77" t="s">
        <v>171</v>
      </c>
      <c r="J582" s="708"/>
      <c r="K582" s="444"/>
      <c r="L582" s="415"/>
      <c r="M582" s="449"/>
      <c r="N582" s="696"/>
      <c r="O582" s="415"/>
      <c r="P582" s="425"/>
      <c r="Q582" s="425"/>
      <c r="R582" s="425"/>
      <c r="S582" s="425"/>
      <c r="T582" s="425"/>
      <c r="U582" s="425"/>
      <c r="V582" s="425"/>
      <c r="W582" s="425"/>
      <c r="X582" s="425"/>
      <c r="Y582" s="415"/>
      <c r="Z582" s="425"/>
      <c r="AA582" s="325"/>
      <c r="AB582" s="437"/>
      <c r="AC582" s="364"/>
      <c r="AD582" s="364"/>
      <c r="AE582" s="439"/>
      <c r="AF582" s="415"/>
      <c r="AG582" s="415"/>
      <c r="AH582" s="415"/>
      <c r="AI582" s="535"/>
      <c r="AJ582" s="702"/>
      <c r="AK582" s="692"/>
      <c r="AL582" s="692"/>
      <c r="AM582" s="415"/>
      <c r="AN582" s="701"/>
    </row>
  </sheetData>
  <mergeCells count="2151">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s>
  <conditionalFormatting sqref="AH9 AH35 AH61 AH87 AH113 AH165 AH215 AH242 AH268 AH294 AH320 AH346 AH372 AH398 AH424 AH450 AH476 AH502 AH531">
    <cfRule type="containsText" dxfId="123" priority="13" operator="containsText" text="Extremo">
      <formula>NOT(ISERROR(SEARCH("Extremo",AH9)))</formula>
    </cfRule>
    <cfRule type="containsText" dxfId="122" priority="14" operator="containsText" text="Alto">
      <formula>NOT(ISERROR(SEARCH("Alto",AH9)))</formula>
    </cfRule>
    <cfRule type="containsText" dxfId="121" priority="15" operator="containsText" text="Moderado">
      <formula>NOT(ISERROR(SEARCH("Moderado",AH9)))</formula>
    </cfRule>
    <cfRule type="containsText" dxfId="120" priority="16" operator="containsText" text="Bajo">
      <formula>NOT(ISERROR(SEARCH("Bajo",AH9)))</formula>
    </cfRule>
  </conditionalFormatting>
  <conditionalFormatting sqref="L9 L35 L61 L87 L113 L165 L215 L242 L268 L294 L320 L346 L372 L398 L424 L450 L476 L502 L531">
    <cfRule type="containsText" dxfId="119" priority="9" operator="containsText" text="Extremo">
      <formula>NOT(ISERROR(SEARCH("Extremo",L9)))</formula>
    </cfRule>
    <cfRule type="containsText" dxfId="118" priority="10" operator="containsText" text="Alto">
      <formula>NOT(ISERROR(SEARCH("Alto",L9)))</formula>
    </cfRule>
    <cfRule type="containsText" dxfId="117" priority="11" operator="containsText" text="Moderado">
      <formula>NOT(ISERROR(SEARCH("Moderado",L9)))</formula>
    </cfRule>
    <cfRule type="containsText" dxfId="116" priority="12" operator="containsText" text="Bajo">
      <formula>NOT(ISERROR(SEARCH("Bajo",L9)))</formula>
    </cfRule>
  </conditionalFormatting>
  <conditionalFormatting sqref="AH557">
    <cfRule type="containsText" dxfId="115" priority="5" operator="containsText" text="Extremo">
      <formula>NOT(ISERROR(SEARCH("Extremo",AH557)))</formula>
    </cfRule>
    <cfRule type="containsText" dxfId="114" priority="6" operator="containsText" text="Alto">
      <formula>NOT(ISERROR(SEARCH("Alto",AH557)))</formula>
    </cfRule>
    <cfRule type="containsText" dxfId="113" priority="7" operator="containsText" text="Moderado">
      <formula>NOT(ISERROR(SEARCH("Moderado",AH557)))</formula>
    </cfRule>
    <cfRule type="containsText" dxfId="112" priority="8" operator="containsText" text="Bajo">
      <formula>NOT(ISERROR(SEARCH("Bajo",AH557)))</formula>
    </cfRule>
  </conditionalFormatting>
  <conditionalFormatting sqref="L557">
    <cfRule type="containsText" dxfId="111" priority="1" operator="containsText" text="Extremo">
      <formula>NOT(ISERROR(SEARCH("Extremo",L557)))</formula>
    </cfRule>
    <cfRule type="containsText" dxfId="110" priority="2" operator="containsText" text="Alto">
      <formula>NOT(ISERROR(SEARCH("Alto",L557)))</formula>
    </cfRule>
    <cfRule type="containsText" dxfId="109" priority="3" operator="containsText" text="Moderado">
      <formula>NOT(ISERROR(SEARCH("Moderado",L557)))</formula>
    </cfRule>
    <cfRule type="containsText" dxfId="108" priority="4" operator="containsText" text="Bajo">
      <formula>NOT(ISERROR(SEARCH("Bajo",L557)))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400-000001000000}">
          <x14:formula1>
            <xm:f>'C:\Users\LMADRIGAL\AppData\Local\Microsoft\Windows\INetCache\Content.Outlook\X5BG69ON\[MAPA ANTICORRUPCION 2019 24-12-2018.xlsx]DATOS'!#REF!</xm:f>
          </x14:formula1>
          <xm:sqref>O539:O556 BE43 U35:U43 BA43 BE35 BA35 U61:U69 BE69 BA61 BA69 BE61 BE95 U87:U95 BA95 BE87 BA87 U113:U121 AF139 BE113 BA113 BE121 BA121 AF163 U200:U206 BA223 U179 BE165 BA165 BE172 BA172 G215 U165:U172 O214 Q214 BE215 BA215 BE223 BA242 BE242 BA250 BE250 BA268 BE268 BA276 BE276 BE302 BA302 BE294 BA294 BE346 BA354 BE354 BE320 BA320 BE328 BA328 BA346 BE380 BA380 BE372 BA372 BE406 BA406 BE398 BA398 BE424 BA424 BE432 BA432 O458:O475 O484:O501 Q524 G113:G165 Q17:Q23 BE9 BA9 BE17 BA17</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524"/>
  <sheetViews>
    <sheetView topLeftCell="M1" zoomScale="50" zoomScaleNormal="50" workbookViewId="0">
      <selection activeCell="Q6" sqref="Q6:Q16"/>
    </sheetView>
  </sheetViews>
  <sheetFormatPr baseColWidth="10" defaultColWidth="11.42578125" defaultRowHeight="15"/>
  <cols>
    <col min="1" max="1" width="8.28515625" style="60" customWidth="1"/>
    <col min="2" max="2" width="24" style="134" customWidth="1"/>
    <col min="3" max="3" width="30.7109375" style="134" customWidth="1"/>
    <col min="4" max="4" width="33.5703125" style="134" customWidth="1"/>
    <col min="5" max="5" width="28.42578125" style="60" customWidth="1"/>
    <col min="6" max="6" width="24" style="61" customWidth="1"/>
    <col min="7" max="7" width="32.7109375" style="60" customWidth="1"/>
    <col min="8" max="9" width="27.140625" style="60" customWidth="1"/>
    <col min="10" max="10" width="21.5703125" style="61" customWidth="1"/>
    <col min="11" max="11" width="75.7109375" style="62" customWidth="1"/>
    <col min="12" max="12" width="10.85546875" style="61" customWidth="1"/>
    <col min="13" max="13" width="8" style="63" customWidth="1"/>
    <col min="14" max="14" width="19.140625" style="61" customWidth="1"/>
    <col min="15" max="16" width="17.85546875" style="61" customWidth="1"/>
    <col min="17" max="17" width="84.140625" style="60" customWidth="1"/>
    <col min="18" max="18" width="15.7109375" style="60" hidden="1" customWidth="1"/>
    <col min="19" max="19" width="47.85546875" style="60" hidden="1" customWidth="1"/>
    <col min="20" max="20" width="43" style="60" hidden="1" customWidth="1"/>
    <col min="21" max="21" width="24.28515625" style="60" hidden="1" customWidth="1"/>
    <col min="22" max="24" width="20" style="60" hidden="1" customWidth="1"/>
    <col min="25" max="27" width="21.140625" style="60" hidden="1" customWidth="1"/>
    <col min="28" max="28" width="28.5703125" style="60" customWidth="1"/>
    <col min="29" max="29" width="27.42578125" style="60" customWidth="1"/>
    <col min="30" max="30" width="26.28515625" style="60" customWidth="1"/>
    <col min="31" max="31" width="28.7109375" style="60" customWidth="1"/>
    <col min="32" max="32" width="23.28515625" style="60" customWidth="1"/>
    <col min="33" max="33" width="21.140625" style="134" customWidth="1"/>
    <col min="34" max="34" width="21.140625" style="60" customWidth="1"/>
    <col min="35" max="35" width="24" style="60" customWidth="1"/>
    <col min="36" max="36" width="21.140625" style="60" customWidth="1"/>
    <col min="37" max="37" width="24.7109375" style="61" customWidth="1"/>
    <col min="38" max="38" width="13" style="61" hidden="1" customWidth="1"/>
    <col min="39" max="39" width="17.140625" style="61" customWidth="1"/>
    <col min="40" max="40" width="17.85546875" style="60" customWidth="1"/>
    <col min="41" max="41" width="17.85546875" style="61" customWidth="1"/>
    <col min="42" max="42" width="36" style="60" customWidth="1"/>
    <col min="43" max="44" width="16.5703125" style="60" customWidth="1"/>
    <col min="45" max="45" width="17.5703125" style="60" customWidth="1"/>
    <col min="46" max="46" width="34.7109375" style="60" customWidth="1"/>
    <col min="47" max="48" width="11.42578125" style="60" hidden="1" customWidth="1"/>
    <col min="49" max="49" width="34" style="60" hidden="1" customWidth="1"/>
    <col min="50" max="50" width="16.5703125" style="60" hidden="1" customWidth="1"/>
    <col min="51" max="51" width="7.28515625" style="60" hidden="1" customWidth="1"/>
    <col min="52" max="52" width="8.5703125" style="60" hidden="1" customWidth="1"/>
    <col min="53" max="53" width="19" style="60" hidden="1" customWidth="1"/>
    <col min="54" max="54" width="16.5703125" style="60" hidden="1" customWidth="1"/>
    <col min="55" max="55" width="7.28515625" style="60" hidden="1" customWidth="1"/>
    <col min="56" max="56" width="8.5703125" style="60" hidden="1" customWidth="1"/>
    <col min="57" max="57" width="19" style="60" hidden="1" customWidth="1"/>
    <col min="58" max="58" width="16.5703125" style="60" hidden="1" customWidth="1"/>
    <col min="59" max="59" width="14.85546875" style="60" hidden="1" customWidth="1"/>
    <col min="60" max="60" width="13.7109375" style="60" hidden="1" customWidth="1"/>
    <col min="61" max="61" width="16.5703125" style="60" hidden="1" customWidth="1"/>
    <col min="62" max="62" width="19.85546875" style="60" hidden="1" customWidth="1"/>
    <col min="63" max="63" width="51.42578125" style="60" hidden="1" customWidth="1"/>
    <col min="64" max="67" width="11.42578125" style="59"/>
    <col min="68" max="68" width="27.42578125" style="59" customWidth="1"/>
    <col min="69" max="69" width="69.28515625" style="59" customWidth="1"/>
    <col min="70" max="16384" width="11.42578125" style="59"/>
  </cols>
  <sheetData>
    <row r="1" spans="1:69" ht="81.75" customHeight="1">
      <c r="A1" s="891"/>
      <c r="B1" s="892"/>
      <c r="C1" s="892"/>
      <c r="D1" s="892"/>
      <c r="E1" s="892"/>
      <c r="F1" s="893" t="s">
        <v>1083</v>
      </c>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4"/>
      <c r="AU1" s="143"/>
      <c r="AV1" s="64"/>
      <c r="AW1" s="64"/>
      <c r="AX1" s="64"/>
      <c r="AY1" s="64"/>
      <c r="AZ1" s="64"/>
      <c r="BA1" s="64"/>
      <c r="BB1" s="64"/>
      <c r="BC1" s="64"/>
      <c r="BD1" s="64"/>
      <c r="BE1" s="64"/>
      <c r="BF1" s="64"/>
      <c r="BG1" s="64"/>
      <c r="BH1" s="64"/>
      <c r="BI1" s="64"/>
      <c r="BJ1" s="64"/>
      <c r="BK1" s="64"/>
    </row>
    <row r="2" spans="1:69" s="65" customFormat="1" ht="18.75" customHeight="1" thickBot="1">
      <c r="A2" s="895" t="s">
        <v>1</v>
      </c>
      <c r="B2" s="896"/>
      <c r="C2" s="896"/>
      <c r="D2" s="896"/>
      <c r="E2" s="896"/>
      <c r="F2" s="896"/>
      <c r="G2" s="896"/>
      <c r="H2" s="896"/>
      <c r="I2" s="132"/>
      <c r="J2" s="896"/>
      <c r="K2" s="896"/>
      <c r="L2" s="896"/>
      <c r="M2" s="896"/>
      <c r="N2" s="896"/>
      <c r="O2" s="896"/>
      <c r="P2" s="897"/>
      <c r="Q2" s="897" t="s">
        <v>3</v>
      </c>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8"/>
      <c r="AU2" s="905" t="s">
        <v>4</v>
      </c>
      <c r="AV2" s="906"/>
      <c r="AW2" s="906"/>
      <c r="AX2" s="906"/>
      <c r="AY2" s="906"/>
      <c r="AZ2" s="906"/>
      <c r="BA2" s="906"/>
      <c r="BB2" s="906"/>
      <c r="BC2" s="906"/>
      <c r="BD2" s="906"/>
      <c r="BE2" s="906"/>
      <c r="BF2" s="907"/>
      <c r="BG2" s="908" t="s">
        <v>5</v>
      </c>
      <c r="BH2" s="906"/>
      <c r="BI2" s="906"/>
      <c r="BJ2" s="906"/>
      <c r="BK2" s="907"/>
    </row>
    <row r="3" spans="1:69" s="66" customFormat="1" ht="61.5" customHeight="1" thickBot="1">
      <c r="A3" s="909" t="s">
        <v>6</v>
      </c>
      <c r="B3" s="791" t="s">
        <v>459</v>
      </c>
      <c r="C3" s="792"/>
      <c r="D3" s="792"/>
      <c r="E3" s="786" t="s">
        <v>90</v>
      </c>
      <c r="F3" s="786" t="s">
        <v>91</v>
      </c>
      <c r="G3" s="786" t="s">
        <v>92</v>
      </c>
      <c r="H3" s="786" t="s">
        <v>93</v>
      </c>
      <c r="I3" s="786" t="s">
        <v>460</v>
      </c>
      <c r="J3" s="786" t="s">
        <v>94</v>
      </c>
      <c r="K3" s="852" t="s">
        <v>95</v>
      </c>
      <c r="L3" s="912"/>
      <c r="M3" s="913"/>
      <c r="N3" s="786" t="s">
        <v>96</v>
      </c>
      <c r="O3" s="852" t="s">
        <v>97</v>
      </c>
      <c r="P3" s="840" t="s">
        <v>98</v>
      </c>
      <c r="Q3" s="840" t="s">
        <v>99</v>
      </c>
      <c r="R3" s="843" t="s">
        <v>10</v>
      </c>
      <c r="S3" s="846" t="s">
        <v>100</v>
      </c>
      <c r="T3" s="847"/>
      <c r="U3" s="848"/>
      <c r="V3" s="925" t="s">
        <v>101</v>
      </c>
      <c r="W3" s="843" t="s">
        <v>102</v>
      </c>
      <c r="X3" s="870" t="s">
        <v>103</v>
      </c>
      <c r="Y3" s="870" t="s">
        <v>104</v>
      </c>
      <c r="Z3" s="870" t="s">
        <v>105</v>
      </c>
      <c r="AA3" s="870" t="s">
        <v>106</v>
      </c>
      <c r="AB3" s="849" t="s">
        <v>1246</v>
      </c>
      <c r="AC3" s="931" t="s">
        <v>33</v>
      </c>
      <c r="AD3" s="931" t="s">
        <v>34</v>
      </c>
      <c r="AE3" s="931" t="s">
        <v>35</v>
      </c>
      <c r="AF3" s="840" t="s">
        <v>37</v>
      </c>
      <c r="AG3" s="840" t="s">
        <v>108</v>
      </c>
      <c r="AH3" s="867" t="s">
        <v>109</v>
      </c>
      <c r="AI3" s="840" t="s">
        <v>110</v>
      </c>
      <c r="AJ3" s="867" t="s">
        <v>111</v>
      </c>
      <c r="AK3" s="840" t="s">
        <v>7</v>
      </c>
      <c r="AL3" s="133"/>
      <c r="AM3" s="840" t="s">
        <v>8</v>
      </c>
      <c r="AN3" s="840" t="s">
        <v>9</v>
      </c>
      <c r="AO3" s="867" t="s">
        <v>112</v>
      </c>
      <c r="AP3" s="928" t="s">
        <v>113</v>
      </c>
      <c r="AQ3" s="929"/>
      <c r="AR3" s="929"/>
      <c r="AS3" s="929"/>
      <c r="AT3" s="930"/>
      <c r="AU3" s="862" t="s">
        <v>11</v>
      </c>
      <c r="AV3" s="862"/>
      <c r="AW3" s="862"/>
      <c r="AX3" s="863"/>
      <c r="AY3" s="861" t="s">
        <v>12</v>
      </c>
      <c r="AZ3" s="862"/>
      <c r="BA3" s="862"/>
      <c r="BB3" s="863"/>
      <c r="BC3" s="861" t="s">
        <v>461</v>
      </c>
      <c r="BD3" s="862"/>
      <c r="BE3" s="862"/>
      <c r="BF3" s="883"/>
      <c r="BG3" s="884" t="s">
        <v>13</v>
      </c>
      <c r="BH3" s="881" t="s">
        <v>14</v>
      </c>
      <c r="BI3" s="881" t="s">
        <v>15</v>
      </c>
      <c r="BJ3" s="881" t="s">
        <v>16</v>
      </c>
      <c r="BK3" s="899" t="s">
        <v>17</v>
      </c>
    </row>
    <row r="4" spans="1:69" s="66" customFormat="1" ht="42" customHeight="1">
      <c r="A4" s="910"/>
      <c r="B4" s="791" t="s">
        <v>89</v>
      </c>
      <c r="C4" s="791" t="s">
        <v>462</v>
      </c>
      <c r="D4" s="791" t="s">
        <v>463</v>
      </c>
      <c r="E4" s="345"/>
      <c r="F4" s="787"/>
      <c r="G4" s="787"/>
      <c r="H4" s="787"/>
      <c r="I4" s="787"/>
      <c r="J4" s="787"/>
      <c r="K4" s="914"/>
      <c r="L4" s="915"/>
      <c r="M4" s="916"/>
      <c r="N4" s="787"/>
      <c r="O4" s="853"/>
      <c r="P4" s="841"/>
      <c r="Q4" s="841"/>
      <c r="R4" s="844"/>
      <c r="S4" s="786" t="s">
        <v>114</v>
      </c>
      <c r="T4" s="786" t="s">
        <v>115</v>
      </c>
      <c r="U4" s="786" t="s">
        <v>116</v>
      </c>
      <c r="V4" s="926"/>
      <c r="W4" s="844"/>
      <c r="X4" s="787"/>
      <c r="Y4" s="787"/>
      <c r="Z4" s="787"/>
      <c r="AA4" s="787"/>
      <c r="AB4" s="850"/>
      <c r="AC4" s="932"/>
      <c r="AD4" s="932"/>
      <c r="AE4" s="932"/>
      <c r="AF4" s="841"/>
      <c r="AG4" s="841"/>
      <c r="AH4" s="868"/>
      <c r="AI4" s="841"/>
      <c r="AJ4" s="868"/>
      <c r="AK4" s="841"/>
      <c r="AL4" s="141"/>
      <c r="AM4" s="841"/>
      <c r="AN4" s="841"/>
      <c r="AO4" s="868"/>
      <c r="AP4" s="902" t="s">
        <v>464</v>
      </c>
      <c r="AQ4" s="840" t="s">
        <v>18</v>
      </c>
      <c r="AR4" s="840" t="s">
        <v>19</v>
      </c>
      <c r="AS4" s="840" t="s">
        <v>20</v>
      </c>
      <c r="AT4" s="918" t="s">
        <v>21</v>
      </c>
      <c r="AU4" s="827" t="s">
        <v>22</v>
      </c>
      <c r="AV4" s="881" t="s">
        <v>23</v>
      </c>
      <c r="AW4" s="881" t="s">
        <v>24</v>
      </c>
      <c r="AX4" s="881" t="s">
        <v>15</v>
      </c>
      <c r="AY4" s="881" t="s">
        <v>22</v>
      </c>
      <c r="AZ4" s="881" t="s">
        <v>23</v>
      </c>
      <c r="BA4" s="881" t="s">
        <v>24</v>
      </c>
      <c r="BB4" s="881" t="s">
        <v>15</v>
      </c>
      <c r="BC4" s="881" t="s">
        <v>22</v>
      </c>
      <c r="BD4" s="881" t="s">
        <v>23</v>
      </c>
      <c r="BE4" s="881" t="s">
        <v>24</v>
      </c>
      <c r="BF4" s="947" t="s">
        <v>15</v>
      </c>
      <c r="BG4" s="885"/>
      <c r="BH4" s="917"/>
      <c r="BI4" s="917"/>
      <c r="BJ4" s="917"/>
      <c r="BK4" s="900"/>
    </row>
    <row r="5" spans="1:69" s="65" customFormat="1" ht="32.25" customHeight="1" thickBot="1">
      <c r="A5" s="911"/>
      <c r="B5" s="793"/>
      <c r="C5" s="794"/>
      <c r="D5" s="794"/>
      <c r="E5" s="415"/>
      <c r="F5" s="788"/>
      <c r="G5" s="788"/>
      <c r="H5" s="788"/>
      <c r="I5" s="788"/>
      <c r="J5" s="788"/>
      <c r="K5" s="145" t="s">
        <v>118</v>
      </c>
      <c r="L5" s="118" t="s">
        <v>119</v>
      </c>
      <c r="M5" s="146" t="s">
        <v>120</v>
      </c>
      <c r="N5" s="788"/>
      <c r="O5" s="854"/>
      <c r="P5" s="842"/>
      <c r="Q5" s="842"/>
      <c r="R5" s="845"/>
      <c r="S5" s="788"/>
      <c r="T5" s="788"/>
      <c r="U5" s="788"/>
      <c r="V5" s="927"/>
      <c r="W5" s="845"/>
      <c r="X5" s="788"/>
      <c r="Y5" s="788"/>
      <c r="Z5" s="788"/>
      <c r="AA5" s="788"/>
      <c r="AB5" s="851"/>
      <c r="AC5" s="933"/>
      <c r="AD5" s="933"/>
      <c r="AE5" s="933"/>
      <c r="AF5" s="842"/>
      <c r="AG5" s="842"/>
      <c r="AH5" s="869"/>
      <c r="AI5" s="842"/>
      <c r="AJ5" s="869"/>
      <c r="AK5" s="842"/>
      <c r="AL5" s="142"/>
      <c r="AM5" s="842"/>
      <c r="AN5" s="842"/>
      <c r="AO5" s="869"/>
      <c r="AP5" s="903"/>
      <c r="AQ5" s="842"/>
      <c r="AR5" s="842"/>
      <c r="AS5" s="842"/>
      <c r="AT5" s="919"/>
      <c r="AU5" s="828"/>
      <c r="AV5" s="882"/>
      <c r="AW5" s="882"/>
      <c r="AX5" s="882"/>
      <c r="AY5" s="882"/>
      <c r="AZ5" s="882"/>
      <c r="BA5" s="882"/>
      <c r="BB5" s="882"/>
      <c r="BC5" s="882"/>
      <c r="BD5" s="882"/>
      <c r="BE5" s="882"/>
      <c r="BF5" s="948"/>
      <c r="BG5" s="886"/>
      <c r="BH5" s="882"/>
      <c r="BI5" s="882"/>
      <c r="BJ5" s="882"/>
      <c r="BK5" s="901"/>
    </row>
    <row r="6" spans="1:69" ht="46.5" customHeight="1">
      <c r="A6" s="864">
        <v>1</v>
      </c>
      <c r="B6" s="865" t="s">
        <v>465</v>
      </c>
      <c r="C6" s="727" t="s">
        <v>841</v>
      </c>
      <c r="D6" s="727" t="s">
        <v>842</v>
      </c>
      <c r="E6" s="761" t="s">
        <v>466</v>
      </c>
      <c r="F6" s="761" t="s">
        <v>122</v>
      </c>
      <c r="G6" s="866" t="s">
        <v>845</v>
      </c>
      <c r="H6" s="761" t="s">
        <v>467</v>
      </c>
      <c r="I6" s="732" t="s">
        <v>468</v>
      </c>
      <c r="J6" s="733" t="s">
        <v>124</v>
      </c>
      <c r="K6" s="144" t="s">
        <v>125</v>
      </c>
      <c r="L6" s="131" t="s">
        <v>126</v>
      </c>
      <c r="M6" s="922">
        <f>COUNTIF(L6:L24,"Si")</f>
        <v>12</v>
      </c>
      <c r="N6" s="923" t="str">
        <f>+IF(AND(M6&lt;6,M6&gt;0),"Moderado",IF(AND(M6&lt;12,M6&gt;5),"Mayor",IF(AND(M6&lt;20,M6&gt;11),"Catastrófico","Responda las Preguntas de Impacto")))</f>
        <v>Catastrófico</v>
      </c>
      <c r="O6" s="924" t="str">
        <f>IF(AND(EXACT(J6,"Rara vez"),(EXACT(N6,"Moderado"))),"Moderado",IF(AND(EXACT(J6,"Rara vez"),(EXACT(N6,"Mayor"))),"Alto",IF(AND(EXACT(J6,"Rara vez"),(EXACT(N6,"Catastrófico"))),"Extremo",IF(AND(EXACT(J6,"Improbable"),(EXACT(N6,"Moderado"))),"Moderado",IF(AND(EXACT(J6,"Improbable"),(EXACT(N6,"Mayor"))),"Alto",IF(AND(EXACT(J6,"Improbable"),(EXACT(N6,"Catastrófico"))),"Extremo",IF(AND(EXACT(J6,"Posible"),(EXACT(N6,"Moderado"))),"Alto",IF(AND(EXACT(J6,"Posible"),(EXACT(N6,"Mayor"))),"Extremo",IF(AND(EXACT(J6,"Posible"),(EXACT(N6,"Catastrófico"))),"Extremo",IF(AND(EXACT(J6,"Probable"),(EXACT(N6,"Moderado"))),"Alto",IF(AND(EXACT(J6,"Probable"),(EXACT(N6,"Mayor"))),"Extremo",IF(AND(EXACT(J6,"Probable"),(EXACT(N6,"Catastrófico"))),"Extremo",IF(AND(EXACT(J6,"Casi Seguro"),(EXACT(N6,"Moderado"))),"Extremo",IF(AND(EXACT(J6,"Casi Seguro"),(EXACT(N6,"Mayor"))),"Extremo",IF(AND(EXACT(J6,"Casi Seguro"),(EXACT(N6,"Catastrófico"))),"Extremo","")))))))))))))))</f>
        <v>Extremo</v>
      </c>
      <c r="P6" s="733" t="s">
        <v>469</v>
      </c>
      <c r="Q6" s="890" t="s">
        <v>846</v>
      </c>
      <c r="R6" s="889" t="s">
        <v>127</v>
      </c>
      <c r="S6" s="151" t="s">
        <v>128</v>
      </c>
      <c r="T6" s="152" t="s">
        <v>129</v>
      </c>
      <c r="U6" s="151">
        <f>+IFERROR(VLOOKUP(T6,[3]DATOS!$E$2:$F$17,2,FALSE),"")</f>
        <v>15</v>
      </c>
      <c r="V6" s="920">
        <f>SUM(U6:U12)</f>
        <v>100</v>
      </c>
      <c r="W6" s="920" t="str">
        <f>+IF(AND(V6&lt;=100,V6&gt;=96),"Fuerte",IF(AND(V6&lt;=95,V6&gt;=86),"Moderado",IF(AND(V6&lt;=85,M6&gt;=0),"Débil"," ")))</f>
        <v>Fuerte</v>
      </c>
      <c r="X6" s="921" t="s">
        <v>130</v>
      </c>
      <c r="Y6" s="920" t="str">
        <f>IF(AND(EXACT(W6,"Fuerte"),(EXACT(X6,"Fuerte"))),"Fuerte",IF(AND(EXACT(W6,"Fuerte"),(EXACT(X6,"Moderado"))),"Moderado",IF(AND(EXACT(W6,"Fuerte"),(EXACT(X6,"Débil"))),"Débil",IF(AND(EXACT(W6,"Moderado"),(EXACT(X6,"Fuerte"))),"Moderado",IF(AND(EXACT(W6,"Moderado"),(EXACT(X6,"Moderado"))),"Moderado",IF(AND(EXACT(W6,"Moderado"),(EXACT(X6,"Débil"))),"Débil",IF(AND(EXACT(W6,"Débil"),(EXACT(X6,"Fuerte"))),"Débil",IF(AND(EXACT(W6,"Débil"),(EXACT(X6,"Moderado"))),"Débil",IF(AND(EXACT(W6,"Débil"),(EXACT(X6,"Débil"))),"Débil",)))))))))</f>
        <v>Fuerte</v>
      </c>
      <c r="Z6" s="920">
        <f>IF(Y6="Fuerte",100,IF(Y6="Moderado",50,IF(Y6="Débil",0)))</f>
        <v>100</v>
      </c>
      <c r="AA6" s="920">
        <f>AVERAGE(Z6:Z24)</f>
        <v>100</v>
      </c>
      <c r="AB6" s="339" t="s">
        <v>46</v>
      </c>
      <c r="AC6" s="339">
        <v>4</v>
      </c>
      <c r="AD6" s="339">
        <v>4</v>
      </c>
      <c r="AE6" s="339">
        <v>4</v>
      </c>
      <c r="AF6" s="732" t="s">
        <v>387</v>
      </c>
      <c r="AG6" s="878" t="s">
        <v>470</v>
      </c>
      <c r="AH6" s="718" t="str">
        <f>+IF(AA6=100,"Fuerte",IF(AND(AA6&lt;=99,AA6&gt;=50),"Moderado",IF(AA6&lt;50,"Débil"," ")))</f>
        <v>Fuerte</v>
      </c>
      <c r="AI6" s="879" t="s">
        <v>132</v>
      </c>
      <c r="AJ6" s="718" t="s">
        <v>133</v>
      </c>
      <c r="AK6" s="520" t="str">
        <f>IF(AND(OR(AJ6="Directamente",AJ6="Indirectamente",AJ6="No Disminuye"),(AH6="Fuerte"),(AI6="Directamente"),(OR(J6="Rara vez",J6="Improbable",J6="Posible"))),"Rara vez",IF(AND(OR(AJ6="Directamente",AJ6="Indirectamente",AJ6="No Disminuye"),(AH6="Fuerte"),(AI6="Directamente"),(J6="Probable")),"Improbable",IF(AND(OR(AJ6="Directamente",AJ6="Indirectamente",AJ6="No Disminuye"),(AH6="Fuerte"),(AI6="Directamente"),(J6="Casi Seguro")),"Posible",IF(AND(AJ6="Directamente",AI6="No disminuye",AH6="Fuerte"),J6,IF(AND(OR(AJ6="Directamente",AJ6="Indirectamente",AJ6="No Disminuye"),AH6="Moderado",AI6="Directamente",(OR(J6="Rara vez",J6="Improbable"))),"Rara vez",IF(AND(OR(AJ6="Directamente",AJ6="Indirectamente",AJ6="No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disminuye",AH6="Moderado"),J6,IF(AH6="Débil",J6," ESTA COMBINACION NO ESTÁ CONTEMPLADA EN LA METODOLOGÍA "))))))))))</f>
        <v>Rara vez</v>
      </c>
      <c r="AL6" s="520" t="str">
        <f>IF(AND(OR(AJ6="Directamente",AJ6="Indirectamente",AJ6="No Disminuye"),AH6="Moderado",AI6="Directamente",(OR(J6="Raro",J6="Improbable"))),"Raro",IF(AND(OR(AJ6="Directamente",AJ6="Indirectamente",AJ6="No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 ")))))</f>
        <v xml:space="preserve"> </v>
      </c>
      <c r="AM6" s="520" t="str">
        <f>N6</f>
        <v>Catastrófico</v>
      </c>
      <c r="AN6" s="943" t="str">
        <f>IF(AND(EXACT(AK6,"Rara vez"),(EXACT(AM6,"Moderado"))),"Moderado",IF(AND(EXACT(AK6,"Rara vez"),(EXACT(AM6,"Mayor"))),"Alto",IF(AND(EXACT(AK6,"Rara vez"),(EXACT(AM6,"Catastrófico"))),"Extremo",IF(AND(EXACT(AK6,"Improbable"),(EXACT(AM6,"Moderado"))),"Moderado",IF(AND(EXACT(AK6,"Improbable"),(EXACT(AM6,"Mayor"))),"Alto",IF(AND(EXACT(AK6,"Improbable"),(EXACT(AM6,"Catastrófico"))),"Extremo",IF(AND(EXACT(AK6,"Posible"),(EXACT(AM6,"Moderado"))),"Alto",IF(AND(EXACT(AK6,"Posible"),(EXACT(AM6,"Mayor"))),"Extremo",IF(AND(EXACT(AK6,"Posible"),(EXACT(AM6,"Catastrófico"))),"Extremo",IF(AND(EXACT(AK6,"Probable"),(EXACT(AM6,"Moderado"))),"Alto",IF(AND(EXACT(AK6,"Probable"),(EXACT(AM6,"Mayor"))),"Extremo",IF(AND(EXACT(AK6,"Probable"),(EXACT(AM6,"Catastrófico"))),"Extremo",IF(AND(EXACT(AK6,"Casi Seguro"),(EXACT(AM6,"Moderado"))),"Extremo",IF(AND(EXACT(AK6,"Casi Seguro"),(EXACT(AM6,"Mayor"))),"Extremo",IF(AND(EXACT(AK6,"Casi Seguro"),(EXACT(AM6,"Catastrófico"))),"Extremo","")))))))))))))))</f>
        <v>Extremo</v>
      </c>
      <c r="AO6" s="733" t="s">
        <v>469</v>
      </c>
      <c r="AP6" s="874" t="s">
        <v>847</v>
      </c>
      <c r="AQ6" s="937">
        <v>44927</v>
      </c>
      <c r="AR6" s="937">
        <v>45291</v>
      </c>
      <c r="AS6" s="938" t="s">
        <v>471</v>
      </c>
      <c r="AT6" s="733" t="s">
        <v>850</v>
      </c>
      <c r="AU6" s="833"/>
      <c r="AV6" s="858"/>
      <c r="AW6" s="858"/>
      <c r="AX6" s="858"/>
      <c r="AY6" s="858"/>
      <c r="AZ6" s="858"/>
      <c r="BA6" s="858"/>
      <c r="BB6" s="858"/>
      <c r="BC6" s="858"/>
      <c r="BD6" s="858"/>
      <c r="BE6" s="858"/>
      <c r="BF6" s="951"/>
      <c r="BG6" s="954"/>
      <c r="BH6" s="944"/>
      <c r="BI6" s="944"/>
      <c r="BJ6" s="944"/>
      <c r="BK6" s="934"/>
      <c r="BP6" s="720" t="s">
        <v>472</v>
      </c>
      <c r="BQ6" s="721"/>
    </row>
    <row r="7" spans="1:69" ht="30" customHeight="1">
      <c r="A7" s="737"/>
      <c r="B7" s="738"/>
      <c r="C7" s="728"/>
      <c r="D7" s="728"/>
      <c r="E7" s="739"/>
      <c r="F7" s="739"/>
      <c r="G7" s="856"/>
      <c r="H7" s="739"/>
      <c r="I7" s="732"/>
      <c r="J7" s="742"/>
      <c r="K7" s="88" t="s">
        <v>135</v>
      </c>
      <c r="L7" s="103" t="s">
        <v>126</v>
      </c>
      <c r="M7" s="779"/>
      <c r="N7" s="740"/>
      <c r="O7" s="741"/>
      <c r="P7" s="742"/>
      <c r="Q7" s="790"/>
      <c r="R7" s="747"/>
      <c r="S7" s="147" t="s">
        <v>136</v>
      </c>
      <c r="T7" s="148" t="s">
        <v>137</v>
      </c>
      <c r="U7" s="147">
        <f>+IFERROR(VLOOKUP(T7,[3]DATOS!$E$2:$F$17,2,FALSE),"")</f>
        <v>15</v>
      </c>
      <c r="V7" s="746"/>
      <c r="W7" s="746"/>
      <c r="X7" s="774"/>
      <c r="Y7" s="746"/>
      <c r="Z7" s="746"/>
      <c r="AA7" s="746"/>
      <c r="AB7" s="339"/>
      <c r="AC7" s="339"/>
      <c r="AD7" s="339"/>
      <c r="AE7" s="339"/>
      <c r="AF7" s="732"/>
      <c r="AG7" s="878"/>
      <c r="AH7" s="880"/>
      <c r="AI7" s="872"/>
      <c r="AJ7" s="880"/>
      <c r="AK7" s="871"/>
      <c r="AL7" s="871"/>
      <c r="AM7" s="871"/>
      <c r="AN7" s="799"/>
      <c r="AO7" s="742"/>
      <c r="AP7" s="874"/>
      <c r="AQ7" s="876"/>
      <c r="AR7" s="876"/>
      <c r="AS7" s="939"/>
      <c r="AT7" s="742"/>
      <c r="AU7" s="834"/>
      <c r="AV7" s="859"/>
      <c r="AW7" s="859"/>
      <c r="AX7" s="859"/>
      <c r="AY7" s="859"/>
      <c r="AZ7" s="859"/>
      <c r="BA7" s="859"/>
      <c r="BB7" s="859"/>
      <c r="BC7" s="859"/>
      <c r="BD7" s="859"/>
      <c r="BE7" s="859"/>
      <c r="BF7" s="952"/>
      <c r="BG7" s="955"/>
      <c r="BH7" s="945"/>
      <c r="BI7" s="945"/>
      <c r="BJ7" s="945"/>
      <c r="BK7" s="935"/>
      <c r="BP7" s="722" t="s">
        <v>473</v>
      </c>
      <c r="BQ7" s="154" t="s">
        <v>474</v>
      </c>
    </row>
    <row r="8" spans="1:69" ht="30" customHeight="1">
      <c r="A8" s="737"/>
      <c r="B8" s="738"/>
      <c r="C8" s="728"/>
      <c r="D8" s="728"/>
      <c r="E8" s="739"/>
      <c r="F8" s="739"/>
      <c r="G8" s="856"/>
      <c r="H8" s="739"/>
      <c r="I8" s="732"/>
      <c r="J8" s="742"/>
      <c r="K8" s="88" t="s">
        <v>138</v>
      </c>
      <c r="L8" s="103" t="s">
        <v>142</v>
      </c>
      <c r="M8" s="779"/>
      <c r="N8" s="740"/>
      <c r="O8" s="741"/>
      <c r="P8" s="742"/>
      <c r="Q8" s="790"/>
      <c r="R8" s="747"/>
      <c r="S8" s="147" t="s">
        <v>139</v>
      </c>
      <c r="T8" s="148" t="s">
        <v>140</v>
      </c>
      <c r="U8" s="147">
        <f>+IFERROR(VLOOKUP(T8,[3]DATOS!$E$2:$F$17,2,FALSE),"")</f>
        <v>15</v>
      </c>
      <c r="V8" s="746"/>
      <c r="W8" s="746"/>
      <c r="X8" s="774"/>
      <c r="Y8" s="746"/>
      <c r="Z8" s="746"/>
      <c r="AA8" s="746"/>
      <c r="AB8" s="339"/>
      <c r="AC8" s="339"/>
      <c r="AD8" s="339"/>
      <c r="AE8" s="339"/>
      <c r="AF8" s="732"/>
      <c r="AG8" s="878"/>
      <c r="AH8" s="880"/>
      <c r="AI8" s="872"/>
      <c r="AJ8" s="880"/>
      <c r="AK8" s="871"/>
      <c r="AL8" s="871"/>
      <c r="AM8" s="871"/>
      <c r="AN8" s="799"/>
      <c r="AO8" s="742"/>
      <c r="AP8" s="874"/>
      <c r="AQ8" s="876"/>
      <c r="AR8" s="876"/>
      <c r="AS8" s="939"/>
      <c r="AT8" s="742"/>
      <c r="AU8" s="834"/>
      <c r="AV8" s="859"/>
      <c r="AW8" s="859"/>
      <c r="AX8" s="859"/>
      <c r="AY8" s="859"/>
      <c r="AZ8" s="859"/>
      <c r="BA8" s="859"/>
      <c r="BB8" s="859"/>
      <c r="BC8" s="859"/>
      <c r="BD8" s="859"/>
      <c r="BE8" s="859"/>
      <c r="BF8" s="952"/>
      <c r="BG8" s="955"/>
      <c r="BH8" s="945"/>
      <c r="BI8" s="945"/>
      <c r="BJ8" s="945"/>
      <c r="BK8" s="935"/>
      <c r="BP8" s="723"/>
      <c r="BQ8" s="154" t="s">
        <v>475</v>
      </c>
    </row>
    <row r="9" spans="1:69" ht="30" customHeight="1">
      <c r="A9" s="737"/>
      <c r="B9" s="738"/>
      <c r="C9" s="728"/>
      <c r="D9" s="728"/>
      <c r="E9" s="739"/>
      <c r="F9" s="739"/>
      <c r="G9" s="856"/>
      <c r="H9" s="739"/>
      <c r="I9" s="732"/>
      <c r="J9" s="742"/>
      <c r="K9" s="88" t="s">
        <v>141</v>
      </c>
      <c r="L9" s="103" t="s">
        <v>142</v>
      </c>
      <c r="M9" s="779"/>
      <c r="N9" s="740"/>
      <c r="O9" s="741"/>
      <c r="P9" s="742"/>
      <c r="Q9" s="790"/>
      <c r="R9" s="747"/>
      <c r="S9" s="147" t="s">
        <v>143</v>
      </c>
      <c r="T9" s="148" t="s">
        <v>144</v>
      </c>
      <c r="U9" s="147">
        <f>+IFERROR(VLOOKUP(T9,[3]DATOS!$E$2:$F$17,2,FALSE),"")</f>
        <v>15</v>
      </c>
      <c r="V9" s="746"/>
      <c r="W9" s="746"/>
      <c r="X9" s="774"/>
      <c r="Y9" s="746"/>
      <c r="Z9" s="746"/>
      <c r="AA9" s="746"/>
      <c r="AB9" s="339"/>
      <c r="AC9" s="339"/>
      <c r="AD9" s="339"/>
      <c r="AE9" s="339"/>
      <c r="AF9" s="732"/>
      <c r="AG9" s="878"/>
      <c r="AH9" s="880"/>
      <c r="AI9" s="872"/>
      <c r="AJ9" s="880"/>
      <c r="AK9" s="871"/>
      <c r="AL9" s="871"/>
      <c r="AM9" s="871"/>
      <c r="AN9" s="799"/>
      <c r="AO9" s="742"/>
      <c r="AP9" s="874"/>
      <c r="AQ9" s="876"/>
      <c r="AR9" s="876"/>
      <c r="AS9" s="939"/>
      <c r="AT9" s="742"/>
      <c r="AU9" s="834"/>
      <c r="AV9" s="859"/>
      <c r="AW9" s="859"/>
      <c r="AX9" s="859"/>
      <c r="AY9" s="859"/>
      <c r="AZ9" s="859"/>
      <c r="BA9" s="859"/>
      <c r="BB9" s="859"/>
      <c r="BC9" s="859"/>
      <c r="BD9" s="859"/>
      <c r="BE9" s="859"/>
      <c r="BF9" s="952"/>
      <c r="BG9" s="955"/>
      <c r="BH9" s="945"/>
      <c r="BI9" s="945"/>
      <c r="BJ9" s="945"/>
      <c r="BK9" s="935"/>
      <c r="BP9" s="723"/>
      <c r="BQ9" s="154" t="s">
        <v>476</v>
      </c>
    </row>
    <row r="10" spans="1:69" ht="30" customHeight="1">
      <c r="A10" s="737"/>
      <c r="B10" s="738"/>
      <c r="C10" s="728"/>
      <c r="D10" s="728"/>
      <c r="E10" s="739"/>
      <c r="F10" s="739"/>
      <c r="G10" s="856"/>
      <c r="H10" s="739"/>
      <c r="I10" s="732"/>
      <c r="J10" s="742"/>
      <c r="K10" s="88" t="s">
        <v>145</v>
      </c>
      <c r="L10" s="103" t="s">
        <v>126</v>
      </c>
      <c r="M10" s="779"/>
      <c r="N10" s="740"/>
      <c r="O10" s="741"/>
      <c r="P10" s="742"/>
      <c r="Q10" s="790"/>
      <c r="R10" s="747"/>
      <c r="S10" s="147" t="s">
        <v>146</v>
      </c>
      <c r="T10" s="148" t="s">
        <v>147</v>
      </c>
      <c r="U10" s="147">
        <f>+IFERROR(VLOOKUP(T10,[3]DATOS!$E$2:$F$17,2,FALSE),"")</f>
        <v>15</v>
      </c>
      <c r="V10" s="746"/>
      <c r="W10" s="746"/>
      <c r="X10" s="774"/>
      <c r="Y10" s="746"/>
      <c r="Z10" s="746"/>
      <c r="AA10" s="746"/>
      <c r="AB10" s="339"/>
      <c r="AC10" s="339"/>
      <c r="AD10" s="339"/>
      <c r="AE10" s="339"/>
      <c r="AF10" s="732"/>
      <c r="AG10" s="878"/>
      <c r="AH10" s="880"/>
      <c r="AI10" s="872"/>
      <c r="AJ10" s="880"/>
      <c r="AK10" s="871"/>
      <c r="AL10" s="871"/>
      <c r="AM10" s="871"/>
      <c r="AN10" s="799"/>
      <c r="AO10" s="742"/>
      <c r="AP10" s="874"/>
      <c r="AQ10" s="876"/>
      <c r="AR10" s="876"/>
      <c r="AS10" s="939"/>
      <c r="AT10" s="742"/>
      <c r="AU10" s="834"/>
      <c r="AV10" s="859"/>
      <c r="AW10" s="859"/>
      <c r="AX10" s="859"/>
      <c r="AY10" s="859"/>
      <c r="AZ10" s="859"/>
      <c r="BA10" s="859"/>
      <c r="BB10" s="859"/>
      <c r="BC10" s="859"/>
      <c r="BD10" s="859"/>
      <c r="BE10" s="859"/>
      <c r="BF10" s="952"/>
      <c r="BG10" s="955"/>
      <c r="BH10" s="945"/>
      <c r="BI10" s="945"/>
      <c r="BJ10" s="945"/>
      <c r="BK10" s="935"/>
      <c r="BP10" s="723"/>
      <c r="BQ10" s="154" t="s">
        <v>477</v>
      </c>
    </row>
    <row r="11" spans="1:69" ht="42" customHeight="1">
      <c r="A11" s="737"/>
      <c r="B11" s="738"/>
      <c r="C11" s="728"/>
      <c r="D11" s="728"/>
      <c r="E11" s="739"/>
      <c r="F11" s="739"/>
      <c r="G11" s="856"/>
      <c r="H11" s="739"/>
      <c r="I11" s="732"/>
      <c r="J11" s="742"/>
      <c r="K11" s="88" t="s">
        <v>148</v>
      </c>
      <c r="L11" s="103" t="s">
        <v>126</v>
      </c>
      <c r="M11" s="779"/>
      <c r="N11" s="740"/>
      <c r="O11" s="741"/>
      <c r="P11" s="742"/>
      <c r="Q11" s="790"/>
      <c r="R11" s="747"/>
      <c r="S11" s="147" t="s">
        <v>149</v>
      </c>
      <c r="T11" s="148" t="s">
        <v>150</v>
      </c>
      <c r="U11" s="147">
        <f>+IFERROR(VLOOKUP(T11,[3]DATOS!$E$2:$F$17,2,FALSE),"")</f>
        <v>15</v>
      </c>
      <c r="V11" s="746"/>
      <c r="W11" s="746"/>
      <c r="X11" s="774"/>
      <c r="Y11" s="746"/>
      <c r="Z11" s="746"/>
      <c r="AA11" s="746"/>
      <c r="AB11" s="339"/>
      <c r="AC11" s="339"/>
      <c r="AD11" s="339"/>
      <c r="AE11" s="339"/>
      <c r="AF11" s="732"/>
      <c r="AG11" s="878"/>
      <c r="AH11" s="880"/>
      <c r="AI11" s="872"/>
      <c r="AJ11" s="880"/>
      <c r="AK11" s="871"/>
      <c r="AL11" s="871"/>
      <c r="AM11" s="871"/>
      <c r="AN11" s="799"/>
      <c r="AO11" s="742"/>
      <c r="AP11" s="874"/>
      <c r="AQ11" s="876"/>
      <c r="AR11" s="876"/>
      <c r="AS11" s="939"/>
      <c r="AT11" s="742"/>
      <c r="AU11" s="834"/>
      <c r="AV11" s="859"/>
      <c r="AW11" s="859"/>
      <c r="AX11" s="859"/>
      <c r="AY11" s="859"/>
      <c r="AZ11" s="859"/>
      <c r="BA11" s="859"/>
      <c r="BB11" s="859"/>
      <c r="BC11" s="859"/>
      <c r="BD11" s="859"/>
      <c r="BE11" s="859"/>
      <c r="BF11" s="952"/>
      <c r="BG11" s="955"/>
      <c r="BH11" s="945"/>
      <c r="BI11" s="945"/>
      <c r="BJ11" s="945"/>
      <c r="BK11" s="935"/>
      <c r="BP11" s="723"/>
      <c r="BQ11" s="154" t="s">
        <v>478</v>
      </c>
    </row>
    <row r="12" spans="1:69" ht="54" customHeight="1">
      <c r="A12" s="737"/>
      <c r="B12" s="738"/>
      <c r="C12" s="728"/>
      <c r="D12" s="728"/>
      <c r="E12" s="739"/>
      <c r="F12" s="739"/>
      <c r="G12" s="856"/>
      <c r="H12" s="739"/>
      <c r="I12" s="732"/>
      <c r="J12" s="742"/>
      <c r="K12" s="88" t="s">
        <v>151</v>
      </c>
      <c r="L12" s="103" t="s">
        <v>126</v>
      </c>
      <c r="M12" s="779"/>
      <c r="N12" s="740"/>
      <c r="O12" s="741"/>
      <c r="P12" s="742"/>
      <c r="Q12" s="790"/>
      <c r="R12" s="747"/>
      <c r="S12" s="147" t="s">
        <v>152</v>
      </c>
      <c r="T12" s="148" t="s">
        <v>153</v>
      </c>
      <c r="U12" s="147">
        <f>+IFERROR(VLOOKUP(T12,[3]DATOS!$E$2:$F$17,2,FALSE),"")</f>
        <v>10</v>
      </c>
      <c r="V12" s="746"/>
      <c r="W12" s="746"/>
      <c r="X12" s="774"/>
      <c r="Y12" s="746"/>
      <c r="Z12" s="746"/>
      <c r="AA12" s="746"/>
      <c r="AB12" s="339"/>
      <c r="AC12" s="339"/>
      <c r="AD12" s="339"/>
      <c r="AE12" s="339"/>
      <c r="AF12" s="732"/>
      <c r="AG12" s="878"/>
      <c r="AH12" s="880"/>
      <c r="AI12" s="872"/>
      <c r="AJ12" s="880"/>
      <c r="AK12" s="871"/>
      <c r="AL12" s="871"/>
      <c r="AM12" s="871"/>
      <c r="AN12" s="799"/>
      <c r="AO12" s="742"/>
      <c r="AP12" s="874"/>
      <c r="AQ12" s="876"/>
      <c r="AR12" s="876"/>
      <c r="AS12" s="939"/>
      <c r="AT12" s="742"/>
      <c r="AU12" s="834"/>
      <c r="AV12" s="859"/>
      <c r="AW12" s="859"/>
      <c r="AX12" s="859"/>
      <c r="AY12" s="859"/>
      <c r="AZ12" s="859"/>
      <c r="BA12" s="859"/>
      <c r="BB12" s="859"/>
      <c r="BC12" s="859"/>
      <c r="BD12" s="859"/>
      <c r="BE12" s="859"/>
      <c r="BF12" s="952"/>
      <c r="BG12" s="955"/>
      <c r="BH12" s="945"/>
      <c r="BI12" s="945"/>
      <c r="BJ12" s="945"/>
      <c r="BK12" s="935"/>
      <c r="BP12" s="724"/>
      <c r="BQ12" s="154" t="s">
        <v>479</v>
      </c>
    </row>
    <row r="13" spans="1:69" ht="44.25" customHeight="1">
      <c r="A13" s="737"/>
      <c r="B13" s="738"/>
      <c r="C13" s="728"/>
      <c r="D13" s="728"/>
      <c r="E13" s="739"/>
      <c r="F13" s="739"/>
      <c r="G13" s="856"/>
      <c r="H13" s="739"/>
      <c r="I13" s="732"/>
      <c r="J13" s="742"/>
      <c r="K13" s="88" t="s">
        <v>154</v>
      </c>
      <c r="L13" s="103" t="s">
        <v>142</v>
      </c>
      <c r="M13" s="779"/>
      <c r="N13" s="740"/>
      <c r="O13" s="741"/>
      <c r="P13" s="742"/>
      <c r="Q13" s="790"/>
      <c r="R13" s="747"/>
      <c r="S13" s="746"/>
      <c r="T13" s="774"/>
      <c r="U13" s="746"/>
      <c r="V13" s="746"/>
      <c r="W13" s="746"/>
      <c r="X13" s="774"/>
      <c r="Y13" s="746"/>
      <c r="Z13" s="746"/>
      <c r="AA13" s="746"/>
      <c r="AB13" s="339"/>
      <c r="AC13" s="339"/>
      <c r="AD13" s="339"/>
      <c r="AE13" s="339"/>
      <c r="AF13" s="732"/>
      <c r="AG13" s="878"/>
      <c r="AH13" s="880"/>
      <c r="AI13" s="872"/>
      <c r="AJ13" s="880"/>
      <c r="AK13" s="871"/>
      <c r="AL13" s="871"/>
      <c r="AM13" s="871"/>
      <c r="AN13" s="799"/>
      <c r="AO13" s="742"/>
      <c r="AP13" s="874"/>
      <c r="AQ13" s="876"/>
      <c r="AR13" s="876"/>
      <c r="AS13" s="939"/>
      <c r="AT13" s="742"/>
      <c r="AU13" s="835"/>
      <c r="AV13" s="860"/>
      <c r="AW13" s="860"/>
      <c r="AX13" s="860"/>
      <c r="AY13" s="860"/>
      <c r="AZ13" s="860"/>
      <c r="BA13" s="860"/>
      <c r="BB13" s="860"/>
      <c r="BC13" s="860"/>
      <c r="BD13" s="860"/>
      <c r="BE13" s="860"/>
      <c r="BF13" s="953"/>
      <c r="BG13" s="956"/>
      <c r="BH13" s="946"/>
      <c r="BI13" s="946"/>
      <c r="BJ13" s="946"/>
      <c r="BK13" s="936"/>
      <c r="BP13" s="722" t="s">
        <v>480</v>
      </c>
      <c r="BQ13" s="155" t="s">
        <v>481</v>
      </c>
    </row>
    <row r="14" spans="1:69" ht="44.25" customHeight="1">
      <c r="A14" s="737"/>
      <c r="B14" s="738"/>
      <c r="C14" s="729"/>
      <c r="D14" s="729"/>
      <c r="E14" s="739"/>
      <c r="F14" s="739"/>
      <c r="G14" s="856"/>
      <c r="H14" s="739"/>
      <c r="I14" s="732"/>
      <c r="J14" s="742"/>
      <c r="K14" s="88" t="s">
        <v>155</v>
      </c>
      <c r="L14" s="103" t="s">
        <v>126</v>
      </c>
      <c r="M14" s="779"/>
      <c r="N14" s="740"/>
      <c r="O14" s="741"/>
      <c r="P14" s="742"/>
      <c r="Q14" s="790"/>
      <c r="R14" s="747"/>
      <c r="S14" s="746"/>
      <c r="T14" s="774"/>
      <c r="U14" s="746"/>
      <c r="V14" s="746"/>
      <c r="W14" s="746"/>
      <c r="X14" s="774"/>
      <c r="Y14" s="746"/>
      <c r="Z14" s="746"/>
      <c r="AA14" s="746"/>
      <c r="AB14" s="339"/>
      <c r="AC14" s="339"/>
      <c r="AD14" s="339"/>
      <c r="AE14" s="339"/>
      <c r="AF14" s="732"/>
      <c r="AG14" s="878"/>
      <c r="AH14" s="880"/>
      <c r="AI14" s="872"/>
      <c r="AJ14" s="880"/>
      <c r="AK14" s="871"/>
      <c r="AL14" s="871"/>
      <c r="AM14" s="871"/>
      <c r="AN14" s="799"/>
      <c r="AO14" s="742"/>
      <c r="AP14" s="874"/>
      <c r="AQ14" s="876"/>
      <c r="AR14" s="876"/>
      <c r="AS14" s="939"/>
      <c r="AT14" s="742"/>
      <c r="AU14" s="887"/>
      <c r="AV14" s="888"/>
      <c r="AW14" s="888"/>
      <c r="AX14" s="888"/>
      <c r="AY14" s="888"/>
      <c r="AZ14" s="888"/>
      <c r="BA14" s="888"/>
      <c r="BB14" s="888"/>
      <c r="BC14" s="888"/>
      <c r="BD14" s="888"/>
      <c r="BE14" s="888"/>
      <c r="BF14" s="904"/>
      <c r="BG14" s="949"/>
      <c r="BH14" s="942"/>
      <c r="BI14" s="942"/>
      <c r="BJ14" s="942"/>
      <c r="BK14" s="950"/>
      <c r="BP14" s="723"/>
      <c r="BQ14" s="155" t="s">
        <v>482</v>
      </c>
    </row>
    <row r="15" spans="1:69" ht="44.25" customHeight="1">
      <c r="A15" s="737"/>
      <c r="B15" s="738"/>
      <c r="C15" s="727" t="s">
        <v>844</v>
      </c>
      <c r="D15" s="727" t="s">
        <v>843</v>
      </c>
      <c r="E15" s="739"/>
      <c r="F15" s="739"/>
      <c r="G15" s="856"/>
      <c r="H15" s="739"/>
      <c r="I15" s="732"/>
      <c r="J15" s="742"/>
      <c r="K15" s="88" t="s">
        <v>156</v>
      </c>
      <c r="L15" s="103" t="s">
        <v>126</v>
      </c>
      <c r="M15" s="779"/>
      <c r="N15" s="740"/>
      <c r="O15" s="741"/>
      <c r="P15" s="742"/>
      <c r="Q15" s="790"/>
      <c r="R15" s="747"/>
      <c r="S15" s="746"/>
      <c r="T15" s="774"/>
      <c r="U15" s="746"/>
      <c r="V15" s="746"/>
      <c r="W15" s="746"/>
      <c r="X15" s="774"/>
      <c r="Y15" s="746"/>
      <c r="Z15" s="746"/>
      <c r="AA15" s="746"/>
      <c r="AB15" s="339"/>
      <c r="AC15" s="339"/>
      <c r="AD15" s="339"/>
      <c r="AE15" s="339"/>
      <c r="AF15" s="732"/>
      <c r="AG15" s="878"/>
      <c r="AH15" s="880"/>
      <c r="AI15" s="872"/>
      <c r="AJ15" s="880"/>
      <c r="AK15" s="871"/>
      <c r="AL15" s="871"/>
      <c r="AM15" s="871"/>
      <c r="AN15" s="799"/>
      <c r="AO15" s="742"/>
      <c r="AP15" s="874"/>
      <c r="AQ15" s="876"/>
      <c r="AR15" s="876"/>
      <c r="AS15" s="939"/>
      <c r="AT15" s="742"/>
      <c r="AU15" s="887"/>
      <c r="AV15" s="888"/>
      <c r="AW15" s="888"/>
      <c r="AX15" s="888"/>
      <c r="AY15" s="888"/>
      <c r="AZ15" s="888"/>
      <c r="BA15" s="888"/>
      <c r="BB15" s="888"/>
      <c r="BC15" s="888"/>
      <c r="BD15" s="888"/>
      <c r="BE15" s="888"/>
      <c r="BF15" s="904"/>
      <c r="BG15" s="949"/>
      <c r="BH15" s="942"/>
      <c r="BI15" s="942"/>
      <c r="BJ15" s="942"/>
      <c r="BK15" s="950"/>
      <c r="BP15" s="723"/>
      <c r="BQ15" s="155" t="s">
        <v>483</v>
      </c>
    </row>
    <row r="16" spans="1:69" ht="44.25" customHeight="1">
      <c r="A16" s="737"/>
      <c r="B16" s="738"/>
      <c r="C16" s="728"/>
      <c r="D16" s="728"/>
      <c r="E16" s="739"/>
      <c r="F16" s="739"/>
      <c r="G16" s="857"/>
      <c r="H16" s="739"/>
      <c r="I16" s="732"/>
      <c r="J16" s="742"/>
      <c r="K16" s="88" t="s">
        <v>157</v>
      </c>
      <c r="L16" s="103" t="s">
        <v>126</v>
      </c>
      <c r="M16" s="779"/>
      <c r="N16" s="740"/>
      <c r="O16" s="741"/>
      <c r="P16" s="742"/>
      <c r="Q16" s="790"/>
      <c r="R16" s="747"/>
      <c r="S16" s="746"/>
      <c r="T16" s="774"/>
      <c r="U16" s="746"/>
      <c r="V16" s="746"/>
      <c r="W16" s="746"/>
      <c r="X16" s="774"/>
      <c r="Y16" s="746"/>
      <c r="Z16" s="746"/>
      <c r="AA16" s="746"/>
      <c r="AB16" s="726"/>
      <c r="AC16" s="726"/>
      <c r="AD16" s="726"/>
      <c r="AE16" s="726"/>
      <c r="AF16" s="733"/>
      <c r="AG16" s="879"/>
      <c r="AH16" s="880"/>
      <c r="AI16" s="872"/>
      <c r="AJ16" s="880"/>
      <c r="AK16" s="871"/>
      <c r="AL16" s="871"/>
      <c r="AM16" s="871"/>
      <c r="AN16" s="799"/>
      <c r="AO16" s="742"/>
      <c r="AP16" s="875"/>
      <c r="AQ16" s="876"/>
      <c r="AR16" s="876"/>
      <c r="AS16" s="939"/>
      <c r="AT16" s="742"/>
      <c r="AU16" s="887"/>
      <c r="AV16" s="888"/>
      <c r="AW16" s="888"/>
      <c r="AX16" s="888"/>
      <c r="AY16" s="888"/>
      <c r="AZ16" s="888"/>
      <c r="BA16" s="888"/>
      <c r="BB16" s="888"/>
      <c r="BC16" s="888"/>
      <c r="BD16" s="888"/>
      <c r="BE16" s="888"/>
      <c r="BF16" s="904"/>
      <c r="BG16" s="949"/>
      <c r="BH16" s="942"/>
      <c r="BI16" s="942"/>
      <c r="BJ16" s="942"/>
      <c r="BK16" s="950"/>
      <c r="BP16" s="723"/>
      <c r="BQ16" s="155" t="s">
        <v>484</v>
      </c>
    </row>
    <row r="17" spans="1:69" ht="40.5" customHeight="1">
      <c r="A17" s="737"/>
      <c r="B17" s="738"/>
      <c r="C17" s="728"/>
      <c r="D17" s="728"/>
      <c r="E17" s="739"/>
      <c r="F17" s="739"/>
      <c r="G17" s="730" t="s">
        <v>1058</v>
      </c>
      <c r="H17" s="739"/>
      <c r="I17" s="732"/>
      <c r="J17" s="742"/>
      <c r="K17" s="88" t="s">
        <v>158</v>
      </c>
      <c r="L17" s="103" t="s">
        <v>126</v>
      </c>
      <c r="M17" s="779"/>
      <c r="N17" s="740"/>
      <c r="O17" s="741"/>
      <c r="P17" s="742"/>
      <c r="Q17" s="800" t="s">
        <v>486</v>
      </c>
      <c r="R17" s="747"/>
      <c r="S17" s="147" t="s">
        <v>128</v>
      </c>
      <c r="T17" s="148"/>
      <c r="U17" s="147" t="str">
        <f>+IFERROR(VLOOKUP(T17,[3]DATOS!$E$2:$F$17,2,FALSE),"")</f>
        <v/>
      </c>
      <c r="V17" s="746">
        <f>SUM(U17:U23)</f>
        <v>0</v>
      </c>
      <c r="W17" s="746" t="str">
        <f>+IF(AND(V17&lt;=100,V17&gt;=96),"Fuerte",IF(AND(V17&lt;=95,V17&gt;=86),"Moderado",IF(AND(V17&lt;=85,M17&gt;=0),"Débil"," ")))</f>
        <v>Débil</v>
      </c>
      <c r="X17" s="774"/>
      <c r="Y17" s="746">
        <f>IF(AND(EXACT(W17,"Fuerte"),(EXACT(X17,"Fuerte"))),"Fuerte",IF(AND(EXACT(W17,"Fuerte"),(EXACT(X17,"Moderado"))),"Moderado",IF(AND(EXACT(W17,"Fuerte"),(EXACT(X17,"Débil"))),"Débil",IF(AND(EXACT(W17,"Moderado"),(EXACT(X17,"Fuerte"))),"Moderado",IF(AND(EXACT(W17,"Moderado"),(EXACT(X17,"Moderado"))),"Moderado",IF(AND(EXACT(W17,"Moderado"),(EXACT(X17,"Débil"))),"Débil",IF(AND(EXACT(W17,"Débil"),(EXACT(X17,"Fuerte"))),"Débil",IF(AND(EXACT(W17,"Débil"),(EXACT(X17,"Moderado"))),"Débil",IF(AND(EXACT(W17,"Débil"),(EXACT(X17,"Débil"))),"Débil",)))))))))</f>
        <v>0</v>
      </c>
      <c r="Z17" s="746" t="b">
        <f>IF(Y17="Fuerte",100,IF(Y17="Moderado",50,IF(Y17="Débil",0)))</f>
        <v>0</v>
      </c>
      <c r="AA17" s="746"/>
      <c r="AB17" s="725"/>
      <c r="AC17" s="731"/>
      <c r="AD17" s="731"/>
      <c r="AE17" s="731"/>
      <c r="AF17" s="731"/>
      <c r="AG17" s="877"/>
      <c r="AH17" s="880"/>
      <c r="AI17" s="872"/>
      <c r="AJ17" s="880"/>
      <c r="AK17" s="871"/>
      <c r="AL17" s="871"/>
      <c r="AM17" s="871"/>
      <c r="AN17" s="799"/>
      <c r="AO17" s="742"/>
      <c r="AP17" s="940" t="s">
        <v>848</v>
      </c>
      <c r="AQ17" s="876"/>
      <c r="AR17" s="876"/>
      <c r="AS17" s="939"/>
      <c r="AT17" s="742" t="s">
        <v>849</v>
      </c>
      <c r="AU17" s="887"/>
      <c r="AV17" s="888"/>
      <c r="AW17" s="888"/>
      <c r="AX17" s="888"/>
      <c r="AY17" s="888"/>
      <c r="AZ17" s="888"/>
      <c r="BA17" s="888"/>
      <c r="BB17" s="888"/>
      <c r="BC17" s="888"/>
      <c r="BD17" s="888"/>
      <c r="BE17" s="888"/>
      <c r="BF17" s="904"/>
      <c r="BG17" s="949"/>
      <c r="BH17" s="942"/>
      <c r="BI17" s="942"/>
      <c r="BJ17" s="942"/>
      <c r="BK17" s="950"/>
      <c r="BP17" s="723"/>
      <c r="BQ17" s="155" t="s">
        <v>487</v>
      </c>
    </row>
    <row r="18" spans="1:69" ht="42" customHeight="1">
      <c r="A18" s="737"/>
      <c r="B18" s="738"/>
      <c r="C18" s="728"/>
      <c r="D18" s="728"/>
      <c r="E18" s="739"/>
      <c r="F18" s="739"/>
      <c r="G18" s="730"/>
      <c r="H18" s="739"/>
      <c r="I18" s="732"/>
      <c r="J18" s="742"/>
      <c r="K18" s="89" t="s">
        <v>159</v>
      </c>
      <c r="L18" s="103" t="s">
        <v>126</v>
      </c>
      <c r="M18" s="779"/>
      <c r="N18" s="740"/>
      <c r="O18" s="741"/>
      <c r="P18" s="742"/>
      <c r="Q18" s="800"/>
      <c r="R18" s="747"/>
      <c r="S18" s="147" t="s">
        <v>136</v>
      </c>
      <c r="T18" s="148"/>
      <c r="U18" s="147" t="str">
        <f>+IFERROR(VLOOKUP(T18,[3]DATOS!$E$2:$F$17,2,FALSE),"")</f>
        <v/>
      </c>
      <c r="V18" s="746"/>
      <c r="W18" s="746"/>
      <c r="X18" s="774"/>
      <c r="Y18" s="746"/>
      <c r="Z18" s="746"/>
      <c r="AA18" s="746"/>
      <c r="AB18" s="339"/>
      <c r="AC18" s="732"/>
      <c r="AD18" s="732"/>
      <c r="AE18" s="732"/>
      <c r="AF18" s="732"/>
      <c r="AG18" s="878"/>
      <c r="AH18" s="880"/>
      <c r="AI18" s="872"/>
      <c r="AJ18" s="880"/>
      <c r="AK18" s="871"/>
      <c r="AL18" s="871"/>
      <c r="AM18" s="871"/>
      <c r="AN18" s="799"/>
      <c r="AO18" s="742"/>
      <c r="AP18" s="941"/>
      <c r="AQ18" s="876"/>
      <c r="AR18" s="876"/>
      <c r="AS18" s="939"/>
      <c r="AT18" s="742"/>
      <c r="AU18" s="887"/>
      <c r="AV18" s="888"/>
      <c r="AW18" s="888"/>
      <c r="AX18" s="888"/>
      <c r="AY18" s="888"/>
      <c r="AZ18" s="888"/>
      <c r="BA18" s="888"/>
      <c r="BB18" s="888"/>
      <c r="BC18" s="888"/>
      <c r="BD18" s="888"/>
      <c r="BE18" s="888"/>
      <c r="BF18" s="904"/>
      <c r="BG18" s="949"/>
      <c r="BH18" s="942"/>
      <c r="BI18" s="942"/>
      <c r="BJ18" s="942"/>
      <c r="BK18" s="950"/>
      <c r="BP18" s="724"/>
      <c r="BQ18" s="155" t="s">
        <v>488</v>
      </c>
    </row>
    <row r="19" spans="1:69" ht="22.5" customHeight="1">
      <c r="A19" s="737"/>
      <c r="B19" s="738"/>
      <c r="C19" s="728"/>
      <c r="D19" s="728"/>
      <c r="E19" s="739"/>
      <c r="F19" s="739"/>
      <c r="G19" s="730"/>
      <c r="H19" s="739"/>
      <c r="I19" s="732"/>
      <c r="J19" s="742"/>
      <c r="K19" s="89" t="s">
        <v>160</v>
      </c>
      <c r="L19" s="103" t="s">
        <v>126</v>
      </c>
      <c r="M19" s="779"/>
      <c r="N19" s="740"/>
      <c r="O19" s="741"/>
      <c r="P19" s="742"/>
      <c r="Q19" s="800"/>
      <c r="R19" s="747"/>
      <c r="S19" s="147" t="s">
        <v>139</v>
      </c>
      <c r="T19" s="148"/>
      <c r="U19" s="147" t="str">
        <f>+IFERROR(VLOOKUP(T19,[3]DATOS!$E$2:$F$17,2,FALSE),"")</f>
        <v/>
      </c>
      <c r="V19" s="746"/>
      <c r="W19" s="746"/>
      <c r="X19" s="774"/>
      <c r="Y19" s="746"/>
      <c r="Z19" s="746"/>
      <c r="AA19" s="746"/>
      <c r="AB19" s="339"/>
      <c r="AC19" s="732"/>
      <c r="AD19" s="732"/>
      <c r="AE19" s="732"/>
      <c r="AF19" s="732"/>
      <c r="AG19" s="878"/>
      <c r="AH19" s="880"/>
      <c r="AI19" s="872"/>
      <c r="AJ19" s="880"/>
      <c r="AK19" s="871"/>
      <c r="AL19" s="871"/>
      <c r="AM19" s="871"/>
      <c r="AN19" s="799"/>
      <c r="AO19" s="742"/>
      <c r="AP19" s="941"/>
      <c r="AQ19" s="876"/>
      <c r="AR19" s="876"/>
      <c r="AS19" s="939"/>
      <c r="AT19" s="742"/>
      <c r="AU19" s="887"/>
      <c r="AV19" s="888"/>
      <c r="AW19" s="888"/>
      <c r="AX19" s="888"/>
      <c r="AY19" s="888"/>
      <c r="AZ19" s="888"/>
      <c r="BA19" s="888"/>
      <c r="BB19" s="888"/>
      <c r="BC19" s="888"/>
      <c r="BD19" s="888"/>
      <c r="BE19" s="888"/>
      <c r="BF19" s="904"/>
      <c r="BG19" s="949"/>
      <c r="BH19" s="942"/>
      <c r="BI19" s="942"/>
      <c r="BJ19" s="942"/>
      <c r="BK19" s="950"/>
    </row>
    <row r="20" spans="1:69" ht="27" customHeight="1">
      <c r="A20" s="737"/>
      <c r="B20" s="738"/>
      <c r="C20" s="728"/>
      <c r="D20" s="728"/>
      <c r="E20" s="739"/>
      <c r="F20" s="739"/>
      <c r="G20" s="730"/>
      <c r="H20" s="739"/>
      <c r="I20" s="732"/>
      <c r="J20" s="742"/>
      <c r="K20" s="89" t="s">
        <v>161</v>
      </c>
      <c r="L20" s="103" t="s">
        <v>126</v>
      </c>
      <c r="M20" s="779"/>
      <c r="N20" s="740"/>
      <c r="O20" s="741"/>
      <c r="P20" s="742"/>
      <c r="Q20" s="800"/>
      <c r="R20" s="747"/>
      <c r="S20" s="147" t="s">
        <v>143</v>
      </c>
      <c r="T20" s="148"/>
      <c r="U20" s="147" t="str">
        <f>+IFERROR(VLOOKUP(T20,[3]DATOS!$E$2:$F$17,2,FALSE),"")</f>
        <v/>
      </c>
      <c r="V20" s="746"/>
      <c r="W20" s="746"/>
      <c r="X20" s="774"/>
      <c r="Y20" s="746"/>
      <c r="Z20" s="746"/>
      <c r="AA20" s="746"/>
      <c r="AB20" s="339"/>
      <c r="AC20" s="732"/>
      <c r="AD20" s="732"/>
      <c r="AE20" s="732"/>
      <c r="AF20" s="732"/>
      <c r="AG20" s="878"/>
      <c r="AH20" s="880"/>
      <c r="AI20" s="872"/>
      <c r="AJ20" s="880"/>
      <c r="AK20" s="871"/>
      <c r="AL20" s="871"/>
      <c r="AM20" s="871"/>
      <c r="AN20" s="799"/>
      <c r="AO20" s="742"/>
      <c r="AP20" s="941"/>
      <c r="AQ20" s="876"/>
      <c r="AR20" s="876"/>
      <c r="AS20" s="939"/>
      <c r="AT20" s="742"/>
      <c r="AU20" s="887"/>
      <c r="AV20" s="888"/>
      <c r="AW20" s="888"/>
      <c r="AX20" s="888"/>
      <c r="AY20" s="888"/>
      <c r="AZ20" s="888"/>
      <c r="BA20" s="888"/>
      <c r="BB20" s="888"/>
      <c r="BC20" s="888"/>
      <c r="BD20" s="888"/>
      <c r="BE20" s="888"/>
      <c r="BF20" s="904"/>
      <c r="BG20" s="949"/>
      <c r="BH20" s="942"/>
      <c r="BI20" s="942"/>
      <c r="BJ20" s="942"/>
      <c r="BK20" s="950"/>
    </row>
    <row r="21" spans="1:69" ht="42" customHeight="1">
      <c r="A21" s="737"/>
      <c r="B21" s="738"/>
      <c r="C21" s="728"/>
      <c r="D21" s="728"/>
      <c r="E21" s="739"/>
      <c r="F21" s="739"/>
      <c r="G21" s="730"/>
      <c r="H21" s="739"/>
      <c r="I21" s="732"/>
      <c r="J21" s="742"/>
      <c r="K21" s="89" t="s">
        <v>162</v>
      </c>
      <c r="L21" s="90" t="s">
        <v>142</v>
      </c>
      <c r="M21" s="779"/>
      <c r="N21" s="740"/>
      <c r="O21" s="741"/>
      <c r="P21" s="742"/>
      <c r="Q21" s="800"/>
      <c r="R21" s="747"/>
      <c r="S21" s="147" t="s">
        <v>146</v>
      </c>
      <c r="T21" s="148"/>
      <c r="U21" s="147" t="str">
        <f>+IFERROR(VLOOKUP(T21,[3]DATOS!$E$2:$F$17,2,FALSE),"")</f>
        <v/>
      </c>
      <c r="V21" s="746"/>
      <c r="W21" s="746"/>
      <c r="X21" s="774"/>
      <c r="Y21" s="746"/>
      <c r="Z21" s="746"/>
      <c r="AA21" s="746"/>
      <c r="AB21" s="339"/>
      <c r="AC21" s="732"/>
      <c r="AD21" s="732"/>
      <c r="AE21" s="732"/>
      <c r="AF21" s="732"/>
      <c r="AG21" s="878"/>
      <c r="AH21" s="880"/>
      <c r="AI21" s="872"/>
      <c r="AJ21" s="880"/>
      <c r="AK21" s="871"/>
      <c r="AL21" s="871"/>
      <c r="AM21" s="871"/>
      <c r="AN21" s="799"/>
      <c r="AO21" s="742"/>
      <c r="AP21" s="941"/>
      <c r="AQ21" s="876"/>
      <c r="AR21" s="876"/>
      <c r="AS21" s="939"/>
      <c r="AT21" s="742"/>
      <c r="AU21" s="887"/>
      <c r="AV21" s="888"/>
      <c r="AW21" s="888"/>
      <c r="AX21" s="888"/>
      <c r="AY21" s="888"/>
      <c r="AZ21" s="888"/>
      <c r="BA21" s="888"/>
      <c r="BB21" s="888"/>
      <c r="BC21" s="888"/>
      <c r="BD21" s="888"/>
      <c r="BE21" s="888"/>
      <c r="BF21" s="904"/>
      <c r="BG21" s="949"/>
      <c r="BH21" s="942"/>
      <c r="BI21" s="942"/>
      <c r="BJ21" s="942"/>
      <c r="BK21" s="950"/>
    </row>
    <row r="22" spans="1:69" ht="51" customHeight="1">
      <c r="A22" s="737"/>
      <c r="B22" s="738"/>
      <c r="C22" s="728"/>
      <c r="D22" s="728"/>
      <c r="E22" s="739"/>
      <c r="F22" s="739"/>
      <c r="G22" s="730"/>
      <c r="H22" s="739"/>
      <c r="I22" s="732"/>
      <c r="J22" s="742"/>
      <c r="K22" s="89" t="s">
        <v>163</v>
      </c>
      <c r="L22" s="103" t="s">
        <v>142</v>
      </c>
      <c r="M22" s="779"/>
      <c r="N22" s="740"/>
      <c r="O22" s="741"/>
      <c r="P22" s="742"/>
      <c r="Q22" s="800"/>
      <c r="R22" s="747"/>
      <c r="S22" s="147" t="s">
        <v>149</v>
      </c>
      <c r="T22" s="148"/>
      <c r="U22" s="147" t="str">
        <f>+IFERROR(VLOOKUP(T22,[3]DATOS!$E$2:$F$17,2,FALSE),"")</f>
        <v/>
      </c>
      <c r="V22" s="746"/>
      <c r="W22" s="746"/>
      <c r="X22" s="774"/>
      <c r="Y22" s="746"/>
      <c r="Z22" s="746"/>
      <c r="AA22" s="746"/>
      <c r="AB22" s="339"/>
      <c r="AC22" s="732"/>
      <c r="AD22" s="732"/>
      <c r="AE22" s="732"/>
      <c r="AF22" s="732"/>
      <c r="AG22" s="878"/>
      <c r="AH22" s="880"/>
      <c r="AI22" s="872"/>
      <c r="AJ22" s="880"/>
      <c r="AK22" s="871"/>
      <c r="AL22" s="871"/>
      <c r="AM22" s="871"/>
      <c r="AN22" s="799"/>
      <c r="AO22" s="742"/>
      <c r="AP22" s="941"/>
      <c r="AQ22" s="876"/>
      <c r="AR22" s="876"/>
      <c r="AS22" s="939"/>
      <c r="AT22" s="742"/>
      <c r="AU22" s="887"/>
      <c r="AV22" s="888"/>
      <c r="AW22" s="888"/>
      <c r="AX22" s="888"/>
      <c r="AY22" s="888"/>
      <c r="AZ22" s="888"/>
      <c r="BA22" s="888"/>
      <c r="BB22" s="888"/>
      <c r="BC22" s="888"/>
      <c r="BD22" s="888"/>
      <c r="BE22" s="888"/>
      <c r="BF22" s="904"/>
      <c r="BG22" s="949"/>
      <c r="BH22" s="942"/>
      <c r="BI22" s="942"/>
      <c r="BJ22" s="942"/>
      <c r="BK22" s="950"/>
    </row>
    <row r="23" spans="1:69" ht="36.75" customHeight="1">
      <c r="A23" s="737"/>
      <c r="B23" s="738"/>
      <c r="C23" s="728"/>
      <c r="D23" s="728"/>
      <c r="E23" s="739"/>
      <c r="F23" s="739"/>
      <c r="G23" s="730"/>
      <c r="H23" s="739"/>
      <c r="I23" s="732"/>
      <c r="J23" s="742"/>
      <c r="K23" s="89" t="s">
        <v>164</v>
      </c>
      <c r="L23" s="103" t="s">
        <v>142</v>
      </c>
      <c r="M23" s="779"/>
      <c r="N23" s="740"/>
      <c r="O23" s="741"/>
      <c r="P23" s="742"/>
      <c r="Q23" s="800"/>
      <c r="R23" s="747"/>
      <c r="S23" s="147" t="s">
        <v>152</v>
      </c>
      <c r="T23" s="148"/>
      <c r="U23" s="147" t="str">
        <f>+IFERROR(VLOOKUP(T23,[3]DATOS!$E$2:$F$17,2,FALSE),"")</f>
        <v/>
      </c>
      <c r="V23" s="746"/>
      <c r="W23" s="746"/>
      <c r="X23" s="774"/>
      <c r="Y23" s="746"/>
      <c r="Z23" s="746"/>
      <c r="AA23" s="746"/>
      <c r="AB23" s="339"/>
      <c r="AC23" s="732"/>
      <c r="AD23" s="732"/>
      <c r="AE23" s="732"/>
      <c r="AF23" s="732"/>
      <c r="AG23" s="878"/>
      <c r="AH23" s="880"/>
      <c r="AI23" s="872"/>
      <c r="AJ23" s="880"/>
      <c r="AK23" s="871"/>
      <c r="AL23" s="871"/>
      <c r="AM23" s="871"/>
      <c r="AN23" s="799"/>
      <c r="AO23" s="742"/>
      <c r="AP23" s="941"/>
      <c r="AQ23" s="876"/>
      <c r="AR23" s="876"/>
      <c r="AS23" s="939"/>
      <c r="AT23" s="742"/>
      <c r="AU23" s="887"/>
      <c r="AV23" s="888"/>
      <c r="AW23" s="888"/>
      <c r="AX23" s="888"/>
      <c r="AY23" s="888"/>
      <c r="AZ23" s="888"/>
      <c r="BA23" s="888"/>
      <c r="BB23" s="888"/>
      <c r="BC23" s="888"/>
      <c r="BD23" s="888"/>
      <c r="BE23" s="888"/>
      <c r="BF23" s="904"/>
      <c r="BG23" s="949"/>
      <c r="BH23" s="942"/>
      <c r="BI23" s="942"/>
      <c r="BJ23" s="942"/>
      <c r="BK23" s="950"/>
    </row>
    <row r="24" spans="1:69" ht="33.75" customHeight="1" thickBot="1">
      <c r="A24" s="737"/>
      <c r="B24" s="738"/>
      <c r="C24" s="729"/>
      <c r="D24" s="729"/>
      <c r="E24" s="739"/>
      <c r="F24" s="739"/>
      <c r="G24" s="730"/>
      <c r="H24" s="739"/>
      <c r="I24" s="733"/>
      <c r="J24" s="742"/>
      <c r="K24" s="89" t="s">
        <v>165</v>
      </c>
      <c r="L24" s="103" t="s">
        <v>142</v>
      </c>
      <c r="M24" s="779"/>
      <c r="N24" s="740"/>
      <c r="O24" s="741"/>
      <c r="P24" s="742"/>
      <c r="Q24" s="800"/>
      <c r="R24" s="747"/>
      <c r="S24" s="147"/>
      <c r="T24" s="148"/>
      <c r="U24" s="147"/>
      <c r="V24" s="746"/>
      <c r="W24" s="746"/>
      <c r="X24" s="774"/>
      <c r="Y24" s="746"/>
      <c r="Z24" s="746"/>
      <c r="AA24" s="746"/>
      <c r="AB24" s="726"/>
      <c r="AC24" s="733"/>
      <c r="AD24" s="733"/>
      <c r="AE24" s="733"/>
      <c r="AF24" s="733"/>
      <c r="AG24" s="879"/>
      <c r="AH24" s="880"/>
      <c r="AI24" s="872"/>
      <c r="AJ24" s="880"/>
      <c r="AK24" s="871"/>
      <c r="AL24" s="871"/>
      <c r="AM24" s="871"/>
      <c r="AN24" s="799"/>
      <c r="AO24" s="742"/>
      <c r="AP24" s="941"/>
      <c r="AQ24" s="876"/>
      <c r="AR24" s="876"/>
      <c r="AS24" s="939"/>
      <c r="AT24" s="742"/>
      <c r="AU24" s="887"/>
      <c r="AV24" s="888"/>
      <c r="AW24" s="888"/>
      <c r="AX24" s="888"/>
      <c r="AY24" s="888"/>
      <c r="AZ24" s="888"/>
      <c r="BA24" s="888"/>
      <c r="BB24" s="888"/>
      <c r="BC24" s="888"/>
      <c r="BD24" s="888"/>
      <c r="BE24" s="888"/>
      <c r="BF24" s="904"/>
      <c r="BG24" s="949"/>
      <c r="BH24" s="942"/>
      <c r="BI24" s="942"/>
      <c r="BJ24" s="942"/>
      <c r="BK24" s="950"/>
    </row>
    <row r="25" spans="1:69" ht="48.75" customHeight="1">
      <c r="A25" s="737">
        <v>2</v>
      </c>
      <c r="B25" s="738" t="s">
        <v>465</v>
      </c>
      <c r="C25" s="762" t="s">
        <v>851</v>
      </c>
      <c r="D25" s="762" t="s">
        <v>852</v>
      </c>
      <c r="E25" s="742" t="s">
        <v>489</v>
      </c>
      <c r="F25" s="742" t="s">
        <v>122</v>
      </c>
      <c r="G25" s="837" t="s">
        <v>855</v>
      </c>
      <c r="H25" s="742" t="s">
        <v>856</v>
      </c>
      <c r="I25" s="731" t="s">
        <v>857</v>
      </c>
      <c r="J25" s="742" t="s">
        <v>124</v>
      </c>
      <c r="K25" s="88" t="s">
        <v>125</v>
      </c>
      <c r="L25" s="103" t="s">
        <v>126</v>
      </c>
      <c r="M25" s="779">
        <f>COUNTIF(L25:L43,"Si")</f>
        <v>14</v>
      </c>
      <c r="N25" s="740" t="str">
        <f>+IF(AND(M25&lt;6,M25&gt;0),"Moderado",IF(AND(M25&lt;12,M25&gt;5),"Mayor",IF(AND(M25&lt;20,M25&gt;11),"Catastrófico","Responda las Preguntas de Impacto")))</f>
        <v>Catastrófico</v>
      </c>
      <c r="O25" s="741" t="str">
        <f>IF(AND(EXACT(J25,"Rara vez"),(EXACT(N25,"Moderado"))),"Moderado",IF(AND(EXACT(J25,"Rara vez"),(EXACT(N25,"Mayor"))),"Alto",IF(AND(EXACT(J25,"Rara vez"),(EXACT(N25,"Catastrófico"))),"Extremo",IF(AND(EXACT(J25,"Improbable"),(EXACT(N25,"Moderado"))),"Moderado",IF(AND(EXACT(J25,"Improbable"),(EXACT(N25,"Mayor"))),"Alto",IF(AND(EXACT(J25,"Improbable"),(EXACT(N25,"Catastrófico"))),"Extremo",IF(AND(EXACT(J25,"Posible"),(EXACT(N25,"Moderado"))),"Alto",IF(AND(EXACT(J25,"Posible"),(EXACT(N25,"Mayor"))),"Extremo",IF(AND(EXACT(J25,"Posible"),(EXACT(N25,"Catastrófico"))),"Extremo",IF(AND(EXACT(J25,"Probable"),(EXACT(N25,"Moderado"))),"Alto",IF(AND(EXACT(J25,"Probable"),(EXACT(N25,"Mayor"))),"Extremo",IF(AND(EXACT(J25,"Probable"),(EXACT(N25,"Catastrófico"))),"Extremo",IF(AND(EXACT(J25,"Casi Seguro"),(EXACT(N25,"Moderado"))),"Extremo",IF(AND(EXACT(J25,"Casi Seguro"),(EXACT(N25,"Mayor"))),"Extremo",IF(AND(EXACT(J25,"Casi Seguro"),(EXACT(N25,"Catastrófico"))),"Extremo","")))))))))))))))</f>
        <v>Extremo</v>
      </c>
      <c r="P25" s="742" t="s">
        <v>469</v>
      </c>
      <c r="Q25" s="837" t="s">
        <v>490</v>
      </c>
      <c r="R25" s="742" t="s">
        <v>127</v>
      </c>
      <c r="S25" s="170" t="s">
        <v>128</v>
      </c>
      <c r="T25" s="171" t="s">
        <v>129</v>
      </c>
      <c r="U25" s="170">
        <f>+IFERROR(VLOOKUP(T25,[3]DATOS!$E$2:$F$17,2,FALSE),"")</f>
        <v>15</v>
      </c>
      <c r="V25" s="789">
        <f>SUM(U25:U31)</f>
        <v>100</v>
      </c>
      <c r="W25" s="789" t="str">
        <f>+IF(AND(V25&lt;=100,V25&gt;=96),"Fuerte",IF(AND(V25&lt;=95,V25&gt;=86),"Moderado",IF(AND(V25&lt;=85,M25&gt;=0),"Débil"," ")))</f>
        <v>Fuerte</v>
      </c>
      <c r="X25" s="737" t="s">
        <v>130</v>
      </c>
      <c r="Y25" s="789" t="str">
        <f>IF(AND(EXACT(W25,"Fuerte"),(EXACT(X25,"Fuerte"))),"Fuerte",IF(AND(EXACT(W25,"Fuerte"),(EXACT(X25,"Moderado"))),"Moderado",IF(AND(EXACT(W25,"Fuerte"),(EXACT(X25,"Débil"))),"Débil",IF(AND(EXACT(W25,"Moderado"),(EXACT(X25,"Fuerte"))),"Moderado",IF(AND(EXACT(W25,"Moderado"),(EXACT(X25,"Moderado"))),"Moderado",IF(AND(EXACT(W25,"Moderado"),(EXACT(X25,"Débil"))),"Débil",IF(AND(EXACT(W25,"Débil"),(EXACT(X25,"Fuerte"))),"Débil",IF(AND(EXACT(W25,"Débil"),(EXACT(X25,"Moderado"))),"Débil",IF(AND(EXACT(W25,"Débil"),(EXACT(X25,"Débil"))),"Débil",)))))))))</f>
        <v>Fuerte</v>
      </c>
      <c r="Z25" s="789">
        <f>IF(Y25="Fuerte",100,IF(Y25="Moderado",50,IF(Y25="Débil",0)))</f>
        <v>100</v>
      </c>
      <c r="AA25" s="789">
        <f>AVERAGE(Z25:Z43)</f>
        <v>100</v>
      </c>
      <c r="AB25" s="725" t="s">
        <v>491</v>
      </c>
      <c r="AC25" s="734">
        <v>0.33</v>
      </c>
      <c r="AD25" s="734">
        <v>0.33</v>
      </c>
      <c r="AE25" s="734">
        <v>0.34</v>
      </c>
      <c r="AF25" s="731" t="s">
        <v>492</v>
      </c>
      <c r="AG25" s="877" t="s">
        <v>397</v>
      </c>
      <c r="AH25" s="880" t="str">
        <f>+IF(AA25=100,"Fuerte",IF(AND(AA25&lt;=99,AA25&gt;=50),"Moderado",IF(AA25&lt;50,"Débil"," ")))</f>
        <v>Fuerte</v>
      </c>
      <c r="AI25" s="872" t="s">
        <v>132</v>
      </c>
      <c r="AJ25" s="880" t="s">
        <v>133</v>
      </c>
      <c r="AK25" s="871" t="str">
        <f>IF(AND(OR(AJ25="Directamente",AJ25="Indirectamente",AJ25="No Disminuye"),(AH25="Fuerte"),(AI25="Directamente"),(OR(J25="Rara vez",J25="Improbable",J25="Posible"))),"Rara vez",IF(AND(OR(AJ25="Directamente",AJ25="Indirectamente",AJ25="No Disminuye"),(AH25="Fuerte"),(AI25="Directamente"),(J25="Probable")),"Improbable",IF(AND(OR(AJ25="Directamente",AJ25="Indirectamente",AJ25="No Disminuye"),(AH25="Fuerte"),(AI25="Directamente"),(J25="Casi Seguro")),"Posible",IF(AND(AJ25="Directamente",AI25="No disminuye",AH25="Fuerte"),J25,IF(AND(OR(AJ25="Directamente",AJ25="Indirectamente",AJ25="No Disminuye"),AH25="Moderado",AI25="Directamente",(OR(J25="Rara vez",J25="Improbable"))),"Rara vez",IF(AND(OR(AJ25="Directamente",AJ25="Indirectamente",AJ25="No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disminuye",AH25="Moderado"),J25,IF(AH25="Débil",J25," ESTA COMBINACION NO ESTÁ CONTEMPLADA EN LA METODOLOGÍA "))))))))))</f>
        <v>Rara vez</v>
      </c>
      <c r="AL25" s="871" t="str">
        <f>IF(AND(OR(AJ25="Directamente",AJ25="Indirectamente",AJ25="No Disminuye"),AH25="Moderado",AI25="Directamente",(OR(J25="Raro",J25="Improbable"))),"Raro",IF(AND(OR(AJ25="Directamente",AJ25="Indirectamente",AJ25="No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 ")))))</f>
        <v xml:space="preserve"> </v>
      </c>
      <c r="AM25" s="871" t="str">
        <f>N25</f>
        <v>Catastrófico</v>
      </c>
      <c r="AN25" s="799" t="str">
        <f>IF(AND(EXACT(AK25,"Rara vez"),(EXACT(AM25,"Moderado"))),"Moderado",IF(AND(EXACT(AK25,"Rara vez"),(EXACT(AM25,"Mayor"))),"Alto",IF(AND(EXACT(AK25,"Rara vez"),(EXACT(AM25,"Catastrófico"))),"Extremo",IF(AND(EXACT(AK25,"Improbable"),(EXACT(AM25,"Moderado"))),"Moderado",IF(AND(EXACT(AK25,"Improbable"),(EXACT(AM25,"Mayor"))),"Alto",IF(AND(EXACT(AK25,"Improbable"),(EXACT(AM25,"Catastrófico"))),"Extremo",IF(AND(EXACT(AK25,"Posible"),(EXACT(AM25,"Moderado"))),"Alto",IF(AND(EXACT(AK25,"Posible"),(EXACT(AM25,"Mayor"))),"Extremo",IF(AND(EXACT(AK25,"Posible"),(EXACT(AM25,"Catastrófico"))),"Extremo",IF(AND(EXACT(AK25,"Probable"),(EXACT(AM25,"Moderado"))),"Alto",IF(AND(EXACT(AK25,"Probable"),(EXACT(AM25,"Mayor"))),"Extremo",IF(AND(EXACT(AK25,"Probable"),(EXACT(AM25,"Catastrófico"))),"Extremo",IF(AND(EXACT(AK25,"Casi Seguro"),(EXACT(AM25,"Moderado"))),"Extremo",IF(AND(EXACT(AK25,"Casi Seguro"),(EXACT(AM25,"Mayor"))),"Extremo",IF(AND(EXACT(AK25,"Casi Seguro"),(EXACT(AM25,"Catastrófico"))),"Extremo","")))))))))))))))</f>
        <v>Extremo</v>
      </c>
      <c r="AO25" s="742" t="s">
        <v>469</v>
      </c>
      <c r="AP25" s="873" t="s">
        <v>858</v>
      </c>
      <c r="AQ25" s="876">
        <v>44927</v>
      </c>
      <c r="AR25" s="876">
        <v>45291</v>
      </c>
      <c r="AS25" s="939" t="s">
        <v>492</v>
      </c>
      <c r="AT25" s="731" t="s">
        <v>493</v>
      </c>
      <c r="AU25" s="833"/>
      <c r="AV25" s="858"/>
      <c r="AW25" s="858"/>
      <c r="AX25" s="858"/>
      <c r="AY25" s="858"/>
      <c r="AZ25" s="858"/>
      <c r="BA25" s="858"/>
      <c r="BB25" s="858"/>
      <c r="BC25" s="858"/>
      <c r="BD25" s="858"/>
      <c r="BE25" s="858"/>
      <c r="BF25" s="951"/>
      <c r="BG25" s="954"/>
      <c r="BH25" s="944"/>
      <c r="BI25" s="944"/>
      <c r="BJ25" s="944"/>
      <c r="BK25" s="934"/>
    </row>
    <row r="26" spans="1:69" ht="47.25" customHeight="1">
      <c r="A26" s="737"/>
      <c r="B26" s="738"/>
      <c r="C26" s="754"/>
      <c r="D26" s="754"/>
      <c r="E26" s="742"/>
      <c r="F26" s="742"/>
      <c r="G26" s="838"/>
      <c r="H26" s="742"/>
      <c r="I26" s="732"/>
      <c r="J26" s="742"/>
      <c r="K26" s="88" t="s">
        <v>135</v>
      </c>
      <c r="L26" s="103" t="s">
        <v>126</v>
      </c>
      <c r="M26" s="779"/>
      <c r="N26" s="740"/>
      <c r="O26" s="741"/>
      <c r="P26" s="742"/>
      <c r="Q26" s="838"/>
      <c r="R26" s="742"/>
      <c r="S26" s="170" t="s">
        <v>136</v>
      </c>
      <c r="T26" s="171" t="s">
        <v>137</v>
      </c>
      <c r="U26" s="170">
        <f>+IFERROR(VLOOKUP(T26,[3]DATOS!$E$2:$F$17,2,FALSE),"")</f>
        <v>15</v>
      </c>
      <c r="V26" s="789"/>
      <c r="W26" s="789"/>
      <c r="X26" s="737"/>
      <c r="Y26" s="789"/>
      <c r="Z26" s="789"/>
      <c r="AA26" s="789"/>
      <c r="AB26" s="339"/>
      <c r="AC26" s="735"/>
      <c r="AD26" s="735"/>
      <c r="AE26" s="735"/>
      <c r="AF26" s="732"/>
      <c r="AG26" s="878"/>
      <c r="AH26" s="880"/>
      <c r="AI26" s="872"/>
      <c r="AJ26" s="880"/>
      <c r="AK26" s="871"/>
      <c r="AL26" s="871"/>
      <c r="AM26" s="871"/>
      <c r="AN26" s="799"/>
      <c r="AO26" s="742"/>
      <c r="AP26" s="874"/>
      <c r="AQ26" s="876"/>
      <c r="AR26" s="876"/>
      <c r="AS26" s="939"/>
      <c r="AT26" s="732"/>
      <c r="AU26" s="834"/>
      <c r="AV26" s="859"/>
      <c r="AW26" s="859"/>
      <c r="AX26" s="859"/>
      <c r="AY26" s="859"/>
      <c r="AZ26" s="859"/>
      <c r="BA26" s="859"/>
      <c r="BB26" s="859"/>
      <c r="BC26" s="859"/>
      <c r="BD26" s="859"/>
      <c r="BE26" s="859"/>
      <c r="BF26" s="952"/>
      <c r="BG26" s="955"/>
      <c r="BH26" s="945"/>
      <c r="BI26" s="945"/>
      <c r="BJ26" s="945"/>
      <c r="BK26" s="935"/>
    </row>
    <row r="27" spans="1:69" ht="67.5" customHeight="1">
      <c r="A27" s="737"/>
      <c r="B27" s="738"/>
      <c r="C27" s="754"/>
      <c r="D27" s="754"/>
      <c r="E27" s="742"/>
      <c r="F27" s="742"/>
      <c r="G27" s="838"/>
      <c r="H27" s="742"/>
      <c r="I27" s="732"/>
      <c r="J27" s="742"/>
      <c r="K27" s="88" t="s">
        <v>138</v>
      </c>
      <c r="L27" s="103" t="s">
        <v>126</v>
      </c>
      <c r="M27" s="779"/>
      <c r="N27" s="740"/>
      <c r="O27" s="741"/>
      <c r="P27" s="742"/>
      <c r="Q27" s="838"/>
      <c r="R27" s="742"/>
      <c r="S27" s="170" t="s">
        <v>139</v>
      </c>
      <c r="T27" s="171" t="s">
        <v>140</v>
      </c>
      <c r="U27" s="170">
        <f>+IFERROR(VLOOKUP(T27,[3]DATOS!$E$2:$F$17,2,FALSE),"")</f>
        <v>15</v>
      </c>
      <c r="V27" s="789"/>
      <c r="W27" s="789"/>
      <c r="X27" s="737"/>
      <c r="Y27" s="789"/>
      <c r="Z27" s="789"/>
      <c r="AA27" s="789"/>
      <c r="AB27" s="339"/>
      <c r="AC27" s="735"/>
      <c r="AD27" s="735"/>
      <c r="AE27" s="735"/>
      <c r="AF27" s="732"/>
      <c r="AG27" s="878"/>
      <c r="AH27" s="880"/>
      <c r="AI27" s="872"/>
      <c r="AJ27" s="880"/>
      <c r="AK27" s="871"/>
      <c r="AL27" s="871"/>
      <c r="AM27" s="871"/>
      <c r="AN27" s="799"/>
      <c r="AO27" s="742"/>
      <c r="AP27" s="874"/>
      <c r="AQ27" s="876"/>
      <c r="AR27" s="876"/>
      <c r="AS27" s="939"/>
      <c r="AT27" s="732"/>
      <c r="AU27" s="834"/>
      <c r="AV27" s="859"/>
      <c r="AW27" s="859"/>
      <c r="AX27" s="859"/>
      <c r="AY27" s="859"/>
      <c r="AZ27" s="859"/>
      <c r="BA27" s="859"/>
      <c r="BB27" s="859"/>
      <c r="BC27" s="859"/>
      <c r="BD27" s="859"/>
      <c r="BE27" s="859"/>
      <c r="BF27" s="952"/>
      <c r="BG27" s="955"/>
      <c r="BH27" s="945"/>
      <c r="BI27" s="945"/>
      <c r="BJ27" s="945"/>
      <c r="BK27" s="935"/>
    </row>
    <row r="28" spans="1:69" ht="61.5" customHeight="1">
      <c r="A28" s="737"/>
      <c r="B28" s="738"/>
      <c r="C28" s="754"/>
      <c r="D28" s="754"/>
      <c r="E28" s="742"/>
      <c r="F28" s="742"/>
      <c r="G28" s="838"/>
      <c r="H28" s="742"/>
      <c r="I28" s="732"/>
      <c r="J28" s="742"/>
      <c r="K28" s="88" t="s">
        <v>141</v>
      </c>
      <c r="L28" s="103" t="s">
        <v>142</v>
      </c>
      <c r="M28" s="779"/>
      <c r="N28" s="740"/>
      <c r="O28" s="741"/>
      <c r="P28" s="742"/>
      <c r="Q28" s="838"/>
      <c r="R28" s="742"/>
      <c r="S28" s="170" t="s">
        <v>143</v>
      </c>
      <c r="T28" s="171" t="s">
        <v>144</v>
      </c>
      <c r="U28" s="170">
        <f>+IFERROR(VLOOKUP(T28,[3]DATOS!$E$2:$F$17,2,FALSE),"")</f>
        <v>15</v>
      </c>
      <c r="V28" s="789"/>
      <c r="W28" s="789"/>
      <c r="X28" s="737"/>
      <c r="Y28" s="789"/>
      <c r="Z28" s="789"/>
      <c r="AA28" s="789"/>
      <c r="AB28" s="339"/>
      <c r="AC28" s="735"/>
      <c r="AD28" s="735"/>
      <c r="AE28" s="735"/>
      <c r="AF28" s="732"/>
      <c r="AG28" s="878"/>
      <c r="AH28" s="880"/>
      <c r="AI28" s="872"/>
      <c r="AJ28" s="880"/>
      <c r="AK28" s="871"/>
      <c r="AL28" s="871"/>
      <c r="AM28" s="871"/>
      <c r="AN28" s="799"/>
      <c r="AO28" s="742"/>
      <c r="AP28" s="874"/>
      <c r="AQ28" s="876"/>
      <c r="AR28" s="876"/>
      <c r="AS28" s="939"/>
      <c r="AT28" s="732"/>
      <c r="AU28" s="834"/>
      <c r="AV28" s="859"/>
      <c r="AW28" s="859"/>
      <c r="AX28" s="859"/>
      <c r="AY28" s="859"/>
      <c r="AZ28" s="859"/>
      <c r="BA28" s="859"/>
      <c r="BB28" s="859"/>
      <c r="BC28" s="859"/>
      <c r="BD28" s="859"/>
      <c r="BE28" s="859"/>
      <c r="BF28" s="952"/>
      <c r="BG28" s="955"/>
      <c r="BH28" s="945"/>
      <c r="BI28" s="945"/>
      <c r="BJ28" s="945"/>
      <c r="BK28" s="935"/>
    </row>
    <row r="29" spans="1:69" ht="69.75" customHeight="1">
      <c r="A29" s="737"/>
      <c r="B29" s="738"/>
      <c r="C29" s="754"/>
      <c r="D29" s="754"/>
      <c r="E29" s="742"/>
      <c r="F29" s="742"/>
      <c r="G29" s="838"/>
      <c r="H29" s="742"/>
      <c r="I29" s="732"/>
      <c r="J29" s="742"/>
      <c r="K29" s="88" t="s">
        <v>145</v>
      </c>
      <c r="L29" s="103" t="s">
        <v>126</v>
      </c>
      <c r="M29" s="779"/>
      <c r="N29" s="740"/>
      <c r="O29" s="741"/>
      <c r="P29" s="742"/>
      <c r="Q29" s="838"/>
      <c r="R29" s="742"/>
      <c r="S29" s="170" t="s">
        <v>146</v>
      </c>
      <c r="T29" s="171" t="s">
        <v>147</v>
      </c>
      <c r="U29" s="170">
        <f>+IFERROR(VLOOKUP(T29,[3]DATOS!$E$2:$F$17,2,FALSE),"")</f>
        <v>15</v>
      </c>
      <c r="V29" s="789"/>
      <c r="W29" s="789"/>
      <c r="X29" s="737"/>
      <c r="Y29" s="789"/>
      <c r="Z29" s="789"/>
      <c r="AA29" s="789"/>
      <c r="AB29" s="339"/>
      <c r="AC29" s="735"/>
      <c r="AD29" s="735"/>
      <c r="AE29" s="735"/>
      <c r="AF29" s="732"/>
      <c r="AG29" s="878"/>
      <c r="AH29" s="880"/>
      <c r="AI29" s="872"/>
      <c r="AJ29" s="880"/>
      <c r="AK29" s="871"/>
      <c r="AL29" s="871"/>
      <c r="AM29" s="871"/>
      <c r="AN29" s="799"/>
      <c r="AO29" s="742"/>
      <c r="AP29" s="874"/>
      <c r="AQ29" s="876"/>
      <c r="AR29" s="876"/>
      <c r="AS29" s="939"/>
      <c r="AT29" s="732"/>
      <c r="AU29" s="834"/>
      <c r="AV29" s="859"/>
      <c r="AW29" s="859"/>
      <c r="AX29" s="859"/>
      <c r="AY29" s="859"/>
      <c r="AZ29" s="859"/>
      <c r="BA29" s="859"/>
      <c r="BB29" s="859"/>
      <c r="BC29" s="859"/>
      <c r="BD29" s="859"/>
      <c r="BE29" s="859"/>
      <c r="BF29" s="952"/>
      <c r="BG29" s="955"/>
      <c r="BH29" s="945"/>
      <c r="BI29" s="945"/>
      <c r="BJ29" s="945"/>
      <c r="BK29" s="935"/>
    </row>
    <row r="30" spans="1:69" ht="69.75" customHeight="1">
      <c r="A30" s="737"/>
      <c r="B30" s="738"/>
      <c r="C30" s="754"/>
      <c r="D30" s="754"/>
      <c r="E30" s="742"/>
      <c r="F30" s="742"/>
      <c r="G30" s="838"/>
      <c r="H30" s="742"/>
      <c r="I30" s="732"/>
      <c r="J30" s="742"/>
      <c r="K30" s="88" t="s">
        <v>148</v>
      </c>
      <c r="L30" s="103" t="s">
        <v>126</v>
      </c>
      <c r="M30" s="779"/>
      <c r="N30" s="740"/>
      <c r="O30" s="741"/>
      <c r="P30" s="742"/>
      <c r="Q30" s="838"/>
      <c r="R30" s="742"/>
      <c r="S30" s="170" t="s">
        <v>149</v>
      </c>
      <c r="T30" s="171" t="s">
        <v>150</v>
      </c>
      <c r="U30" s="170">
        <f>+IFERROR(VLOOKUP(T30,[3]DATOS!$E$2:$F$17,2,FALSE),"")</f>
        <v>15</v>
      </c>
      <c r="V30" s="789"/>
      <c r="W30" s="789"/>
      <c r="X30" s="737"/>
      <c r="Y30" s="789"/>
      <c r="Z30" s="789"/>
      <c r="AA30" s="789"/>
      <c r="AB30" s="339"/>
      <c r="AC30" s="735"/>
      <c r="AD30" s="735"/>
      <c r="AE30" s="735"/>
      <c r="AF30" s="732"/>
      <c r="AG30" s="878"/>
      <c r="AH30" s="880"/>
      <c r="AI30" s="872"/>
      <c r="AJ30" s="880"/>
      <c r="AK30" s="871"/>
      <c r="AL30" s="871"/>
      <c r="AM30" s="871"/>
      <c r="AN30" s="799"/>
      <c r="AO30" s="742"/>
      <c r="AP30" s="874"/>
      <c r="AQ30" s="876"/>
      <c r="AR30" s="876"/>
      <c r="AS30" s="939"/>
      <c r="AT30" s="732"/>
      <c r="AU30" s="834"/>
      <c r="AV30" s="859"/>
      <c r="AW30" s="859"/>
      <c r="AX30" s="859"/>
      <c r="AY30" s="859"/>
      <c r="AZ30" s="859"/>
      <c r="BA30" s="859"/>
      <c r="BB30" s="859"/>
      <c r="BC30" s="859"/>
      <c r="BD30" s="859"/>
      <c r="BE30" s="859"/>
      <c r="BF30" s="952"/>
      <c r="BG30" s="955"/>
      <c r="BH30" s="945"/>
      <c r="BI30" s="945"/>
      <c r="BJ30" s="945"/>
      <c r="BK30" s="935"/>
    </row>
    <row r="31" spans="1:69" ht="63.75" customHeight="1">
      <c r="A31" s="737"/>
      <c r="B31" s="738"/>
      <c r="C31" s="754"/>
      <c r="D31" s="754"/>
      <c r="E31" s="742"/>
      <c r="F31" s="742"/>
      <c r="G31" s="838"/>
      <c r="H31" s="742"/>
      <c r="I31" s="732"/>
      <c r="J31" s="742"/>
      <c r="K31" s="88" t="s">
        <v>151</v>
      </c>
      <c r="L31" s="103" t="s">
        <v>126</v>
      </c>
      <c r="M31" s="779"/>
      <c r="N31" s="740"/>
      <c r="O31" s="741"/>
      <c r="P31" s="742"/>
      <c r="Q31" s="838"/>
      <c r="R31" s="742"/>
      <c r="S31" s="170" t="s">
        <v>152</v>
      </c>
      <c r="T31" s="171" t="s">
        <v>153</v>
      </c>
      <c r="U31" s="170">
        <f>+IFERROR(VLOOKUP(T31,[3]DATOS!$E$2:$F$17,2,FALSE),"")</f>
        <v>10</v>
      </c>
      <c r="V31" s="789"/>
      <c r="W31" s="789"/>
      <c r="X31" s="737"/>
      <c r="Y31" s="789"/>
      <c r="Z31" s="789"/>
      <c r="AA31" s="789"/>
      <c r="AB31" s="339"/>
      <c r="AC31" s="735"/>
      <c r="AD31" s="735"/>
      <c r="AE31" s="735"/>
      <c r="AF31" s="732"/>
      <c r="AG31" s="878"/>
      <c r="AH31" s="880"/>
      <c r="AI31" s="872"/>
      <c r="AJ31" s="880"/>
      <c r="AK31" s="871"/>
      <c r="AL31" s="871"/>
      <c r="AM31" s="871"/>
      <c r="AN31" s="799"/>
      <c r="AO31" s="742"/>
      <c r="AP31" s="874"/>
      <c r="AQ31" s="876"/>
      <c r="AR31" s="876"/>
      <c r="AS31" s="939"/>
      <c r="AT31" s="732"/>
      <c r="AU31" s="834"/>
      <c r="AV31" s="859"/>
      <c r="AW31" s="859"/>
      <c r="AX31" s="859"/>
      <c r="AY31" s="859"/>
      <c r="AZ31" s="859"/>
      <c r="BA31" s="859"/>
      <c r="BB31" s="859"/>
      <c r="BC31" s="859"/>
      <c r="BD31" s="859"/>
      <c r="BE31" s="859"/>
      <c r="BF31" s="952"/>
      <c r="BG31" s="955"/>
      <c r="BH31" s="945"/>
      <c r="BI31" s="945"/>
      <c r="BJ31" s="945"/>
      <c r="BK31" s="935"/>
    </row>
    <row r="32" spans="1:69" ht="65.25" customHeight="1">
      <c r="A32" s="737"/>
      <c r="B32" s="738"/>
      <c r="C32" s="754"/>
      <c r="D32" s="754"/>
      <c r="E32" s="742"/>
      <c r="F32" s="742"/>
      <c r="G32" s="838"/>
      <c r="H32" s="742"/>
      <c r="I32" s="732"/>
      <c r="J32" s="742"/>
      <c r="K32" s="88" t="s">
        <v>154</v>
      </c>
      <c r="L32" s="103" t="s">
        <v>126</v>
      </c>
      <c r="M32" s="779"/>
      <c r="N32" s="740"/>
      <c r="O32" s="741"/>
      <c r="P32" s="742"/>
      <c r="Q32" s="838"/>
      <c r="R32" s="742"/>
      <c r="S32" s="789"/>
      <c r="T32" s="737"/>
      <c r="U32" s="789"/>
      <c r="V32" s="789"/>
      <c r="W32" s="789"/>
      <c r="X32" s="737"/>
      <c r="Y32" s="789"/>
      <c r="Z32" s="789"/>
      <c r="AA32" s="789"/>
      <c r="AB32" s="339"/>
      <c r="AC32" s="735"/>
      <c r="AD32" s="735"/>
      <c r="AE32" s="735"/>
      <c r="AF32" s="732"/>
      <c r="AG32" s="878"/>
      <c r="AH32" s="880"/>
      <c r="AI32" s="872"/>
      <c r="AJ32" s="880"/>
      <c r="AK32" s="871"/>
      <c r="AL32" s="871"/>
      <c r="AM32" s="871"/>
      <c r="AN32" s="799"/>
      <c r="AO32" s="742"/>
      <c r="AP32" s="874"/>
      <c r="AQ32" s="876"/>
      <c r="AR32" s="876"/>
      <c r="AS32" s="939"/>
      <c r="AT32" s="732"/>
      <c r="AU32" s="835"/>
      <c r="AV32" s="860"/>
      <c r="AW32" s="860"/>
      <c r="AX32" s="860"/>
      <c r="AY32" s="860"/>
      <c r="AZ32" s="860"/>
      <c r="BA32" s="860"/>
      <c r="BB32" s="860"/>
      <c r="BC32" s="860"/>
      <c r="BD32" s="860"/>
      <c r="BE32" s="860"/>
      <c r="BF32" s="953"/>
      <c r="BG32" s="956"/>
      <c r="BH32" s="946"/>
      <c r="BI32" s="946"/>
      <c r="BJ32" s="946"/>
      <c r="BK32" s="936"/>
    </row>
    <row r="33" spans="1:63" ht="57.75" customHeight="1">
      <c r="A33" s="737"/>
      <c r="B33" s="738"/>
      <c r="C33" s="755"/>
      <c r="D33" s="755"/>
      <c r="E33" s="742"/>
      <c r="F33" s="742"/>
      <c r="G33" s="838"/>
      <c r="H33" s="742"/>
      <c r="I33" s="732"/>
      <c r="J33" s="742"/>
      <c r="K33" s="88" t="s">
        <v>155</v>
      </c>
      <c r="L33" s="103" t="s">
        <v>126</v>
      </c>
      <c r="M33" s="779"/>
      <c r="N33" s="740"/>
      <c r="O33" s="741"/>
      <c r="P33" s="742"/>
      <c r="Q33" s="838"/>
      <c r="R33" s="742"/>
      <c r="S33" s="789"/>
      <c r="T33" s="737"/>
      <c r="U33" s="789"/>
      <c r="V33" s="789"/>
      <c r="W33" s="789"/>
      <c r="X33" s="737"/>
      <c r="Y33" s="789"/>
      <c r="Z33" s="789"/>
      <c r="AA33" s="789"/>
      <c r="AB33" s="339"/>
      <c r="AC33" s="735"/>
      <c r="AD33" s="735"/>
      <c r="AE33" s="735"/>
      <c r="AF33" s="732"/>
      <c r="AG33" s="878"/>
      <c r="AH33" s="880"/>
      <c r="AI33" s="872"/>
      <c r="AJ33" s="880"/>
      <c r="AK33" s="871"/>
      <c r="AL33" s="871"/>
      <c r="AM33" s="871"/>
      <c r="AN33" s="799"/>
      <c r="AO33" s="742"/>
      <c r="AP33" s="874"/>
      <c r="AQ33" s="876"/>
      <c r="AR33" s="876"/>
      <c r="AS33" s="939"/>
      <c r="AT33" s="732"/>
      <c r="AU33" s="887"/>
      <c r="AV33" s="888"/>
      <c r="AW33" s="888"/>
      <c r="AX33" s="888"/>
      <c r="AY33" s="888"/>
      <c r="AZ33" s="888"/>
      <c r="BA33" s="888"/>
      <c r="BB33" s="888"/>
      <c r="BC33" s="888"/>
      <c r="BD33" s="888"/>
      <c r="BE33" s="888"/>
      <c r="BF33" s="904"/>
      <c r="BG33" s="949"/>
      <c r="BH33" s="942"/>
      <c r="BI33" s="942"/>
      <c r="BJ33" s="942"/>
      <c r="BK33" s="950"/>
    </row>
    <row r="34" spans="1:63" ht="41.25" customHeight="1">
      <c r="A34" s="737"/>
      <c r="B34" s="738"/>
      <c r="C34" s="762" t="s">
        <v>853</v>
      </c>
      <c r="D34" s="762" t="s">
        <v>854</v>
      </c>
      <c r="E34" s="742"/>
      <c r="F34" s="742"/>
      <c r="G34" s="838"/>
      <c r="H34" s="742"/>
      <c r="I34" s="732"/>
      <c r="J34" s="742"/>
      <c r="K34" s="88" t="s">
        <v>156</v>
      </c>
      <c r="L34" s="103" t="s">
        <v>126</v>
      </c>
      <c r="M34" s="779"/>
      <c r="N34" s="740"/>
      <c r="O34" s="741"/>
      <c r="P34" s="742"/>
      <c r="Q34" s="838"/>
      <c r="R34" s="742"/>
      <c r="S34" s="789"/>
      <c r="T34" s="737"/>
      <c r="U34" s="789"/>
      <c r="V34" s="789"/>
      <c r="W34" s="789"/>
      <c r="X34" s="737"/>
      <c r="Y34" s="789"/>
      <c r="Z34" s="789"/>
      <c r="AA34" s="789"/>
      <c r="AB34" s="339"/>
      <c r="AC34" s="735"/>
      <c r="AD34" s="735"/>
      <c r="AE34" s="735"/>
      <c r="AF34" s="732"/>
      <c r="AG34" s="878"/>
      <c r="AH34" s="880"/>
      <c r="AI34" s="872"/>
      <c r="AJ34" s="880"/>
      <c r="AK34" s="871"/>
      <c r="AL34" s="871"/>
      <c r="AM34" s="871"/>
      <c r="AN34" s="799"/>
      <c r="AO34" s="742"/>
      <c r="AP34" s="874"/>
      <c r="AQ34" s="876"/>
      <c r="AR34" s="876"/>
      <c r="AS34" s="939"/>
      <c r="AT34" s="732"/>
      <c r="AU34" s="887"/>
      <c r="AV34" s="888"/>
      <c r="AW34" s="888"/>
      <c r="AX34" s="888"/>
      <c r="AY34" s="888"/>
      <c r="AZ34" s="888"/>
      <c r="BA34" s="888"/>
      <c r="BB34" s="888"/>
      <c r="BC34" s="888"/>
      <c r="BD34" s="888"/>
      <c r="BE34" s="888"/>
      <c r="BF34" s="904"/>
      <c r="BG34" s="949"/>
      <c r="BH34" s="942"/>
      <c r="BI34" s="942"/>
      <c r="BJ34" s="942"/>
      <c r="BK34" s="950"/>
    </row>
    <row r="35" spans="1:63" ht="42.75" customHeight="1">
      <c r="A35" s="737"/>
      <c r="B35" s="738"/>
      <c r="C35" s="754"/>
      <c r="D35" s="754"/>
      <c r="E35" s="742"/>
      <c r="F35" s="742"/>
      <c r="G35" s="839"/>
      <c r="H35" s="742"/>
      <c r="I35" s="732"/>
      <c r="J35" s="742"/>
      <c r="K35" s="88" t="s">
        <v>157</v>
      </c>
      <c r="L35" s="103" t="s">
        <v>126</v>
      </c>
      <c r="M35" s="779"/>
      <c r="N35" s="740"/>
      <c r="O35" s="741"/>
      <c r="P35" s="742"/>
      <c r="Q35" s="839"/>
      <c r="R35" s="742"/>
      <c r="S35" s="789"/>
      <c r="T35" s="737"/>
      <c r="U35" s="789"/>
      <c r="V35" s="789"/>
      <c r="W35" s="789"/>
      <c r="X35" s="737"/>
      <c r="Y35" s="789"/>
      <c r="Z35" s="789"/>
      <c r="AA35" s="789"/>
      <c r="AB35" s="726"/>
      <c r="AC35" s="736"/>
      <c r="AD35" s="736"/>
      <c r="AE35" s="736"/>
      <c r="AF35" s="733"/>
      <c r="AG35" s="879"/>
      <c r="AH35" s="880"/>
      <c r="AI35" s="872"/>
      <c r="AJ35" s="880"/>
      <c r="AK35" s="871"/>
      <c r="AL35" s="871"/>
      <c r="AM35" s="871"/>
      <c r="AN35" s="799"/>
      <c r="AO35" s="742"/>
      <c r="AP35" s="875"/>
      <c r="AQ35" s="876"/>
      <c r="AR35" s="876"/>
      <c r="AS35" s="939"/>
      <c r="AT35" s="733"/>
      <c r="AU35" s="887"/>
      <c r="AV35" s="888"/>
      <c r="AW35" s="888"/>
      <c r="AX35" s="888"/>
      <c r="AY35" s="888"/>
      <c r="AZ35" s="888"/>
      <c r="BA35" s="888"/>
      <c r="BB35" s="888"/>
      <c r="BC35" s="888"/>
      <c r="BD35" s="888"/>
      <c r="BE35" s="888"/>
      <c r="BF35" s="904"/>
      <c r="BG35" s="949"/>
      <c r="BH35" s="942"/>
      <c r="BI35" s="942"/>
      <c r="BJ35" s="942"/>
      <c r="BK35" s="950"/>
    </row>
    <row r="36" spans="1:63" ht="48.75" customHeight="1">
      <c r="A36" s="737"/>
      <c r="B36" s="738"/>
      <c r="C36" s="754"/>
      <c r="D36" s="754"/>
      <c r="E36" s="742"/>
      <c r="F36" s="742"/>
      <c r="G36" s="781" t="s">
        <v>1058</v>
      </c>
      <c r="H36" s="742"/>
      <c r="I36" s="732"/>
      <c r="J36" s="742"/>
      <c r="K36" s="88" t="s">
        <v>158</v>
      </c>
      <c r="L36" s="103" t="s">
        <v>126</v>
      </c>
      <c r="M36" s="779"/>
      <c r="N36" s="740"/>
      <c r="O36" s="741"/>
      <c r="P36" s="742"/>
      <c r="Q36" s="800"/>
      <c r="R36" s="742"/>
      <c r="S36" s="170" t="s">
        <v>128</v>
      </c>
      <c r="T36" s="171"/>
      <c r="U36" s="170" t="str">
        <f>+IFERROR(VLOOKUP(T36,[3]DATOS!$E$2:$F$17,2,FALSE),"")</f>
        <v/>
      </c>
      <c r="V36" s="789">
        <f>SUM(U36:U42)</f>
        <v>0</v>
      </c>
      <c r="W36" s="789" t="str">
        <f>+IF(AND(V36&lt;=100,V36&gt;=96),"Fuerte",IF(AND(V36&lt;=95,V36&gt;=86),"Moderado",IF(AND(V36&lt;=85,M36&gt;=0),"Débil"," ")))</f>
        <v>Débil</v>
      </c>
      <c r="X36" s="737"/>
      <c r="Y36" s="789">
        <f>IF(AND(EXACT(W36,"Fuerte"),(EXACT(X36,"Fuerte"))),"Fuerte",IF(AND(EXACT(W36,"Fuerte"),(EXACT(X36,"Moderado"))),"Moderado",IF(AND(EXACT(W36,"Fuerte"),(EXACT(X36,"Débil"))),"Débil",IF(AND(EXACT(W36,"Moderado"),(EXACT(X36,"Fuerte"))),"Moderado",IF(AND(EXACT(W36,"Moderado"),(EXACT(X36,"Moderado"))),"Moderado",IF(AND(EXACT(W36,"Moderado"),(EXACT(X36,"Débil"))),"Débil",IF(AND(EXACT(W36,"Débil"),(EXACT(X36,"Fuerte"))),"Débil",IF(AND(EXACT(W36,"Débil"),(EXACT(X36,"Moderado"))),"Débil",IF(AND(EXACT(W36,"Débil"),(EXACT(X36,"Débil"))),"Débil",)))))))))</f>
        <v>0</v>
      </c>
      <c r="Z36" s="789" t="b">
        <f>IF(Y36="Fuerte",100,IF(Y36="Moderado",50,IF(Y36="Débil",0)))</f>
        <v>0</v>
      </c>
      <c r="AA36" s="789"/>
      <c r="AB36" s="725"/>
      <c r="AC36" s="725"/>
      <c r="AD36" s="725"/>
      <c r="AE36" s="725"/>
      <c r="AF36" s="731"/>
      <c r="AG36" s="877"/>
      <c r="AH36" s="880"/>
      <c r="AI36" s="872"/>
      <c r="AJ36" s="880"/>
      <c r="AK36" s="871"/>
      <c r="AL36" s="871"/>
      <c r="AM36" s="871"/>
      <c r="AN36" s="799"/>
      <c r="AO36" s="742"/>
      <c r="AP36" s="941" t="s">
        <v>859</v>
      </c>
      <c r="AQ36" s="876"/>
      <c r="AR36" s="876"/>
      <c r="AS36" s="939"/>
      <c r="AT36" s="742" t="s">
        <v>860</v>
      </c>
      <c r="AU36" s="887"/>
      <c r="AV36" s="888"/>
      <c r="AW36" s="888"/>
      <c r="AX36" s="888"/>
      <c r="AY36" s="888"/>
      <c r="AZ36" s="888"/>
      <c r="BA36" s="888"/>
      <c r="BB36" s="888"/>
      <c r="BC36" s="888"/>
      <c r="BD36" s="888"/>
      <c r="BE36" s="888"/>
      <c r="BF36" s="904"/>
      <c r="BG36" s="949"/>
      <c r="BH36" s="942"/>
      <c r="BI36" s="942"/>
      <c r="BJ36" s="942"/>
      <c r="BK36" s="950"/>
    </row>
    <row r="37" spans="1:63" ht="51" customHeight="1">
      <c r="A37" s="737"/>
      <c r="B37" s="738"/>
      <c r="C37" s="754"/>
      <c r="D37" s="754"/>
      <c r="E37" s="742"/>
      <c r="F37" s="742"/>
      <c r="G37" s="782"/>
      <c r="H37" s="742"/>
      <c r="I37" s="732"/>
      <c r="J37" s="742"/>
      <c r="K37" s="89" t="s">
        <v>159</v>
      </c>
      <c r="L37" s="103" t="s">
        <v>126</v>
      </c>
      <c r="M37" s="779"/>
      <c r="N37" s="740"/>
      <c r="O37" s="741"/>
      <c r="P37" s="742"/>
      <c r="Q37" s="800"/>
      <c r="R37" s="742"/>
      <c r="S37" s="170" t="s">
        <v>136</v>
      </c>
      <c r="T37" s="171"/>
      <c r="U37" s="170" t="str">
        <f>+IFERROR(VLOOKUP(T37,[3]DATOS!$E$2:$F$17,2,FALSE),"")</f>
        <v/>
      </c>
      <c r="V37" s="789"/>
      <c r="W37" s="789"/>
      <c r="X37" s="737"/>
      <c r="Y37" s="789"/>
      <c r="Z37" s="789"/>
      <c r="AA37" s="789"/>
      <c r="AB37" s="339"/>
      <c r="AC37" s="339"/>
      <c r="AD37" s="339"/>
      <c r="AE37" s="339"/>
      <c r="AF37" s="732"/>
      <c r="AG37" s="878"/>
      <c r="AH37" s="880"/>
      <c r="AI37" s="872"/>
      <c r="AJ37" s="880"/>
      <c r="AK37" s="871"/>
      <c r="AL37" s="871"/>
      <c r="AM37" s="871"/>
      <c r="AN37" s="799"/>
      <c r="AO37" s="742"/>
      <c r="AP37" s="941"/>
      <c r="AQ37" s="876"/>
      <c r="AR37" s="876"/>
      <c r="AS37" s="939"/>
      <c r="AT37" s="742"/>
      <c r="AU37" s="887"/>
      <c r="AV37" s="888"/>
      <c r="AW37" s="888"/>
      <c r="AX37" s="888"/>
      <c r="AY37" s="888"/>
      <c r="AZ37" s="888"/>
      <c r="BA37" s="888"/>
      <c r="BB37" s="888"/>
      <c r="BC37" s="888"/>
      <c r="BD37" s="888"/>
      <c r="BE37" s="888"/>
      <c r="BF37" s="904"/>
      <c r="BG37" s="949"/>
      <c r="BH37" s="942"/>
      <c r="BI37" s="942"/>
      <c r="BJ37" s="942"/>
      <c r="BK37" s="950"/>
    </row>
    <row r="38" spans="1:63" ht="52.5" customHeight="1">
      <c r="A38" s="737"/>
      <c r="B38" s="738"/>
      <c r="C38" s="754"/>
      <c r="D38" s="754"/>
      <c r="E38" s="742"/>
      <c r="F38" s="742"/>
      <c r="G38" s="782"/>
      <c r="H38" s="742"/>
      <c r="I38" s="732"/>
      <c r="J38" s="742"/>
      <c r="K38" s="89" t="s">
        <v>160</v>
      </c>
      <c r="L38" s="103" t="s">
        <v>126</v>
      </c>
      <c r="M38" s="779"/>
      <c r="N38" s="740"/>
      <c r="O38" s="741"/>
      <c r="P38" s="742"/>
      <c r="Q38" s="800"/>
      <c r="R38" s="742"/>
      <c r="S38" s="170" t="s">
        <v>139</v>
      </c>
      <c r="T38" s="171"/>
      <c r="U38" s="170" t="str">
        <f>+IFERROR(VLOOKUP(T38,[3]DATOS!$E$2:$F$17,2,FALSE),"")</f>
        <v/>
      </c>
      <c r="V38" s="789"/>
      <c r="W38" s="789"/>
      <c r="X38" s="737"/>
      <c r="Y38" s="789"/>
      <c r="Z38" s="789"/>
      <c r="AA38" s="789"/>
      <c r="AB38" s="339"/>
      <c r="AC38" s="339"/>
      <c r="AD38" s="339"/>
      <c r="AE38" s="339"/>
      <c r="AF38" s="732"/>
      <c r="AG38" s="878"/>
      <c r="AH38" s="880"/>
      <c r="AI38" s="872"/>
      <c r="AJ38" s="880"/>
      <c r="AK38" s="871"/>
      <c r="AL38" s="871"/>
      <c r="AM38" s="871"/>
      <c r="AN38" s="799"/>
      <c r="AO38" s="742"/>
      <c r="AP38" s="941"/>
      <c r="AQ38" s="876"/>
      <c r="AR38" s="876"/>
      <c r="AS38" s="939"/>
      <c r="AT38" s="742"/>
      <c r="AU38" s="887"/>
      <c r="AV38" s="888"/>
      <c r="AW38" s="888"/>
      <c r="AX38" s="888"/>
      <c r="AY38" s="888"/>
      <c r="AZ38" s="888"/>
      <c r="BA38" s="888"/>
      <c r="BB38" s="888"/>
      <c r="BC38" s="888"/>
      <c r="BD38" s="888"/>
      <c r="BE38" s="888"/>
      <c r="BF38" s="904"/>
      <c r="BG38" s="949"/>
      <c r="BH38" s="942"/>
      <c r="BI38" s="942"/>
      <c r="BJ38" s="942"/>
      <c r="BK38" s="950"/>
    </row>
    <row r="39" spans="1:63" ht="51" customHeight="1">
      <c r="A39" s="737"/>
      <c r="B39" s="738"/>
      <c r="C39" s="754"/>
      <c r="D39" s="754"/>
      <c r="E39" s="742"/>
      <c r="F39" s="742"/>
      <c r="G39" s="782"/>
      <c r="H39" s="742"/>
      <c r="I39" s="732"/>
      <c r="J39" s="742"/>
      <c r="K39" s="89" t="s">
        <v>161</v>
      </c>
      <c r="L39" s="103" t="s">
        <v>126</v>
      </c>
      <c r="M39" s="779"/>
      <c r="N39" s="740"/>
      <c r="O39" s="741"/>
      <c r="P39" s="742"/>
      <c r="Q39" s="800"/>
      <c r="R39" s="742"/>
      <c r="S39" s="170" t="s">
        <v>143</v>
      </c>
      <c r="T39" s="171"/>
      <c r="U39" s="170" t="str">
        <f>+IFERROR(VLOOKUP(T39,[3]DATOS!$E$2:$F$17,2,FALSE),"")</f>
        <v/>
      </c>
      <c r="V39" s="789"/>
      <c r="W39" s="789"/>
      <c r="X39" s="737"/>
      <c r="Y39" s="789"/>
      <c r="Z39" s="789"/>
      <c r="AA39" s="789"/>
      <c r="AB39" s="339"/>
      <c r="AC39" s="339"/>
      <c r="AD39" s="339"/>
      <c r="AE39" s="339"/>
      <c r="AF39" s="732"/>
      <c r="AG39" s="878"/>
      <c r="AH39" s="880"/>
      <c r="AI39" s="872"/>
      <c r="AJ39" s="880"/>
      <c r="AK39" s="871"/>
      <c r="AL39" s="871"/>
      <c r="AM39" s="871"/>
      <c r="AN39" s="799"/>
      <c r="AO39" s="742"/>
      <c r="AP39" s="941"/>
      <c r="AQ39" s="876"/>
      <c r="AR39" s="876"/>
      <c r="AS39" s="939"/>
      <c r="AT39" s="742"/>
      <c r="AU39" s="887"/>
      <c r="AV39" s="888"/>
      <c r="AW39" s="888"/>
      <c r="AX39" s="888"/>
      <c r="AY39" s="888"/>
      <c r="AZ39" s="888"/>
      <c r="BA39" s="888"/>
      <c r="BB39" s="888"/>
      <c r="BC39" s="888"/>
      <c r="BD39" s="888"/>
      <c r="BE39" s="888"/>
      <c r="BF39" s="904"/>
      <c r="BG39" s="949"/>
      <c r="BH39" s="942"/>
      <c r="BI39" s="942"/>
      <c r="BJ39" s="942"/>
      <c r="BK39" s="950"/>
    </row>
    <row r="40" spans="1:63" ht="78.75" customHeight="1">
      <c r="A40" s="737"/>
      <c r="B40" s="738"/>
      <c r="C40" s="754"/>
      <c r="D40" s="754"/>
      <c r="E40" s="742"/>
      <c r="F40" s="742"/>
      <c r="G40" s="782"/>
      <c r="H40" s="742"/>
      <c r="I40" s="732"/>
      <c r="J40" s="742"/>
      <c r="K40" s="89" t="s">
        <v>162</v>
      </c>
      <c r="L40" s="90" t="s">
        <v>142</v>
      </c>
      <c r="M40" s="779"/>
      <c r="N40" s="740"/>
      <c r="O40" s="741"/>
      <c r="P40" s="742"/>
      <c r="Q40" s="800"/>
      <c r="R40" s="742"/>
      <c r="S40" s="170" t="s">
        <v>146</v>
      </c>
      <c r="T40" s="171"/>
      <c r="U40" s="170" t="str">
        <f>+IFERROR(VLOOKUP(T40,[3]DATOS!$E$2:$F$17,2,FALSE),"")</f>
        <v/>
      </c>
      <c r="V40" s="789"/>
      <c r="W40" s="789"/>
      <c r="X40" s="737"/>
      <c r="Y40" s="789"/>
      <c r="Z40" s="789"/>
      <c r="AA40" s="789"/>
      <c r="AB40" s="339"/>
      <c r="AC40" s="339"/>
      <c r="AD40" s="339"/>
      <c r="AE40" s="339"/>
      <c r="AF40" s="732"/>
      <c r="AG40" s="878"/>
      <c r="AH40" s="880"/>
      <c r="AI40" s="872"/>
      <c r="AJ40" s="880"/>
      <c r="AK40" s="871"/>
      <c r="AL40" s="871"/>
      <c r="AM40" s="871"/>
      <c r="AN40" s="799"/>
      <c r="AO40" s="742"/>
      <c r="AP40" s="941"/>
      <c r="AQ40" s="876"/>
      <c r="AR40" s="876"/>
      <c r="AS40" s="939"/>
      <c r="AT40" s="742"/>
      <c r="AU40" s="887"/>
      <c r="AV40" s="888"/>
      <c r="AW40" s="888"/>
      <c r="AX40" s="888"/>
      <c r="AY40" s="888"/>
      <c r="AZ40" s="888"/>
      <c r="BA40" s="888"/>
      <c r="BB40" s="888"/>
      <c r="BC40" s="888"/>
      <c r="BD40" s="888"/>
      <c r="BE40" s="888"/>
      <c r="BF40" s="904"/>
      <c r="BG40" s="949"/>
      <c r="BH40" s="942"/>
      <c r="BI40" s="942"/>
      <c r="BJ40" s="942"/>
      <c r="BK40" s="950"/>
    </row>
    <row r="41" spans="1:63" ht="72.75" customHeight="1">
      <c r="A41" s="737"/>
      <c r="B41" s="738"/>
      <c r="C41" s="754"/>
      <c r="D41" s="754"/>
      <c r="E41" s="742"/>
      <c r="F41" s="742"/>
      <c r="G41" s="782"/>
      <c r="H41" s="742"/>
      <c r="I41" s="732"/>
      <c r="J41" s="742"/>
      <c r="K41" s="89" t="s">
        <v>163</v>
      </c>
      <c r="L41" s="103" t="s">
        <v>142</v>
      </c>
      <c r="M41" s="779"/>
      <c r="N41" s="740"/>
      <c r="O41" s="741"/>
      <c r="P41" s="742"/>
      <c r="Q41" s="800"/>
      <c r="R41" s="742"/>
      <c r="S41" s="170" t="s">
        <v>149</v>
      </c>
      <c r="T41" s="171"/>
      <c r="U41" s="170" t="str">
        <f>+IFERROR(VLOOKUP(T41,[3]DATOS!$E$2:$F$17,2,FALSE),"")</f>
        <v/>
      </c>
      <c r="V41" s="789"/>
      <c r="W41" s="789"/>
      <c r="X41" s="737"/>
      <c r="Y41" s="789"/>
      <c r="Z41" s="789"/>
      <c r="AA41" s="789"/>
      <c r="AB41" s="339"/>
      <c r="AC41" s="339"/>
      <c r="AD41" s="339"/>
      <c r="AE41" s="339"/>
      <c r="AF41" s="732"/>
      <c r="AG41" s="878"/>
      <c r="AH41" s="880"/>
      <c r="AI41" s="872"/>
      <c r="AJ41" s="880"/>
      <c r="AK41" s="871"/>
      <c r="AL41" s="871"/>
      <c r="AM41" s="871"/>
      <c r="AN41" s="799"/>
      <c r="AO41" s="742"/>
      <c r="AP41" s="941"/>
      <c r="AQ41" s="876"/>
      <c r="AR41" s="876"/>
      <c r="AS41" s="939"/>
      <c r="AT41" s="742"/>
      <c r="AU41" s="887"/>
      <c r="AV41" s="888"/>
      <c r="AW41" s="888"/>
      <c r="AX41" s="888"/>
      <c r="AY41" s="888"/>
      <c r="AZ41" s="888"/>
      <c r="BA41" s="888"/>
      <c r="BB41" s="888"/>
      <c r="BC41" s="888"/>
      <c r="BD41" s="888"/>
      <c r="BE41" s="888"/>
      <c r="BF41" s="904"/>
      <c r="BG41" s="949"/>
      <c r="BH41" s="942"/>
      <c r="BI41" s="942"/>
      <c r="BJ41" s="942"/>
      <c r="BK41" s="950"/>
    </row>
    <row r="42" spans="1:63" ht="57.75" customHeight="1">
      <c r="A42" s="737"/>
      <c r="B42" s="738"/>
      <c r="C42" s="754"/>
      <c r="D42" s="754"/>
      <c r="E42" s="742"/>
      <c r="F42" s="742"/>
      <c r="G42" s="782"/>
      <c r="H42" s="742"/>
      <c r="I42" s="732"/>
      <c r="J42" s="742"/>
      <c r="K42" s="89" t="s">
        <v>164</v>
      </c>
      <c r="L42" s="103" t="s">
        <v>142</v>
      </c>
      <c r="M42" s="779"/>
      <c r="N42" s="740"/>
      <c r="O42" s="741"/>
      <c r="P42" s="742"/>
      <c r="Q42" s="800"/>
      <c r="R42" s="742"/>
      <c r="S42" s="170" t="s">
        <v>152</v>
      </c>
      <c r="T42" s="171"/>
      <c r="U42" s="170" t="str">
        <f>+IFERROR(VLOOKUP(T42,[3]DATOS!$E$2:$F$17,2,FALSE),"")</f>
        <v/>
      </c>
      <c r="V42" s="789"/>
      <c r="W42" s="789"/>
      <c r="X42" s="737"/>
      <c r="Y42" s="789"/>
      <c r="Z42" s="789"/>
      <c r="AA42" s="789"/>
      <c r="AB42" s="339"/>
      <c r="AC42" s="339"/>
      <c r="AD42" s="339"/>
      <c r="AE42" s="339"/>
      <c r="AF42" s="732"/>
      <c r="AG42" s="878"/>
      <c r="AH42" s="880"/>
      <c r="AI42" s="872"/>
      <c r="AJ42" s="880"/>
      <c r="AK42" s="871"/>
      <c r="AL42" s="871"/>
      <c r="AM42" s="871"/>
      <c r="AN42" s="799"/>
      <c r="AO42" s="742"/>
      <c r="AP42" s="941"/>
      <c r="AQ42" s="876"/>
      <c r="AR42" s="876"/>
      <c r="AS42" s="939"/>
      <c r="AT42" s="742"/>
      <c r="AU42" s="887"/>
      <c r="AV42" s="888"/>
      <c r="AW42" s="888"/>
      <c r="AX42" s="888"/>
      <c r="AY42" s="888"/>
      <c r="AZ42" s="888"/>
      <c r="BA42" s="888"/>
      <c r="BB42" s="888"/>
      <c r="BC42" s="888"/>
      <c r="BD42" s="888"/>
      <c r="BE42" s="888"/>
      <c r="BF42" s="904"/>
      <c r="BG42" s="949"/>
      <c r="BH42" s="942"/>
      <c r="BI42" s="942"/>
      <c r="BJ42" s="942"/>
      <c r="BK42" s="950"/>
    </row>
    <row r="43" spans="1:63" ht="102.75" customHeight="1" thickBot="1">
      <c r="A43" s="737"/>
      <c r="B43" s="738"/>
      <c r="C43" s="767"/>
      <c r="D43" s="767"/>
      <c r="E43" s="742"/>
      <c r="F43" s="742"/>
      <c r="G43" s="783"/>
      <c r="H43" s="742"/>
      <c r="I43" s="733"/>
      <c r="J43" s="742"/>
      <c r="K43" s="89" t="s">
        <v>165</v>
      </c>
      <c r="L43" s="103" t="s">
        <v>142</v>
      </c>
      <c r="M43" s="779"/>
      <c r="N43" s="740"/>
      <c r="O43" s="741"/>
      <c r="P43" s="742"/>
      <c r="Q43" s="800"/>
      <c r="R43" s="742"/>
      <c r="S43" s="170"/>
      <c r="T43" s="171"/>
      <c r="U43" s="170"/>
      <c r="V43" s="789"/>
      <c r="W43" s="789"/>
      <c r="X43" s="737"/>
      <c r="Y43" s="789"/>
      <c r="Z43" s="789"/>
      <c r="AA43" s="789"/>
      <c r="AB43" s="726"/>
      <c r="AC43" s="726"/>
      <c r="AD43" s="726"/>
      <c r="AE43" s="726"/>
      <c r="AF43" s="733"/>
      <c r="AG43" s="879"/>
      <c r="AH43" s="880"/>
      <c r="AI43" s="872"/>
      <c r="AJ43" s="880"/>
      <c r="AK43" s="871"/>
      <c r="AL43" s="871"/>
      <c r="AM43" s="871"/>
      <c r="AN43" s="799"/>
      <c r="AO43" s="742"/>
      <c r="AP43" s="941"/>
      <c r="AQ43" s="876"/>
      <c r="AR43" s="876"/>
      <c r="AS43" s="939"/>
      <c r="AT43" s="742"/>
      <c r="AU43" s="887"/>
      <c r="AV43" s="888"/>
      <c r="AW43" s="888"/>
      <c r="AX43" s="888"/>
      <c r="AY43" s="888"/>
      <c r="AZ43" s="888"/>
      <c r="BA43" s="888"/>
      <c r="BB43" s="888"/>
      <c r="BC43" s="888"/>
      <c r="BD43" s="888"/>
      <c r="BE43" s="888"/>
      <c r="BF43" s="904"/>
      <c r="BG43" s="949"/>
      <c r="BH43" s="942"/>
      <c r="BI43" s="942"/>
      <c r="BJ43" s="942"/>
      <c r="BK43" s="950"/>
    </row>
    <row r="44" spans="1:63" ht="46.5" customHeight="1">
      <c r="A44" s="737">
        <v>3</v>
      </c>
      <c r="B44" s="738" t="s">
        <v>494</v>
      </c>
      <c r="C44" s="762" t="s">
        <v>861</v>
      </c>
      <c r="D44" s="762" t="s">
        <v>862</v>
      </c>
      <c r="E44" s="739" t="s">
        <v>495</v>
      </c>
      <c r="F44" s="739" t="s">
        <v>122</v>
      </c>
      <c r="G44" s="957" t="s">
        <v>866</v>
      </c>
      <c r="H44" s="759" t="s">
        <v>406</v>
      </c>
      <c r="I44" s="759" t="s">
        <v>468</v>
      </c>
      <c r="J44" s="739" t="s">
        <v>124</v>
      </c>
      <c r="K44" s="88" t="s">
        <v>125</v>
      </c>
      <c r="L44" s="103" t="s">
        <v>126</v>
      </c>
      <c r="M44" s="779">
        <f>COUNTIF(L44:L62,"Si")</f>
        <v>9</v>
      </c>
      <c r="N44" s="740" t="str">
        <f>+IF(AND(M44&lt;6,M44&gt;0),"Moderado",IF(AND(M44&lt;12,M44&gt;5),"Mayor",IF(AND(M44&lt;20,M44&gt;11),"Catastrófico","Responda las Preguntas de Impacto")))</f>
        <v>Mayor</v>
      </c>
      <c r="O44" s="741" t="str">
        <f>IF(AND(EXACT(J44,"Rara vez"),(EXACT(N44,"Moderado"))),"Moderado",IF(AND(EXACT(J44,"Rara vez"),(EXACT(N44,"Mayor"))),"Alto",IF(AND(EXACT(J44,"Rara vez"),(EXACT(N44,"Catastrófico"))),"Extremo",IF(AND(EXACT(J44,"Improbable"),(EXACT(N44,"Moderado"))),"Moderado",IF(AND(EXACT(J44,"Improbable"),(EXACT(N44,"Mayor"))),"Alto",IF(AND(EXACT(J44,"Improbable"),(EXACT(N44,"Catastrófico"))),"Extremo",IF(AND(EXACT(J44,"Posible"),(EXACT(N44,"Moderado"))),"Alto",IF(AND(EXACT(J44,"Posible"),(EXACT(N44,"Mayor"))),"Extremo",IF(AND(EXACT(J44,"Posible"),(EXACT(N44,"Catastrófico"))),"Extremo",IF(AND(EXACT(J44,"Probable"),(EXACT(N44,"Moderado"))),"Alto",IF(AND(EXACT(J44,"Probable"),(EXACT(N44,"Mayor"))),"Extremo",IF(AND(EXACT(J44,"Probable"),(EXACT(N44,"Catastrófico"))),"Extremo",IF(AND(EXACT(J44,"Casi Seguro"),(EXACT(N44,"Moderado"))),"Extremo",IF(AND(EXACT(J44,"Casi Seguro"),(EXACT(N44,"Mayor"))),"Extremo",IF(AND(EXACT(J44,"Casi Seguro"),(EXACT(N44,"Catastrófico"))),"Extremo","")))))))))))))))</f>
        <v>Alto</v>
      </c>
      <c r="P44" s="742" t="s">
        <v>469</v>
      </c>
      <c r="Q44" s="960" t="s">
        <v>865</v>
      </c>
      <c r="R44" s="739" t="s">
        <v>127</v>
      </c>
      <c r="S44" s="176" t="s">
        <v>128</v>
      </c>
      <c r="T44" s="177" t="s">
        <v>129</v>
      </c>
      <c r="U44" s="176">
        <f>+IFERROR(VLOOKUP(T44,[3]DATOS!$E$2:$F$17,2,FALSE),"")</f>
        <v>15</v>
      </c>
      <c r="V44" s="743">
        <f>SUM(U44:U50)</f>
        <v>100</v>
      </c>
      <c r="W44" s="743" t="str">
        <f>+IF(AND(V44&lt;=100,V44&gt;=96),"Fuerte",IF(AND(V44&lt;=95,V44&gt;=86),"Moderado",IF(AND(V44&lt;=85,M44&gt;=0),"Débil"," ")))</f>
        <v>Fuerte</v>
      </c>
      <c r="X44" s="758" t="s">
        <v>130</v>
      </c>
      <c r="Y44" s="743" t="str">
        <f>IF(AND(EXACT(W44,"Fuerte"),(EXACT(X44,"Fuerte"))),"Fuerte",IF(AND(EXACT(W44,"Fuerte"),(EXACT(X44,"Moderado"))),"Moderado",IF(AND(EXACT(W44,"Fuerte"),(EXACT(X44,"Débil"))),"Débil",IF(AND(EXACT(W44,"Moderado"),(EXACT(X44,"Fuerte"))),"Moderado",IF(AND(EXACT(W44,"Moderado"),(EXACT(X44,"Moderado"))),"Moderado",IF(AND(EXACT(W44,"Moderado"),(EXACT(X44,"Débil"))),"Débil",IF(AND(EXACT(W44,"Débil"),(EXACT(X44,"Fuerte"))),"Débil",IF(AND(EXACT(W44,"Débil"),(EXACT(X44,"Moderado"))),"Débil",IF(AND(EXACT(W44,"Débil"),(EXACT(X44,"Débil"))),"Débil",)))))))))</f>
        <v>Fuerte</v>
      </c>
      <c r="Z44" s="743">
        <f>IF(Y44="Fuerte",100,IF(Y44="Moderado",50,IF(Y44="Débil",0)))</f>
        <v>100</v>
      </c>
      <c r="AA44" s="743">
        <f>AVERAGE(Z44:Z62)</f>
        <v>100</v>
      </c>
      <c r="AB44" s="823" t="s">
        <v>491</v>
      </c>
      <c r="AC44" s="172"/>
      <c r="AD44" s="172"/>
      <c r="AE44" s="172"/>
      <c r="AF44" s="759" t="s">
        <v>409</v>
      </c>
      <c r="AG44" s="829" t="s">
        <v>496</v>
      </c>
      <c r="AH44" s="785" t="str">
        <f>+IF(AA44=100,"Fuerte",IF(AND(AA44&lt;=99,AA44&gt;=50),"Moderado",IF(AA44&lt;50,"Débil"," ")))</f>
        <v>Fuerte</v>
      </c>
      <c r="AI44" s="832" t="s">
        <v>132</v>
      </c>
      <c r="AJ44" s="785" t="s">
        <v>133</v>
      </c>
      <c r="AK44" s="966" t="str">
        <f>IF(AND(OR(AJ44="Directamente",AJ44="Indirectamente",AJ44="No Disminuye"),(AH44="Fuerte"),(AI44="Directamente"),(OR(J44="Rara vez",J44="Improbable",J44="Posible"))),"Rara vez",IF(AND(OR(AJ44="Directamente",AJ44="Indirectamente",AJ44="No Disminuye"),(AH44="Fuerte"),(AI44="Directamente"),(J44="Probable")),"Improbable",IF(AND(OR(AJ44="Directamente",AJ44="Indirectamente",AJ44="No Disminuye"),(AH44="Fuerte"),(AI44="Directamente"),(J44="Casi Seguro")),"Posible",IF(AND(AJ44="Directamente",AI44="No disminuye",AH44="Fuerte"),J44,IF(AND(OR(AJ44="Directamente",AJ44="Indirectamente",AJ44="No Disminuye"),AH44="Moderado",AI44="Directamente",(OR(J44="Rara vez",J44="Improbable"))),"Rara vez",IF(AND(OR(AJ44="Directamente",AJ44="Indirectamente",AJ44="No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disminuye",AH44="Moderado"),J44,IF(AH44="Débil",J44," ESTA COMBINACION NO ESTÁ CONTEMPLADA EN LA METODOLOGÍA "))))))))))</f>
        <v>Rara vez</v>
      </c>
      <c r="AL44" s="966" t="str">
        <f>IF(AND(OR(AJ44="Directamente",AJ44="Indirectamente",AJ44="No Disminuye"),AH44="Moderado",AI44="Directamente",(OR(J44="Raro",J44="Improbable"))),"Raro",IF(AND(OR(AJ44="Directamente",AJ44="Indirectamente",AJ44="No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 ")))))</f>
        <v xml:space="preserve"> </v>
      </c>
      <c r="AM44" s="966" t="str">
        <f>N44</f>
        <v>Mayor</v>
      </c>
      <c r="AN44" s="799" t="str">
        <f>IF(AND(EXACT(AK44,"Rara vez"),(EXACT(AM44,"Moderado"))),"Moderado",IF(AND(EXACT(AK44,"Rara vez"),(EXACT(AM44,"Mayor"))),"Alto",IF(AND(EXACT(AK44,"Rara vez"),(EXACT(AM44,"Catastrófico"))),"Extremo",IF(AND(EXACT(AK44,"Improbable"),(EXACT(AM44,"Moderado"))),"Moderado",IF(AND(EXACT(AK44,"Improbable"),(EXACT(AM44,"Mayor"))),"Alto",IF(AND(EXACT(AK44,"Improbable"),(EXACT(AM44,"Catastrófico"))),"Extremo",IF(AND(EXACT(AK44,"Posible"),(EXACT(AM44,"Moderado"))),"Alto",IF(AND(EXACT(AK44,"Posible"),(EXACT(AM44,"Mayor"))),"Extremo",IF(AND(EXACT(AK44,"Posible"),(EXACT(AM44,"Catastrófico"))),"Extremo",IF(AND(EXACT(AK44,"Probable"),(EXACT(AM44,"Moderado"))),"Alto",IF(AND(EXACT(AK44,"Probable"),(EXACT(AM44,"Mayor"))),"Extremo",IF(AND(EXACT(AK44,"Probable"),(EXACT(AM44,"Catastrófico"))),"Extremo",IF(AND(EXACT(AK44,"Casi Seguro"),(EXACT(AM44,"Moderado"))),"Extremo",IF(AND(EXACT(AK44,"Casi Seguro"),(EXACT(AM44,"Mayor"))),"Extremo",IF(AND(EXACT(AK44,"Casi Seguro"),(EXACT(AM44,"Catastrófico"))),"Extremo","")))))))))))))))</f>
        <v>Alto</v>
      </c>
      <c r="AO44" s="739" t="s">
        <v>469</v>
      </c>
      <c r="AP44" s="961" t="s">
        <v>867</v>
      </c>
      <c r="AQ44" s="795">
        <v>44927</v>
      </c>
      <c r="AR44" s="795">
        <v>45291</v>
      </c>
      <c r="AS44" s="964" t="s">
        <v>412</v>
      </c>
      <c r="AT44" s="965" t="s">
        <v>869</v>
      </c>
      <c r="AU44" s="833"/>
      <c r="AV44" s="858"/>
      <c r="AW44" s="858"/>
      <c r="AX44" s="858"/>
      <c r="AY44" s="858"/>
      <c r="AZ44" s="858"/>
      <c r="BA44" s="858"/>
      <c r="BB44" s="858"/>
      <c r="BC44" s="858"/>
      <c r="BD44" s="858"/>
      <c r="BE44" s="858"/>
      <c r="BF44" s="951"/>
      <c r="BG44" s="954"/>
      <c r="BH44" s="944"/>
      <c r="BI44" s="944"/>
      <c r="BJ44" s="944"/>
      <c r="BK44" s="934"/>
    </row>
    <row r="45" spans="1:63" ht="30" customHeight="1">
      <c r="A45" s="737"/>
      <c r="B45" s="738"/>
      <c r="C45" s="754"/>
      <c r="D45" s="754"/>
      <c r="E45" s="739"/>
      <c r="F45" s="739"/>
      <c r="G45" s="958"/>
      <c r="H45" s="760"/>
      <c r="I45" s="760"/>
      <c r="J45" s="739"/>
      <c r="K45" s="88" t="s">
        <v>135</v>
      </c>
      <c r="L45" s="103" t="s">
        <v>142</v>
      </c>
      <c r="M45" s="779"/>
      <c r="N45" s="740"/>
      <c r="O45" s="741"/>
      <c r="P45" s="742"/>
      <c r="Q45" s="960"/>
      <c r="R45" s="739"/>
      <c r="S45" s="176" t="s">
        <v>136</v>
      </c>
      <c r="T45" s="177" t="s">
        <v>137</v>
      </c>
      <c r="U45" s="176">
        <f>+IFERROR(VLOOKUP(T45,[3]DATOS!$E$2:$F$17,2,FALSE),"")</f>
        <v>15</v>
      </c>
      <c r="V45" s="743"/>
      <c r="W45" s="743"/>
      <c r="X45" s="758"/>
      <c r="Y45" s="743"/>
      <c r="Z45" s="743"/>
      <c r="AA45" s="743"/>
      <c r="AB45" s="824"/>
      <c r="AC45" s="173"/>
      <c r="AD45" s="173"/>
      <c r="AE45" s="173"/>
      <c r="AF45" s="760"/>
      <c r="AG45" s="830"/>
      <c r="AH45" s="785"/>
      <c r="AI45" s="832"/>
      <c r="AJ45" s="785"/>
      <c r="AK45" s="966"/>
      <c r="AL45" s="966"/>
      <c r="AM45" s="966"/>
      <c r="AN45" s="799"/>
      <c r="AO45" s="739"/>
      <c r="AP45" s="962"/>
      <c r="AQ45" s="795"/>
      <c r="AR45" s="795"/>
      <c r="AS45" s="964"/>
      <c r="AT45" s="965"/>
      <c r="AU45" s="834"/>
      <c r="AV45" s="859"/>
      <c r="AW45" s="859"/>
      <c r="AX45" s="859"/>
      <c r="AY45" s="859"/>
      <c r="AZ45" s="859"/>
      <c r="BA45" s="859"/>
      <c r="BB45" s="859"/>
      <c r="BC45" s="859"/>
      <c r="BD45" s="859"/>
      <c r="BE45" s="859"/>
      <c r="BF45" s="952"/>
      <c r="BG45" s="955"/>
      <c r="BH45" s="945"/>
      <c r="BI45" s="945"/>
      <c r="BJ45" s="945"/>
      <c r="BK45" s="935"/>
    </row>
    <row r="46" spans="1:63" ht="30" customHeight="1">
      <c r="A46" s="737"/>
      <c r="B46" s="738"/>
      <c r="C46" s="754"/>
      <c r="D46" s="754"/>
      <c r="E46" s="739"/>
      <c r="F46" s="739"/>
      <c r="G46" s="958"/>
      <c r="H46" s="760"/>
      <c r="I46" s="760"/>
      <c r="J46" s="739"/>
      <c r="K46" s="88" t="s">
        <v>138</v>
      </c>
      <c r="L46" s="103" t="s">
        <v>126</v>
      </c>
      <c r="M46" s="779"/>
      <c r="N46" s="740"/>
      <c r="O46" s="741"/>
      <c r="P46" s="742"/>
      <c r="Q46" s="960"/>
      <c r="R46" s="739"/>
      <c r="S46" s="176" t="s">
        <v>139</v>
      </c>
      <c r="T46" s="177" t="s">
        <v>140</v>
      </c>
      <c r="U46" s="176">
        <f>+IFERROR(VLOOKUP(T46,[3]DATOS!$E$2:$F$17,2,FALSE),"")</f>
        <v>15</v>
      </c>
      <c r="V46" s="743"/>
      <c r="W46" s="743"/>
      <c r="X46" s="758"/>
      <c r="Y46" s="743"/>
      <c r="Z46" s="743"/>
      <c r="AA46" s="743"/>
      <c r="AB46" s="824"/>
      <c r="AC46" s="173"/>
      <c r="AD46" s="173"/>
      <c r="AE46" s="173"/>
      <c r="AF46" s="760"/>
      <c r="AG46" s="830"/>
      <c r="AH46" s="785"/>
      <c r="AI46" s="832"/>
      <c r="AJ46" s="785"/>
      <c r="AK46" s="966"/>
      <c r="AL46" s="966"/>
      <c r="AM46" s="966"/>
      <c r="AN46" s="799"/>
      <c r="AO46" s="739"/>
      <c r="AP46" s="962"/>
      <c r="AQ46" s="795"/>
      <c r="AR46" s="795"/>
      <c r="AS46" s="964"/>
      <c r="AT46" s="965"/>
      <c r="AU46" s="834"/>
      <c r="AV46" s="859"/>
      <c r="AW46" s="859"/>
      <c r="AX46" s="859"/>
      <c r="AY46" s="859"/>
      <c r="AZ46" s="859"/>
      <c r="BA46" s="859"/>
      <c r="BB46" s="859"/>
      <c r="BC46" s="859"/>
      <c r="BD46" s="859"/>
      <c r="BE46" s="859"/>
      <c r="BF46" s="952"/>
      <c r="BG46" s="955"/>
      <c r="BH46" s="945"/>
      <c r="BI46" s="945"/>
      <c r="BJ46" s="945"/>
      <c r="BK46" s="935"/>
    </row>
    <row r="47" spans="1:63" ht="30" customHeight="1">
      <c r="A47" s="737"/>
      <c r="B47" s="738"/>
      <c r="C47" s="754"/>
      <c r="D47" s="754"/>
      <c r="E47" s="739"/>
      <c r="F47" s="739"/>
      <c r="G47" s="958"/>
      <c r="H47" s="760"/>
      <c r="I47" s="760"/>
      <c r="J47" s="739"/>
      <c r="K47" s="88" t="s">
        <v>141</v>
      </c>
      <c r="L47" s="103" t="s">
        <v>142</v>
      </c>
      <c r="M47" s="779"/>
      <c r="N47" s="740"/>
      <c r="O47" s="741"/>
      <c r="P47" s="742"/>
      <c r="Q47" s="960"/>
      <c r="R47" s="739"/>
      <c r="S47" s="176" t="s">
        <v>143</v>
      </c>
      <c r="T47" s="177" t="s">
        <v>144</v>
      </c>
      <c r="U47" s="176">
        <f>+IFERROR(VLOOKUP(T47,[3]DATOS!$E$2:$F$17,2,FALSE),"")</f>
        <v>15</v>
      </c>
      <c r="V47" s="743"/>
      <c r="W47" s="743"/>
      <c r="X47" s="758"/>
      <c r="Y47" s="743"/>
      <c r="Z47" s="743"/>
      <c r="AA47" s="743"/>
      <c r="AB47" s="824"/>
      <c r="AC47" s="173"/>
      <c r="AD47" s="173"/>
      <c r="AE47" s="173"/>
      <c r="AF47" s="760"/>
      <c r="AG47" s="830"/>
      <c r="AH47" s="785"/>
      <c r="AI47" s="832"/>
      <c r="AJ47" s="785"/>
      <c r="AK47" s="966"/>
      <c r="AL47" s="966"/>
      <c r="AM47" s="966"/>
      <c r="AN47" s="799"/>
      <c r="AO47" s="739"/>
      <c r="AP47" s="962"/>
      <c r="AQ47" s="795"/>
      <c r="AR47" s="795"/>
      <c r="AS47" s="964"/>
      <c r="AT47" s="965"/>
      <c r="AU47" s="834"/>
      <c r="AV47" s="859"/>
      <c r="AW47" s="859"/>
      <c r="AX47" s="859"/>
      <c r="AY47" s="859"/>
      <c r="AZ47" s="859"/>
      <c r="BA47" s="859"/>
      <c r="BB47" s="859"/>
      <c r="BC47" s="859"/>
      <c r="BD47" s="859"/>
      <c r="BE47" s="859"/>
      <c r="BF47" s="952"/>
      <c r="BG47" s="955"/>
      <c r="BH47" s="945"/>
      <c r="BI47" s="945"/>
      <c r="BJ47" s="945"/>
      <c r="BK47" s="935"/>
    </row>
    <row r="48" spans="1:63" ht="30" customHeight="1">
      <c r="A48" s="737"/>
      <c r="B48" s="738"/>
      <c r="C48" s="754"/>
      <c r="D48" s="754"/>
      <c r="E48" s="739"/>
      <c r="F48" s="739"/>
      <c r="G48" s="958"/>
      <c r="H48" s="760"/>
      <c r="I48" s="760"/>
      <c r="J48" s="739"/>
      <c r="K48" s="88" t="s">
        <v>145</v>
      </c>
      <c r="L48" s="103" t="s">
        <v>126</v>
      </c>
      <c r="M48" s="779"/>
      <c r="N48" s="740"/>
      <c r="O48" s="741"/>
      <c r="P48" s="742"/>
      <c r="Q48" s="960"/>
      <c r="R48" s="739"/>
      <c r="S48" s="176" t="s">
        <v>146</v>
      </c>
      <c r="T48" s="177" t="s">
        <v>147</v>
      </c>
      <c r="U48" s="176">
        <f>+IFERROR(VLOOKUP(T48,[3]DATOS!$E$2:$F$17,2,FALSE),"")</f>
        <v>15</v>
      </c>
      <c r="V48" s="743"/>
      <c r="W48" s="743"/>
      <c r="X48" s="758"/>
      <c r="Y48" s="743"/>
      <c r="Z48" s="743"/>
      <c r="AA48" s="743"/>
      <c r="AB48" s="824"/>
      <c r="AC48" s="173"/>
      <c r="AD48" s="173"/>
      <c r="AE48" s="173"/>
      <c r="AF48" s="760"/>
      <c r="AG48" s="830"/>
      <c r="AH48" s="785"/>
      <c r="AI48" s="832"/>
      <c r="AJ48" s="785"/>
      <c r="AK48" s="966"/>
      <c r="AL48" s="966"/>
      <c r="AM48" s="966"/>
      <c r="AN48" s="799"/>
      <c r="AO48" s="739"/>
      <c r="AP48" s="962"/>
      <c r="AQ48" s="795"/>
      <c r="AR48" s="795"/>
      <c r="AS48" s="964"/>
      <c r="AT48" s="965"/>
      <c r="AU48" s="834"/>
      <c r="AV48" s="859"/>
      <c r="AW48" s="859"/>
      <c r="AX48" s="859"/>
      <c r="AY48" s="859"/>
      <c r="AZ48" s="859"/>
      <c r="BA48" s="859"/>
      <c r="BB48" s="859"/>
      <c r="BC48" s="859"/>
      <c r="BD48" s="859"/>
      <c r="BE48" s="859"/>
      <c r="BF48" s="952"/>
      <c r="BG48" s="955"/>
      <c r="BH48" s="945"/>
      <c r="BI48" s="945"/>
      <c r="BJ48" s="945"/>
      <c r="BK48" s="935"/>
    </row>
    <row r="49" spans="1:63" ht="30" customHeight="1">
      <c r="A49" s="737"/>
      <c r="B49" s="738"/>
      <c r="C49" s="754"/>
      <c r="D49" s="754"/>
      <c r="E49" s="739"/>
      <c r="F49" s="739"/>
      <c r="G49" s="958"/>
      <c r="H49" s="760"/>
      <c r="I49" s="760"/>
      <c r="J49" s="739"/>
      <c r="K49" s="88" t="s">
        <v>148</v>
      </c>
      <c r="L49" s="103" t="s">
        <v>142</v>
      </c>
      <c r="M49" s="779"/>
      <c r="N49" s="740"/>
      <c r="O49" s="741"/>
      <c r="P49" s="742"/>
      <c r="Q49" s="960"/>
      <c r="R49" s="739"/>
      <c r="S49" s="176" t="s">
        <v>149</v>
      </c>
      <c r="T49" s="177" t="s">
        <v>150</v>
      </c>
      <c r="U49" s="176">
        <f>+IFERROR(VLOOKUP(T49,[3]DATOS!$E$2:$F$17,2,FALSE),"")</f>
        <v>15</v>
      </c>
      <c r="V49" s="743"/>
      <c r="W49" s="743"/>
      <c r="X49" s="758"/>
      <c r="Y49" s="743"/>
      <c r="Z49" s="743"/>
      <c r="AA49" s="743"/>
      <c r="AB49" s="824"/>
      <c r="AC49" s="173"/>
      <c r="AD49" s="173"/>
      <c r="AE49" s="173"/>
      <c r="AF49" s="760"/>
      <c r="AG49" s="830"/>
      <c r="AH49" s="785"/>
      <c r="AI49" s="832"/>
      <c r="AJ49" s="785"/>
      <c r="AK49" s="966"/>
      <c r="AL49" s="966"/>
      <c r="AM49" s="966"/>
      <c r="AN49" s="799"/>
      <c r="AO49" s="739"/>
      <c r="AP49" s="962"/>
      <c r="AQ49" s="795"/>
      <c r="AR49" s="795"/>
      <c r="AS49" s="964"/>
      <c r="AT49" s="965"/>
      <c r="AU49" s="834"/>
      <c r="AV49" s="859"/>
      <c r="AW49" s="859"/>
      <c r="AX49" s="859"/>
      <c r="AY49" s="859"/>
      <c r="AZ49" s="859"/>
      <c r="BA49" s="859"/>
      <c r="BB49" s="859"/>
      <c r="BC49" s="859"/>
      <c r="BD49" s="859"/>
      <c r="BE49" s="859"/>
      <c r="BF49" s="952"/>
      <c r="BG49" s="955"/>
      <c r="BH49" s="945"/>
      <c r="BI49" s="945"/>
      <c r="BJ49" s="945"/>
      <c r="BK49" s="935"/>
    </row>
    <row r="50" spans="1:63" ht="30" customHeight="1">
      <c r="A50" s="737"/>
      <c r="B50" s="738"/>
      <c r="C50" s="754"/>
      <c r="D50" s="754"/>
      <c r="E50" s="739"/>
      <c r="F50" s="739"/>
      <c r="G50" s="958"/>
      <c r="H50" s="760"/>
      <c r="I50" s="760"/>
      <c r="J50" s="739"/>
      <c r="K50" s="88" t="s">
        <v>151</v>
      </c>
      <c r="L50" s="103" t="s">
        <v>142</v>
      </c>
      <c r="M50" s="779"/>
      <c r="N50" s="740"/>
      <c r="O50" s="741"/>
      <c r="P50" s="742"/>
      <c r="Q50" s="960"/>
      <c r="R50" s="739"/>
      <c r="S50" s="176" t="s">
        <v>152</v>
      </c>
      <c r="T50" s="177" t="s">
        <v>153</v>
      </c>
      <c r="U50" s="176">
        <f>+IFERROR(VLOOKUP(T50,[3]DATOS!$E$2:$F$17,2,FALSE),"")</f>
        <v>10</v>
      </c>
      <c r="V50" s="743"/>
      <c r="W50" s="743"/>
      <c r="X50" s="758"/>
      <c r="Y50" s="743"/>
      <c r="Z50" s="743"/>
      <c r="AA50" s="743"/>
      <c r="AB50" s="824"/>
      <c r="AC50" s="174">
        <v>0.33</v>
      </c>
      <c r="AD50" s="174">
        <v>0.33</v>
      </c>
      <c r="AE50" s="174">
        <v>0.34</v>
      </c>
      <c r="AF50" s="760"/>
      <c r="AG50" s="830"/>
      <c r="AH50" s="785"/>
      <c r="AI50" s="832"/>
      <c r="AJ50" s="785"/>
      <c r="AK50" s="966"/>
      <c r="AL50" s="966"/>
      <c r="AM50" s="966"/>
      <c r="AN50" s="799"/>
      <c r="AO50" s="739"/>
      <c r="AP50" s="962"/>
      <c r="AQ50" s="795"/>
      <c r="AR50" s="795"/>
      <c r="AS50" s="964"/>
      <c r="AT50" s="965"/>
      <c r="AU50" s="834"/>
      <c r="AV50" s="859"/>
      <c r="AW50" s="859"/>
      <c r="AX50" s="859"/>
      <c r="AY50" s="859"/>
      <c r="AZ50" s="859"/>
      <c r="BA50" s="859"/>
      <c r="BB50" s="859"/>
      <c r="BC50" s="859"/>
      <c r="BD50" s="859"/>
      <c r="BE50" s="859"/>
      <c r="BF50" s="952"/>
      <c r="BG50" s="955"/>
      <c r="BH50" s="945"/>
      <c r="BI50" s="945"/>
      <c r="BJ50" s="945"/>
      <c r="BK50" s="935"/>
    </row>
    <row r="51" spans="1:63" ht="72" customHeight="1">
      <c r="A51" s="737"/>
      <c r="B51" s="738"/>
      <c r="C51" s="754"/>
      <c r="D51" s="754"/>
      <c r="E51" s="739"/>
      <c r="F51" s="739"/>
      <c r="G51" s="958"/>
      <c r="H51" s="760"/>
      <c r="I51" s="760"/>
      <c r="J51" s="739"/>
      <c r="K51" s="88" t="s">
        <v>154</v>
      </c>
      <c r="L51" s="103" t="s">
        <v>142</v>
      </c>
      <c r="M51" s="779"/>
      <c r="N51" s="740"/>
      <c r="O51" s="741"/>
      <c r="P51" s="742"/>
      <c r="Q51" s="960"/>
      <c r="R51" s="739"/>
      <c r="S51" s="743"/>
      <c r="T51" s="758"/>
      <c r="U51" s="743"/>
      <c r="V51" s="743"/>
      <c r="W51" s="743"/>
      <c r="X51" s="758"/>
      <c r="Y51" s="743"/>
      <c r="Z51" s="743"/>
      <c r="AA51" s="743"/>
      <c r="AB51" s="824"/>
      <c r="AC51" s="174"/>
      <c r="AD51" s="174"/>
      <c r="AE51" s="174"/>
      <c r="AF51" s="760"/>
      <c r="AG51" s="830"/>
      <c r="AH51" s="785"/>
      <c r="AI51" s="832"/>
      <c r="AJ51" s="785"/>
      <c r="AK51" s="966"/>
      <c r="AL51" s="966"/>
      <c r="AM51" s="966"/>
      <c r="AN51" s="799"/>
      <c r="AO51" s="739"/>
      <c r="AP51" s="962"/>
      <c r="AQ51" s="795"/>
      <c r="AR51" s="795"/>
      <c r="AS51" s="964"/>
      <c r="AT51" s="965"/>
      <c r="AU51" s="835"/>
      <c r="AV51" s="860"/>
      <c r="AW51" s="860"/>
      <c r="AX51" s="860"/>
      <c r="AY51" s="860"/>
      <c r="AZ51" s="860"/>
      <c r="BA51" s="860"/>
      <c r="BB51" s="860"/>
      <c r="BC51" s="860"/>
      <c r="BD51" s="860"/>
      <c r="BE51" s="860"/>
      <c r="BF51" s="953"/>
      <c r="BG51" s="956"/>
      <c r="BH51" s="946"/>
      <c r="BI51" s="946"/>
      <c r="BJ51" s="946"/>
      <c r="BK51" s="936"/>
    </row>
    <row r="52" spans="1:63" ht="45" customHeight="1">
      <c r="A52" s="737"/>
      <c r="B52" s="738"/>
      <c r="C52" s="755"/>
      <c r="D52" s="755"/>
      <c r="E52" s="739"/>
      <c r="F52" s="739"/>
      <c r="G52" s="958"/>
      <c r="H52" s="760"/>
      <c r="I52" s="760"/>
      <c r="J52" s="739"/>
      <c r="K52" s="88" t="s">
        <v>155</v>
      </c>
      <c r="L52" s="103" t="s">
        <v>142</v>
      </c>
      <c r="M52" s="779"/>
      <c r="N52" s="740"/>
      <c r="O52" s="741"/>
      <c r="P52" s="742"/>
      <c r="Q52" s="960"/>
      <c r="R52" s="739"/>
      <c r="S52" s="743"/>
      <c r="T52" s="758"/>
      <c r="U52" s="743"/>
      <c r="V52" s="743"/>
      <c r="W52" s="743"/>
      <c r="X52" s="758"/>
      <c r="Y52" s="743"/>
      <c r="Z52" s="743"/>
      <c r="AA52" s="743"/>
      <c r="AB52" s="824"/>
      <c r="AC52" s="173"/>
      <c r="AD52" s="173"/>
      <c r="AE52" s="173"/>
      <c r="AF52" s="760"/>
      <c r="AG52" s="830"/>
      <c r="AH52" s="785"/>
      <c r="AI52" s="832"/>
      <c r="AJ52" s="785"/>
      <c r="AK52" s="966"/>
      <c r="AL52" s="966"/>
      <c r="AM52" s="966"/>
      <c r="AN52" s="799"/>
      <c r="AO52" s="739"/>
      <c r="AP52" s="962"/>
      <c r="AQ52" s="795"/>
      <c r="AR52" s="795"/>
      <c r="AS52" s="964"/>
      <c r="AT52" s="965"/>
      <c r="AU52" s="887"/>
      <c r="AV52" s="888"/>
      <c r="AW52" s="888"/>
      <c r="AX52" s="888"/>
      <c r="AY52" s="888"/>
      <c r="AZ52" s="888"/>
      <c r="BA52" s="888"/>
      <c r="BB52" s="888"/>
      <c r="BC52" s="888"/>
      <c r="BD52" s="888"/>
      <c r="BE52" s="888"/>
      <c r="BF52" s="904"/>
      <c r="BG52" s="949"/>
      <c r="BH52" s="942"/>
      <c r="BI52" s="942"/>
      <c r="BJ52" s="942"/>
      <c r="BK52" s="950"/>
    </row>
    <row r="53" spans="1:63" ht="45" customHeight="1">
      <c r="A53" s="737"/>
      <c r="B53" s="738"/>
      <c r="C53" s="762" t="s">
        <v>863</v>
      </c>
      <c r="D53" s="762" t="s">
        <v>864</v>
      </c>
      <c r="E53" s="739"/>
      <c r="F53" s="739"/>
      <c r="G53" s="958"/>
      <c r="H53" s="760"/>
      <c r="I53" s="760"/>
      <c r="J53" s="739"/>
      <c r="K53" s="88" t="s">
        <v>156</v>
      </c>
      <c r="L53" s="103" t="s">
        <v>126</v>
      </c>
      <c r="M53" s="779"/>
      <c r="N53" s="740"/>
      <c r="O53" s="741"/>
      <c r="P53" s="742"/>
      <c r="Q53" s="960"/>
      <c r="R53" s="739"/>
      <c r="S53" s="743"/>
      <c r="T53" s="758"/>
      <c r="U53" s="743"/>
      <c r="V53" s="743"/>
      <c r="W53" s="743"/>
      <c r="X53" s="758"/>
      <c r="Y53" s="743"/>
      <c r="Z53" s="743"/>
      <c r="AA53" s="743"/>
      <c r="AB53" s="824"/>
      <c r="AC53" s="173"/>
      <c r="AD53" s="173"/>
      <c r="AE53" s="173"/>
      <c r="AF53" s="760"/>
      <c r="AG53" s="830"/>
      <c r="AH53" s="785"/>
      <c r="AI53" s="832"/>
      <c r="AJ53" s="785"/>
      <c r="AK53" s="966"/>
      <c r="AL53" s="966"/>
      <c r="AM53" s="966"/>
      <c r="AN53" s="799"/>
      <c r="AO53" s="739"/>
      <c r="AP53" s="962"/>
      <c r="AQ53" s="795"/>
      <c r="AR53" s="795"/>
      <c r="AS53" s="964"/>
      <c r="AT53" s="965"/>
      <c r="AU53" s="887"/>
      <c r="AV53" s="888"/>
      <c r="AW53" s="888"/>
      <c r="AX53" s="888"/>
      <c r="AY53" s="888"/>
      <c r="AZ53" s="888"/>
      <c r="BA53" s="888"/>
      <c r="BB53" s="888"/>
      <c r="BC53" s="888"/>
      <c r="BD53" s="888"/>
      <c r="BE53" s="888"/>
      <c r="BF53" s="904"/>
      <c r="BG53" s="949"/>
      <c r="BH53" s="942"/>
      <c r="BI53" s="942"/>
      <c r="BJ53" s="942"/>
      <c r="BK53" s="950"/>
    </row>
    <row r="54" spans="1:63" ht="45" customHeight="1">
      <c r="A54" s="737"/>
      <c r="B54" s="738"/>
      <c r="C54" s="754"/>
      <c r="D54" s="754"/>
      <c r="E54" s="739"/>
      <c r="F54" s="739"/>
      <c r="G54" s="959"/>
      <c r="H54" s="760"/>
      <c r="I54" s="760"/>
      <c r="J54" s="739"/>
      <c r="K54" s="88" t="s">
        <v>157</v>
      </c>
      <c r="L54" s="103" t="s">
        <v>126</v>
      </c>
      <c r="M54" s="779"/>
      <c r="N54" s="740"/>
      <c r="O54" s="741"/>
      <c r="P54" s="742"/>
      <c r="Q54" s="960"/>
      <c r="R54" s="739"/>
      <c r="S54" s="743"/>
      <c r="T54" s="758"/>
      <c r="U54" s="743"/>
      <c r="V54" s="743"/>
      <c r="W54" s="743"/>
      <c r="X54" s="758"/>
      <c r="Y54" s="743"/>
      <c r="Z54" s="743"/>
      <c r="AA54" s="743"/>
      <c r="AB54" s="825"/>
      <c r="AC54" s="175"/>
      <c r="AD54" s="175"/>
      <c r="AE54" s="175"/>
      <c r="AF54" s="761"/>
      <c r="AG54" s="831"/>
      <c r="AH54" s="785"/>
      <c r="AI54" s="832"/>
      <c r="AJ54" s="785"/>
      <c r="AK54" s="966"/>
      <c r="AL54" s="966"/>
      <c r="AM54" s="966"/>
      <c r="AN54" s="799"/>
      <c r="AO54" s="739"/>
      <c r="AP54" s="963"/>
      <c r="AQ54" s="795"/>
      <c r="AR54" s="795"/>
      <c r="AS54" s="964"/>
      <c r="AT54" s="965"/>
      <c r="AU54" s="887"/>
      <c r="AV54" s="888"/>
      <c r="AW54" s="888"/>
      <c r="AX54" s="888"/>
      <c r="AY54" s="888"/>
      <c r="AZ54" s="888"/>
      <c r="BA54" s="888"/>
      <c r="BB54" s="888"/>
      <c r="BC54" s="888"/>
      <c r="BD54" s="888"/>
      <c r="BE54" s="888"/>
      <c r="BF54" s="904"/>
      <c r="BG54" s="949"/>
      <c r="BH54" s="942"/>
      <c r="BI54" s="942"/>
      <c r="BJ54" s="942"/>
      <c r="BK54" s="950"/>
    </row>
    <row r="55" spans="1:63" ht="45" customHeight="1">
      <c r="A55" s="737"/>
      <c r="B55" s="738"/>
      <c r="C55" s="754"/>
      <c r="D55" s="754"/>
      <c r="E55" s="739"/>
      <c r="F55" s="739"/>
      <c r="G55" s="855" t="s">
        <v>1061</v>
      </c>
      <c r="H55" s="760"/>
      <c r="I55" s="760"/>
      <c r="J55" s="739"/>
      <c r="K55" s="88" t="s">
        <v>158</v>
      </c>
      <c r="L55" s="103" t="s">
        <v>126</v>
      </c>
      <c r="M55" s="779"/>
      <c r="N55" s="740"/>
      <c r="O55" s="741"/>
      <c r="P55" s="742"/>
      <c r="Q55" s="730" t="s">
        <v>486</v>
      </c>
      <c r="R55" s="739"/>
      <c r="S55" s="176" t="s">
        <v>128</v>
      </c>
      <c r="T55" s="177"/>
      <c r="U55" s="176" t="str">
        <f>+IFERROR(VLOOKUP(T55,[3]DATOS!$E$2:$F$17,2,FALSE),"")</f>
        <v/>
      </c>
      <c r="V55" s="743">
        <f>SUM(U55:U61)</f>
        <v>0</v>
      </c>
      <c r="W55" s="743" t="str">
        <f>+IF(AND(V55&lt;=100,V55&gt;=96),"Fuerte",IF(AND(V55&lt;=95,V55&gt;=86),"Moderado",IF(AND(V55&lt;=85,M55&gt;=0),"Débil"," ")))</f>
        <v>Débil</v>
      </c>
      <c r="X55" s="758"/>
      <c r="Y55" s="743">
        <f>IF(AND(EXACT(W55,"Fuerte"),(EXACT(X55,"Fuerte"))),"Fuerte",IF(AND(EXACT(W55,"Fuerte"),(EXACT(X55,"Moderado"))),"Moderado",IF(AND(EXACT(W55,"Fuerte"),(EXACT(X55,"Débil"))),"Débil",IF(AND(EXACT(W55,"Moderado"),(EXACT(X55,"Fuerte"))),"Moderado",IF(AND(EXACT(W55,"Moderado"),(EXACT(X55,"Moderado"))),"Moderado",IF(AND(EXACT(W55,"Moderado"),(EXACT(X55,"Débil"))),"Débil",IF(AND(EXACT(W55,"Débil"),(EXACT(X55,"Fuerte"))),"Débil",IF(AND(EXACT(W55,"Débil"),(EXACT(X55,"Moderado"))),"Débil",IF(AND(EXACT(W55,"Débil"),(EXACT(X55,"Débil"))),"Débil",)))))))))</f>
        <v>0</v>
      </c>
      <c r="Z55" s="743" t="b">
        <f>IF(Y55="Fuerte",100,IF(Y55="Moderado",50,IF(Y55="Débil",0)))</f>
        <v>0</v>
      </c>
      <c r="AA55" s="743"/>
      <c r="AB55" s="823"/>
      <c r="AC55" s="172"/>
      <c r="AD55" s="172"/>
      <c r="AE55" s="172"/>
      <c r="AF55" s="759"/>
      <c r="AG55" s="829"/>
      <c r="AH55" s="785"/>
      <c r="AI55" s="832"/>
      <c r="AJ55" s="785"/>
      <c r="AK55" s="966"/>
      <c r="AL55" s="966"/>
      <c r="AM55" s="966"/>
      <c r="AN55" s="799"/>
      <c r="AO55" s="739"/>
      <c r="AP55" s="836" t="s">
        <v>868</v>
      </c>
      <c r="AQ55" s="795"/>
      <c r="AR55" s="795"/>
      <c r="AS55" s="964"/>
      <c r="AT55" s="957" t="s">
        <v>870</v>
      </c>
      <c r="AU55" s="887"/>
      <c r="AV55" s="888"/>
      <c r="AW55" s="888"/>
      <c r="AX55" s="888"/>
      <c r="AY55" s="888"/>
      <c r="AZ55" s="888"/>
      <c r="BA55" s="888"/>
      <c r="BB55" s="888"/>
      <c r="BC55" s="888"/>
      <c r="BD55" s="888"/>
      <c r="BE55" s="888"/>
      <c r="BF55" s="904"/>
      <c r="BG55" s="949"/>
      <c r="BH55" s="942"/>
      <c r="BI55" s="942"/>
      <c r="BJ55" s="942"/>
      <c r="BK55" s="950"/>
    </row>
    <row r="56" spans="1:63" ht="45" customHeight="1">
      <c r="A56" s="737"/>
      <c r="B56" s="738"/>
      <c r="C56" s="754"/>
      <c r="D56" s="754"/>
      <c r="E56" s="739"/>
      <c r="F56" s="739"/>
      <c r="G56" s="856"/>
      <c r="H56" s="760"/>
      <c r="I56" s="760"/>
      <c r="J56" s="739"/>
      <c r="K56" s="89" t="s">
        <v>159</v>
      </c>
      <c r="L56" s="103" t="s">
        <v>126</v>
      </c>
      <c r="M56" s="779"/>
      <c r="N56" s="740"/>
      <c r="O56" s="741"/>
      <c r="P56" s="742"/>
      <c r="Q56" s="730"/>
      <c r="R56" s="739"/>
      <c r="S56" s="176" t="s">
        <v>136</v>
      </c>
      <c r="T56" s="177"/>
      <c r="U56" s="176" t="str">
        <f>+IFERROR(VLOOKUP(T56,[3]DATOS!$E$2:$F$17,2,FALSE),"")</f>
        <v/>
      </c>
      <c r="V56" s="743"/>
      <c r="W56" s="743"/>
      <c r="X56" s="758"/>
      <c r="Y56" s="743"/>
      <c r="Z56" s="743"/>
      <c r="AA56" s="743"/>
      <c r="AB56" s="824"/>
      <c r="AC56" s="173"/>
      <c r="AD56" s="173"/>
      <c r="AE56" s="173"/>
      <c r="AF56" s="760"/>
      <c r="AG56" s="830"/>
      <c r="AH56" s="785"/>
      <c r="AI56" s="832"/>
      <c r="AJ56" s="785"/>
      <c r="AK56" s="966"/>
      <c r="AL56" s="966"/>
      <c r="AM56" s="966"/>
      <c r="AN56" s="799"/>
      <c r="AO56" s="739"/>
      <c r="AP56" s="836"/>
      <c r="AQ56" s="795"/>
      <c r="AR56" s="795"/>
      <c r="AS56" s="964"/>
      <c r="AT56" s="958"/>
      <c r="AU56" s="887"/>
      <c r="AV56" s="888"/>
      <c r="AW56" s="888"/>
      <c r="AX56" s="888"/>
      <c r="AY56" s="888"/>
      <c r="AZ56" s="888"/>
      <c r="BA56" s="888"/>
      <c r="BB56" s="888"/>
      <c r="BC56" s="888"/>
      <c r="BD56" s="888"/>
      <c r="BE56" s="888"/>
      <c r="BF56" s="904"/>
      <c r="BG56" s="949"/>
      <c r="BH56" s="942"/>
      <c r="BI56" s="942"/>
      <c r="BJ56" s="942"/>
      <c r="BK56" s="950"/>
    </row>
    <row r="57" spans="1:63" ht="45" customHeight="1">
      <c r="A57" s="737"/>
      <c r="B57" s="738"/>
      <c r="C57" s="754"/>
      <c r="D57" s="754"/>
      <c r="E57" s="739"/>
      <c r="F57" s="739"/>
      <c r="G57" s="856"/>
      <c r="H57" s="760"/>
      <c r="I57" s="760"/>
      <c r="J57" s="739"/>
      <c r="K57" s="89" t="s">
        <v>160</v>
      </c>
      <c r="L57" s="103" t="s">
        <v>126</v>
      </c>
      <c r="M57" s="779"/>
      <c r="N57" s="740"/>
      <c r="O57" s="741"/>
      <c r="P57" s="742"/>
      <c r="Q57" s="730"/>
      <c r="R57" s="739"/>
      <c r="S57" s="176" t="s">
        <v>139</v>
      </c>
      <c r="T57" s="177"/>
      <c r="U57" s="176" t="str">
        <f>+IFERROR(VLOOKUP(T57,[3]DATOS!$E$2:$F$17,2,FALSE),"")</f>
        <v/>
      </c>
      <c r="V57" s="743"/>
      <c r="W57" s="743"/>
      <c r="X57" s="758"/>
      <c r="Y57" s="743"/>
      <c r="Z57" s="743"/>
      <c r="AA57" s="743"/>
      <c r="AB57" s="824"/>
      <c r="AC57" s="173"/>
      <c r="AD57" s="173"/>
      <c r="AE57" s="173"/>
      <c r="AF57" s="760"/>
      <c r="AG57" s="830"/>
      <c r="AH57" s="785"/>
      <c r="AI57" s="832"/>
      <c r="AJ57" s="785"/>
      <c r="AK57" s="966"/>
      <c r="AL57" s="966"/>
      <c r="AM57" s="966"/>
      <c r="AN57" s="799"/>
      <c r="AO57" s="739"/>
      <c r="AP57" s="836"/>
      <c r="AQ57" s="795"/>
      <c r="AR57" s="795"/>
      <c r="AS57" s="964"/>
      <c r="AT57" s="958"/>
      <c r="AU57" s="887"/>
      <c r="AV57" s="888"/>
      <c r="AW57" s="888"/>
      <c r="AX57" s="888"/>
      <c r="AY57" s="888"/>
      <c r="AZ57" s="888"/>
      <c r="BA57" s="888"/>
      <c r="BB57" s="888"/>
      <c r="BC57" s="888"/>
      <c r="BD57" s="888"/>
      <c r="BE57" s="888"/>
      <c r="BF57" s="904"/>
      <c r="BG57" s="949"/>
      <c r="BH57" s="942"/>
      <c r="BI57" s="942"/>
      <c r="BJ57" s="942"/>
      <c r="BK57" s="950"/>
    </row>
    <row r="58" spans="1:63" ht="45" customHeight="1">
      <c r="A58" s="737"/>
      <c r="B58" s="738"/>
      <c r="C58" s="754"/>
      <c r="D58" s="754"/>
      <c r="E58" s="739"/>
      <c r="F58" s="739"/>
      <c r="G58" s="856"/>
      <c r="H58" s="760"/>
      <c r="I58" s="760"/>
      <c r="J58" s="739"/>
      <c r="K58" s="89" t="s">
        <v>161</v>
      </c>
      <c r="L58" s="103" t="s">
        <v>126</v>
      </c>
      <c r="M58" s="779"/>
      <c r="N58" s="740"/>
      <c r="O58" s="741"/>
      <c r="P58" s="742"/>
      <c r="Q58" s="730"/>
      <c r="R58" s="739"/>
      <c r="S58" s="176" t="s">
        <v>143</v>
      </c>
      <c r="T58" s="177"/>
      <c r="U58" s="176" t="str">
        <f>+IFERROR(VLOOKUP(T58,[3]DATOS!$E$2:$F$17,2,FALSE),"")</f>
        <v/>
      </c>
      <c r="V58" s="743"/>
      <c r="W58" s="743"/>
      <c r="X58" s="758"/>
      <c r="Y58" s="743"/>
      <c r="Z58" s="743"/>
      <c r="AA58" s="743"/>
      <c r="AB58" s="824"/>
      <c r="AC58" s="173"/>
      <c r="AD58" s="173"/>
      <c r="AE58" s="173"/>
      <c r="AF58" s="760"/>
      <c r="AG58" s="830"/>
      <c r="AH58" s="785"/>
      <c r="AI58" s="832"/>
      <c r="AJ58" s="785"/>
      <c r="AK58" s="966"/>
      <c r="AL58" s="966"/>
      <c r="AM58" s="966"/>
      <c r="AN58" s="799"/>
      <c r="AO58" s="739"/>
      <c r="AP58" s="836"/>
      <c r="AQ58" s="795"/>
      <c r="AR58" s="795"/>
      <c r="AS58" s="964"/>
      <c r="AT58" s="958"/>
      <c r="AU58" s="887"/>
      <c r="AV58" s="888"/>
      <c r="AW58" s="888"/>
      <c r="AX58" s="888"/>
      <c r="AY58" s="888"/>
      <c r="AZ58" s="888"/>
      <c r="BA58" s="888"/>
      <c r="BB58" s="888"/>
      <c r="BC58" s="888"/>
      <c r="BD58" s="888"/>
      <c r="BE58" s="888"/>
      <c r="BF58" s="904"/>
      <c r="BG58" s="949"/>
      <c r="BH58" s="942"/>
      <c r="BI58" s="942"/>
      <c r="BJ58" s="942"/>
      <c r="BK58" s="950"/>
    </row>
    <row r="59" spans="1:63" ht="45" customHeight="1">
      <c r="A59" s="737"/>
      <c r="B59" s="738"/>
      <c r="C59" s="754"/>
      <c r="D59" s="754"/>
      <c r="E59" s="739"/>
      <c r="F59" s="739"/>
      <c r="G59" s="856"/>
      <c r="H59" s="760"/>
      <c r="I59" s="760"/>
      <c r="J59" s="739"/>
      <c r="K59" s="89" t="s">
        <v>162</v>
      </c>
      <c r="L59" s="90" t="s">
        <v>142</v>
      </c>
      <c r="M59" s="779"/>
      <c r="N59" s="740"/>
      <c r="O59" s="741"/>
      <c r="P59" s="742"/>
      <c r="Q59" s="730"/>
      <c r="R59" s="739"/>
      <c r="S59" s="176" t="s">
        <v>146</v>
      </c>
      <c r="T59" s="177"/>
      <c r="U59" s="176" t="str">
        <f>+IFERROR(VLOOKUP(T59,[3]DATOS!$E$2:$F$17,2,FALSE),"")</f>
        <v/>
      </c>
      <c r="V59" s="743"/>
      <c r="W59" s="743"/>
      <c r="X59" s="758"/>
      <c r="Y59" s="743"/>
      <c r="Z59" s="743"/>
      <c r="AA59" s="743"/>
      <c r="AB59" s="824"/>
      <c r="AC59" s="173"/>
      <c r="AD59" s="173"/>
      <c r="AE59" s="173"/>
      <c r="AF59" s="760"/>
      <c r="AG59" s="830"/>
      <c r="AH59" s="785"/>
      <c r="AI59" s="832"/>
      <c r="AJ59" s="785"/>
      <c r="AK59" s="966"/>
      <c r="AL59" s="966"/>
      <c r="AM59" s="966"/>
      <c r="AN59" s="799"/>
      <c r="AO59" s="739"/>
      <c r="AP59" s="836"/>
      <c r="AQ59" s="795"/>
      <c r="AR59" s="795"/>
      <c r="AS59" s="964"/>
      <c r="AT59" s="958"/>
      <c r="AU59" s="887"/>
      <c r="AV59" s="888"/>
      <c r="AW59" s="888"/>
      <c r="AX59" s="888"/>
      <c r="AY59" s="888"/>
      <c r="AZ59" s="888"/>
      <c r="BA59" s="888"/>
      <c r="BB59" s="888"/>
      <c r="BC59" s="888"/>
      <c r="BD59" s="888"/>
      <c r="BE59" s="888"/>
      <c r="BF59" s="904"/>
      <c r="BG59" s="949"/>
      <c r="BH59" s="942"/>
      <c r="BI59" s="942"/>
      <c r="BJ59" s="942"/>
      <c r="BK59" s="950"/>
    </row>
    <row r="60" spans="1:63" ht="12" customHeight="1">
      <c r="A60" s="737"/>
      <c r="B60" s="738"/>
      <c r="C60" s="754"/>
      <c r="D60" s="754"/>
      <c r="E60" s="739"/>
      <c r="F60" s="739"/>
      <c r="G60" s="856"/>
      <c r="H60" s="760"/>
      <c r="I60" s="760"/>
      <c r="J60" s="739"/>
      <c r="K60" s="89" t="s">
        <v>163</v>
      </c>
      <c r="L60" s="103" t="s">
        <v>142</v>
      </c>
      <c r="M60" s="779"/>
      <c r="N60" s="740"/>
      <c r="O60" s="741"/>
      <c r="P60" s="742"/>
      <c r="Q60" s="730"/>
      <c r="R60" s="739"/>
      <c r="S60" s="176" t="s">
        <v>149</v>
      </c>
      <c r="T60" s="177"/>
      <c r="U60" s="176" t="str">
        <f>+IFERROR(VLOOKUP(T60,[3]DATOS!$E$2:$F$17,2,FALSE),"")</f>
        <v/>
      </c>
      <c r="V60" s="743"/>
      <c r="W60" s="743"/>
      <c r="X60" s="758"/>
      <c r="Y60" s="743"/>
      <c r="Z60" s="743"/>
      <c r="AA60" s="743"/>
      <c r="AB60" s="824"/>
      <c r="AC60" s="173"/>
      <c r="AD60" s="173"/>
      <c r="AE60" s="173"/>
      <c r="AF60" s="760"/>
      <c r="AG60" s="830"/>
      <c r="AH60" s="785"/>
      <c r="AI60" s="832"/>
      <c r="AJ60" s="785"/>
      <c r="AK60" s="966"/>
      <c r="AL60" s="966"/>
      <c r="AM60" s="966"/>
      <c r="AN60" s="799"/>
      <c r="AO60" s="739"/>
      <c r="AP60" s="836"/>
      <c r="AQ60" s="795"/>
      <c r="AR60" s="795"/>
      <c r="AS60" s="964"/>
      <c r="AT60" s="958"/>
      <c r="AU60" s="887"/>
      <c r="AV60" s="888"/>
      <c r="AW60" s="888"/>
      <c r="AX60" s="888"/>
      <c r="AY60" s="888"/>
      <c r="AZ60" s="888"/>
      <c r="BA60" s="888"/>
      <c r="BB60" s="888"/>
      <c r="BC60" s="888"/>
      <c r="BD60" s="888"/>
      <c r="BE60" s="888"/>
      <c r="BF60" s="904"/>
      <c r="BG60" s="949"/>
      <c r="BH60" s="942"/>
      <c r="BI60" s="942"/>
      <c r="BJ60" s="942"/>
      <c r="BK60" s="950"/>
    </row>
    <row r="61" spans="1:63" ht="45" customHeight="1">
      <c r="A61" s="737"/>
      <c r="B61" s="738"/>
      <c r="C61" s="754"/>
      <c r="D61" s="754"/>
      <c r="E61" s="739"/>
      <c r="F61" s="739"/>
      <c r="G61" s="856"/>
      <c r="H61" s="760"/>
      <c r="I61" s="760"/>
      <c r="J61" s="739"/>
      <c r="K61" s="89" t="s">
        <v>164</v>
      </c>
      <c r="L61" s="103" t="s">
        <v>142</v>
      </c>
      <c r="M61" s="779"/>
      <c r="N61" s="740"/>
      <c r="O61" s="741"/>
      <c r="P61" s="742"/>
      <c r="Q61" s="730"/>
      <c r="R61" s="739"/>
      <c r="S61" s="176" t="s">
        <v>152</v>
      </c>
      <c r="T61" s="177"/>
      <c r="U61" s="176" t="str">
        <f>+IFERROR(VLOOKUP(T61,[3]DATOS!$E$2:$F$17,2,FALSE),"")</f>
        <v/>
      </c>
      <c r="V61" s="743"/>
      <c r="W61" s="743"/>
      <c r="X61" s="758"/>
      <c r="Y61" s="743"/>
      <c r="Z61" s="743"/>
      <c r="AA61" s="743"/>
      <c r="AB61" s="824"/>
      <c r="AC61" s="173"/>
      <c r="AD61" s="173"/>
      <c r="AE61" s="173"/>
      <c r="AF61" s="760"/>
      <c r="AG61" s="830"/>
      <c r="AH61" s="785"/>
      <c r="AI61" s="832"/>
      <c r="AJ61" s="785"/>
      <c r="AK61" s="966"/>
      <c r="AL61" s="966"/>
      <c r="AM61" s="966"/>
      <c r="AN61" s="799"/>
      <c r="AO61" s="739"/>
      <c r="AP61" s="836"/>
      <c r="AQ61" s="795"/>
      <c r="AR61" s="795"/>
      <c r="AS61" s="964"/>
      <c r="AT61" s="958"/>
      <c r="AU61" s="887"/>
      <c r="AV61" s="888"/>
      <c r="AW61" s="888"/>
      <c r="AX61" s="888"/>
      <c r="AY61" s="888"/>
      <c r="AZ61" s="888"/>
      <c r="BA61" s="888"/>
      <c r="BB61" s="888"/>
      <c r="BC61" s="888"/>
      <c r="BD61" s="888"/>
      <c r="BE61" s="888"/>
      <c r="BF61" s="904"/>
      <c r="BG61" s="949"/>
      <c r="BH61" s="942"/>
      <c r="BI61" s="942"/>
      <c r="BJ61" s="942"/>
      <c r="BK61" s="950"/>
    </row>
    <row r="62" spans="1:63" ht="45" customHeight="1" thickBot="1">
      <c r="A62" s="737"/>
      <c r="B62" s="738"/>
      <c r="C62" s="767"/>
      <c r="D62" s="767"/>
      <c r="E62" s="739"/>
      <c r="F62" s="739"/>
      <c r="G62" s="857"/>
      <c r="H62" s="761"/>
      <c r="I62" s="761"/>
      <c r="J62" s="739"/>
      <c r="K62" s="89" t="s">
        <v>165</v>
      </c>
      <c r="L62" s="103" t="s">
        <v>142</v>
      </c>
      <c r="M62" s="779"/>
      <c r="N62" s="740"/>
      <c r="O62" s="741"/>
      <c r="P62" s="742"/>
      <c r="Q62" s="730"/>
      <c r="R62" s="739"/>
      <c r="S62" s="176"/>
      <c r="T62" s="177"/>
      <c r="U62" s="176"/>
      <c r="V62" s="743"/>
      <c r="W62" s="743"/>
      <c r="X62" s="758"/>
      <c r="Y62" s="743"/>
      <c r="Z62" s="743"/>
      <c r="AA62" s="743"/>
      <c r="AB62" s="825"/>
      <c r="AC62" s="175"/>
      <c r="AD62" s="175"/>
      <c r="AE62" s="175"/>
      <c r="AF62" s="761"/>
      <c r="AG62" s="831"/>
      <c r="AH62" s="785"/>
      <c r="AI62" s="832"/>
      <c r="AJ62" s="785"/>
      <c r="AK62" s="966"/>
      <c r="AL62" s="966"/>
      <c r="AM62" s="966"/>
      <c r="AN62" s="799"/>
      <c r="AO62" s="739"/>
      <c r="AP62" s="836"/>
      <c r="AQ62" s="795"/>
      <c r="AR62" s="795"/>
      <c r="AS62" s="964"/>
      <c r="AT62" s="959"/>
      <c r="AU62" s="887"/>
      <c r="AV62" s="888"/>
      <c r="AW62" s="888"/>
      <c r="AX62" s="888"/>
      <c r="AY62" s="888"/>
      <c r="AZ62" s="888"/>
      <c r="BA62" s="888"/>
      <c r="BB62" s="888"/>
      <c r="BC62" s="888"/>
      <c r="BD62" s="888"/>
      <c r="BE62" s="888"/>
      <c r="BF62" s="904"/>
      <c r="BG62" s="949"/>
      <c r="BH62" s="942"/>
      <c r="BI62" s="942"/>
      <c r="BJ62" s="942"/>
      <c r="BK62" s="950"/>
    </row>
    <row r="63" spans="1:63" ht="46.5" customHeight="1">
      <c r="A63" s="737">
        <v>4</v>
      </c>
      <c r="B63" s="967" t="s">
        <v>497</v>
      </c>
      <c r="C63" s="762" t="s">
        <v>871</v>
      </c>
      <c r="D63" s="762" t="s">
        <v>872</v>
      </c>
      <c r="E63" s="739" t="s">
        <v>498</v>
      </c>
      <c r="F63" s="759" t="s">
        <v>122</v>
      </c>
      <c r="G63" s="745" t="s">
        <v>875</v>
      </c>
      <c r="H63" s="739" t="s">
        <v>406</v>
      </c>
      <c r="I63" s="759" t="s">
        <v>1226</v>
      </c>
      <c r="J63" s="739" t="s">
        <v>170</v>
      </c>
      <c r="K63" s="88" t="s">
        <v>125</v>
      </c>
      <c r="L63" s="103" t="s">
        <v>126</v>
      </c>
      <c r="M63" s="779">
        <f>COUNTIF(L63:L81,"Si")</f>
        <v>11</v>
      </c>
      <c r="N63" s="740" t="str">
        <f>+IF(AND(M63&lt;6,M63&gt;0),"Moderado",IF(AND(M63&lt;12,M63&gt;5),"Mayor",IF(AND(M63&lt;20,M63&gt;11),"Catastrófico","Responda las Preguntas de Impacto")))</f>
        <v>Mayor</v>
      </c>
      <c r="O63" s="741" t="str">
        <f>IF(AND(EXACT(J63,"Rara vez"),(EXACT(N63,"Moderado"))),"Moderado",IF(AND(EXACT(J63,"Rara vez"),(EXACT(N63,"Mayor"))),"Alto",IF(AND(EXACT(J63,"Rara vez"),(EXACT(N63,"Catastrófico"))),"Extremo",IF(AND(EXACT(J63,"Improbable"),(EXACT(N63,"Moderado"))),"Moderado",IF(AND(EXACT(J63,"Improbable"),(EXACT(N63,"Mayor"))),"Alto",IF(AND(EXACT(J63,"Improbable"),(EXACT(N63,"Catastrófico"))),"Extremo",IF(AND(EXACT(J63,"Posible"),(EXACT(N63,"Moderado"))),"Alto",IF(AND(EXACT(J63,"Posible"),(EXACT(N63,"Mayor"))),"Extremo",IF(AND(EXACT(J63,"Posible"),(EXACT(N63,"Catastrófico"))),"Extremo",IF(AND(EXACT(J63,"Probable"),(EXACT(N63,"Moderado"))),"Alto",IF(AND(EXACT(J63,"Probable"),(EXACT(N63,"Mayor"))),"Extremo",IF(AND(EXACT(J63,"Probable"),(EXACT(N63,"Catastrófico"))),"Extremo",IF(AND(EXACT(J63,"Casi Seguro"),(EXACT(N63,"Moderado"))),"Extremo",IF(AND(EXACT(J63,"Casi Seguro"),(EXACT(N63,"Mayor"))),"Extremo",IF(AND(EXACT(J63,"Casi Seguro"),(EXACT(N63,"Catastrófico"))),"Extremo","")))))))))))))))</f>
        <v>Extremo</v>
      </c>
      <c r="P63" s="742" t="s">
        <v>469</v>
      </c>
      <c r="Q63" s="730" t="s">
        <v>499</v>
      </c>
      <c r="R63" s="747" t="s">
        <v>127</v>
      </c>
      <c r="S63" s="147" t="s">
        <v>128</v>
      </c>
      <c r="T63" s="148" t="s">
        <v>129</v>
      </c>
      <c r="U63" s="147">
        <f>+IFERROR(VLOOKUP(T63,[3]DATOS!$E$2:$F$17,2,FALSE),"")</f>
        <v>15</v>
      </c>
      <c r="V63" s="746">
        <f>SUM(U63:U69)</f>
        <v>100</v>
      </c>
      <c r="W63" s="746" t="str">
        <f>+IF(AND(V63&lt;=100,V63&gt;=96),"Fuerte",IF(AND(V63&lt;=95,V63&gt;=86),"Moderado",IF(AND(V63&lt;=85,M63&gt;=0),"Débil"," ")))</f>
        <v>Fuerte</v>
      </c>
      <c r="X63" s="774" t="s">
        <v>130</v>
      </c>
      <c r="Y63" s="746" t="str">
        <f>IF(AND(EXACT(W63,"Fuerte"),(EXACT(X63,"Fuerte"))),"Fuerte",IF(AND(EXACT(W63,"Fuerte"),(EXACT(X63,"Moderado"))),"Moderado",IF(AND(EXACT(W63,"Fuerte"),(EXACT(X63,"Débil"))),"Débil",IF(AND(EXACT(W63,"Moderado"),(EXACT(X63,"Fuerte"))),"Moderado",IF(AND(EXACT(W63,"Moderado"),(EXACT(X63,"Moderado"))),"Moderado",IF(AND(EXACT(W63,"Moderado"),(EXACT(X63,"Débil"))),"Débil",IF(AND(EXACT(W63,"Débil"),(EXACT(X63,"Fuerte"))),"Débil",IF(AND(EXACT(W63,"Débil"),(EXACT(X63,"Moderado"))),"Débil",IF(AND(EXACT(W63,"Débil"),(EXACT(X63,"Débil"))),"Débil",)))))))))</f>
        <v>Fuerte</v>
      </c>
      <c r="Z63" s="746">
        <f>IF(Y63="Fuerte",100,IF(Y63="Moderado",50,IF(Y63="Débil",0)))</f>
        <v>100</v>
      </c>
      <c r="AA63" s="746">
        <f>AVERAGE(Z63:Z81)</f>
        <v>100</v>
      </c>
      <c r="AB63" s="823" t="s">
        <v>491</v>
      </c>
      <c r="AC63" s="826">
        <v>0.33</v>
      </c>
      <c r="AD63" s="826">
        <v>0.33</v>
      </c>
      <c r="AE63" s="826">
        <v>0.34</v>
      </c>
      <c r="AF63" s="759" t="s">
        <v>500</v>
      </c>
      <c r="AG63" s="829" t="s">
        <v>501</v>
      </c>
      <c r="AH63" s="785" t="str">
        <f>+IF(AA63=100,"Fuerte",IF(AND(AA63&lt;=99,AA63&gt;=50),"Moderado",IF(AA63&lt;50,"Débil"," ")))</f>
        <v>Fuerte</v>
      </c>
      <c r="AI63" s="832" t="s">
        <v>132</v>
      </c>
      <c r="AJ63" s="785" t="s">
        <v>133</v>
      </c>
      <c r="AK63" s="966" t="str">
        <f>IF(AND(OR(AJ63="Directamente",AJ63="Indirectamente",AJ63="No Disminuye"),(AH63="Fuerte"),(AI63="Directamente"),(OR(J63="Rara vez",J63="Improbable",J63="Posible"))),"Rara vez",IF(AND(OR(AJ63="Directamente",AJ63="Indirectamente",AJ63="No Disminuye"),(AH63="Fuerte"),(AI63="Directamente"),(J63="Probable")),"Improbable",IF(AND(OR(AJ63="Directamente",AJ63="Indirectamente",AJ63="No Disminuye"),(AH63="Fuerte"),(AI63="Directamente"),(J63="Casi Seguro")),"Posible",IF(AND(AJ63="Directamente",AI63="No disminuye",AH63="Fuerte"),J63,IF(AND(OR(AJ63="Directamente",AJ63="Indirectamente",AJ63="No Disminuye"),AH63="Moderado",AI63="Directamente",(OR(J63="Rara vez",J63="Improbable"))),"Rara vez",IF(AND(OR(AJ63="Directamente",AJ63="Indirectamente",AJ63="No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disminuye",AH63="Moderado"),J63,IF(AH63="Débil",J63," ESTA COMBINACION NO ESTÁ CONTEMPLADA EN LA METODOLOGÍA "))))))))))</f>
        <v>Rara vez</v>
      </c>
      <c r="AL63" s="966" t="str">
        <f>IF(AND(OR(AJ63="Directamente",AJ63="Indirectamente",AJ63="No Disminuye"),AH63="Moderado",AI63="Directamente",(OR(J63="Raro",J63="Improbable"))),"Raro",IF(AND(OR(AJ63="Directamente",AJ63="Indirectamente",AJ63="No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 ")))))</f>
        <v xml:space="preserve"> </v>
      </c>
      <c r="AM63" s="966" t="str">
        <f>N63</f>
        <v>Mayor</v>
      </c>
      <c r="AN63" s="799" t="str">
        <f>IF(AND(EXACT(AK63,"Rara vez"),(EXACT(AM63,"Moderado"))),"Moderado",IF(AND(EXACT(AK63,"Rara vez"),(EXACT(AM63,"Mayor"))),"Alto",IF(AND(EXACT(AK63,"Rara vez"),(EXACT(AM63,"Catastrófico"))),"Extremo",IF(AND(EXACT(AK63,"Improbable"),(EXACT(AM63,"Moderado"))),"Moderado",IF(AND(EXACT(AK63,"Improbable"),(EXACT(AM63,"Mayor"))),"Alto",IF(AND(EXACT(AK63,"Improbable"),(EXACT(AM63,"Catastrófico"))),"Extremo",IF(AND(EXACT(AK63,"Posible"),(EXACT(AM63,"Moderado"))),"Alto",IF(AND(EXACT(AK63,"Posible"),(EXACT(AM63,"Mayor"))),"Extremo",IF(AND(EXACT(AK63,"Posible"),(EXACT(AM63,"Catastrófico"))),"Extremo",IF(AND(EXACT(AK63,"Probable"),(EXACT(AM63,"Moderado"))),"Alto",IF(AND(EXACT(AK63,"Probable"),(EXACT(AM63,"Mayor"))),"Extremo",IF(AND(EXACT(AK63,"Probable"),(EXACT(AM63,"Catastrófico"))),"Extremo",IF(AND(EXACT(AK63,"Casi Seguro"),(EXACT(AM63,"Moderado"))),"Extremo",IF(AND(EXACT(AK63,"Casi Seguro"),(EXACT(AM63,"Mayor"))),"Extremo",IF(AND(EXACT(AK63,"Casi Seguro"),(EXACT(AM63,"Catastrófico"))),"Extremo","")))))))))))))))</f>
        <v>Alto</v>
      </c>
      <c r="AO63" s="739" t="s">
        <v>469</v>
      </c>
      <c r="AP63" s="961" t="s">
        <v>876</v>
      </c>
      <c r="AQ63" s="795">
        <v>44927</v>
      </c>
      <c r="AR63" s="795">
        <v>45291</v>
      </c>
      <c r="AS63" s="964" t="s">
        <v>500</v>
      </c>
      <c r="AT63" s="965" t="s">
        <v>878</v>
      </c>
      <c r="AU63" s="833"/>
      <c r="AV63" s="858"/>
      <c r="AW63" s="858"/>
      <c r="AX63" s="858"/>
      <c r="AY63" s="858"/>
      <c r="AZ63" s="858"/>
      <c r="BA63" s="858"/>
      <c r="BB63" s="858"/>
      <c r="BC63" s="858"/>
      <c r="BD63" s="858"/>
      <c r="BE63" s="858"/>
      <c r="BF63" s="951"/>
      <c r="BG63" s="954"/>
      <c r="BH63" s="944"/>
      <c r="BI63" s="944"/>
      <c r="BJ63" s="944"/>
      <c r="BK63" s="934"/>
    </row>
    <row r="64" spans="1:63" ht="30" customHeight="1">
      <c r="A64" s="737"/>
      <c r="B64" s="968"/>
      <c r="C64" s="754"/>
      <c r="D64" s="754"/>
      <c r="E64" s="739"/>
      <c r="F64" s="760"/>
      <c r="G64" s="745"/>
      <c r="H64" s="739"/>
      <c r="I64" s="760"/>
      <c r="J64" s="739"/>
      <c r="K64" s="88" t="s">
        <v>135</v>
      </c>
      <c r="L64" s="103" t="s">
        <v>142</v>
      </c>
      <c r="M64" s="779"/>
      <c r="N64" s="740"/>
      <c r="O64" s="741"/>
      <c r="P64" s="742"/>
      <c r="Q64" s="730"/>
      <c r="R64" s="747"/>
      <c r="S64" s="147" t="s">
        <v>136</v>
      </c>
      <c r="T64" s="148" t="s">
        <v>137</v>
      </c>
      <c r="U64" s="147">
        <f>+IFERROR(VLOOKUP(T64,[3]DATOS!$E$2:$F$17,2,FALSE),"")</f>
        <v>15</v>
      </c>
      <c r="V64" s="746"/>
      <c r="W64" s="746"/>
      <c r="X64" s="774"/>
      <c r="Y64" s="746"/>
      <c r="Z64" s="746"/>
      <c r="AA64" s="746"/>
      <c r="AB64" s="824"/>
      <c r="AC64" s="996"/>
      <c r="AD64" s="996"/>
      <c r="AE64" s="996"/>
      <c r="AF64" s="760"/>
      <c r="AG64" s="830"/>
      <c r="AH64" s="785"/>
      <c r="AI64" s="832"/>
      <c r="AJ64" s="785"/>
      <c r="AK64" s="966"/>
      <c r="AL64" s="966"/>
      <c r="AM64" s="966"/>
      <c r="AN64" s="799"/>
      <c r="AO64" s="739"/>
      <c r="AP64" s="962"/>
      <c r="AQ64" s="795"/>
      <c r="AR64" s="795"/>
      <c r="AS64" s="964"/>
      <c r="AT64" s="965"/>
      <c r="AU64" s="834"/>
      <c r="AV64" s="859"/>
      <c r="AW64" s="859"/>
      <c r="AX64" s="859"/>
      <c r="AY64" s="859"/>
      <c r="AZ64" s="859"/>
      <c r="BA64" s="859"/>
      <c r="BB64" s="859"/>
      <c r="BC64" s="859"/>
      <c r="BD64" s="859"/>
      <c r="BE64" s="859"/>
      <c r="BF64" s="952"/>
      <c r="BG64" s="955"/>
      <c r="BH64" s="945"/>
      <c r="BI64" s="945"/>
      <c r="BJ64" s="945"/>
      <c r="BK64" s="935"/>
    </row>
    <row r="65" spans="1:63" ht="30" customHeight="1">
      <c r="A65" s="737"/>
      <c r="B65" s="968"/>
      <c r="C65" s="754"/>
      <c r="D65" s="754"/>
      <c r="E65" s="739"/>
      <c r="F65" s="760"/>
      <c r="G65" s="745"/>
      <c r="H65" s="739"/>
      <c r="I65" s="760"/>
      <c r="J65" s="739"/>
      <c r="K65" s="88" t="s">
        <v>138</v>
      </c>
      <c r="L65" s="103" t="s">
        <v>142</v>
      </c>
      <c r="M65" s="779"/>
      <c r="N65" s="740"/>
      <c r="O65" s="741"/>
      <c r="P65" s="742"/>
      <c r="Q65" s="730"/>
      <c r="R65" s="747"/>
      <c r="S65" s="147" t="s">
        <v>139</v>
      </c>
      <c r="T65" s="148" t="s">
        <v>140</v>
      </c>
      <c r="U65" s="147">
        <f>+IFERROR(VLOOKUP(T65,[3]DATOS!$E$2:$F$17,2,FALSE),"")</f>
        <v>15</v>
      </c>
      <c r="V65" s="746"/>
      <c r="W65" s="746"/>
      <c r="X65" s="774"/>
      <c r="Y65" s="746"/>
      <c r="Z65" s="746"/>
      <c r="AA65" s="746"/>
      <c r="AB65" s="824"/>
      <c r="AC65" s="996"/>
      <c r="AD65" s="996"/>
      <c r="AE65" s="996"/>
      <c r="AF65" s="760"/>
      <c r="AG65" s="830"/>
      <c r="AH65" s="785"/>
      <c r="AI65" s="832"/>
      <c r="AJ65" s="785"/>
      <c r="AK65" s="966"/>
      <c r="AL65" s="966"/>
      <c r="AM65" s="966"/>
      <c r="AN65" s="799"/>
      <c r="AO65" s="739"/>
      <c r="AP65" s="962"/>
      <c r="AQ65" s="795"/>
      <c r="AR65" s="795"/>
      <c r="AS65" s="964"/>
      <c r="AT65" s="965"/>
      <c r="AU65" s="834"/>
      <c r="AV65" s="859"/>
      <c r="AW65" s="859"/>
      <c r="AX65" s="859"/>
      <c r="AY65" s="859"/>
      <c r="AZ65" s="859"/>
      <c r="BA65" s="859"/>
      <c r="BB65" s="859"/>
      <c r="BC65" s="859"/>
      <c r="BD65" s="859"/>
      <c r="BE65" s="859"/>
      <c r="BF65" s="952"/>
      <c r="BG65" s="955"/>
      <c r="BH65" s="945"/>
      <c r="BI65" s="945"/>
      <c r="BJ65" s="945"/>
      <c r="BK65" s="935"/>
    </row>
    <row r="66" spans="1:63" ht="30" customHeight="1">
      <c r="A66" s="737"/>
      <c r="B66" s="968"/>
      <c r="C66" s="754"/>
      <c r="D66" s="754"/>
      <c r="E66" s="739"/>
      <c r="F66" s="760"/>
      <c r="G66" s="745"/>
      <c r="H66" s="739"/>
      <c r="I66" s="760"/>
      <c r="J66" s="739"/>
      <c r="K66" s="88" t="s">
        <v>141</v>
      </c>
      <c r="L66" s="103" t="s">
        <v>142</v>
      </c>
      <c r="M66" s="779"/>
      <c r="N66" s="740"/>
      <c r="O66" s="741"/>
      <c r="P66" s="742"/>
      <c r="Q66" s="730"/>
      <c r="R66" s="747"/>
      <c r="S66" s="147" t="s">
        <v>143</v>
      </c>
      <c r="T66" s="148" t="s">
        <v>144</v>
      </c>
      <c r="U66" s="147">
        <f>+IFERROR(VLOOKUP(T66,[3]DATOS!$E$2:$F$17,2,FALSE),"")</f>
        <v>15</v>
      </c>
      <c r="V66" s="746"/>
      <c r="W66" s="746"/>
      <c r="X66" s="774"/>
      <c r="Y66" s="746"/>
      <c r="Z66" s="746"/>
      <c r="AA66" s="746"/>
      <c r="AB66" s="824"/>
      <c r="AC66" s="996"/>
      <c r="AD66" s="996"/>
      <c r="AE66" s="996"/>
      <c r="AF66" s="760"/>
      <c r="AG66" s="830"/>
      <c r="AH66" s="785"/>
      <c r="AI66" s="832"/>
      <c r="AJ66" s="785"/>
      <c r="AK66" s="966"/>
      <c r="AL66" s="966"/>
      <c r="AM66" s="966"/>
      <c r="AN66" s="799"/>
      <c r="AO66" s="739"/>
      <c r="AP66" s="962"/>
      <c r="AQ66" s="795"/>
      <c r="AR66" s="795"/>
      <c r="AS66" s="964"/>
      <c r="AT66" s="965"/>
      <c r="AU66" s="834"/>
      <c r="AV66" s="859"/>
      <c r="AW66" s="859"/>
      <c r="AX66" s="859"/>
      <c r="AY66" s="859"/>
      <c r="AZ66" s="859"/>
      <c r="BA66" s="859"/>
      <c r="BB66" s="859"/>
      <c r="BC66" s="859"/>
      <c r="BD66" s="859"/>
      <c r="BE66" s="859"/>
      <c r="BF66" s="952"/>
      <c r="BG66" s="955"/>
      <c r="BH66" s="945"/>
      <c r="BI66" s="945"/>
      <c r="BJ66" s="945"/>
      <c r="BK66" s="935"/>
    </row>
    <row r="67" spans="1:63" ht="30" customHeight="1">
      <c r="A67" s="737"/>
      <c r="B67" s="968"/>
      <c r="C67" s="754"/>
      <c r="D67" s="754"/>
      <c r="E67" s="739"/>
      <c r="F67" s="760"/>
      <c r="G67" s="745"/>
      <c r="H67" s="739"/>
      <c r="I67" s="760"/>
      <c r="J67" s="739"/>
      <c r="K67" s="88" t="s">
        <v>145</v>
      </c>
      <c r="L67" s="103" t="s">
        <v>126</v>
      </c>
      <c r="M67" s="779"/>
      <c r="N67" s="740"/>
      <c r="O67" s="741"/>
      <c r="P67" s="742"/>
      <c r="Q67" s="730"/>
      <c r="R67" s="747"/>
      <c r="S67" s="147" t="s">
        <v>146</v>
      </c>
      <c r="T67" s="148" t="s">
        <v>147</v>
      </c>
      <c r="U67" s="147">
        <f>+IFERROR(VLOOKUP(T67,[3]DATOS!$E$2:$F$17,2,FALSE),"")</f>
        <v>15</v>
      </c>
      <c r="V67" s="746"/>
      <c r="W67" s="746"/>
      <c r="X67" s="774"/>
      <c r="Y67" s="746"/>
      <c r="Z67" s="746"/>
      <c r="AA67" s="746"/>
      <c r="AB67" s="824"/>
      <c r="AC67" s="996"/>
      <c r="AD67" s="996"/>
      <c r="AE67" s="996"/>
      <c r="AF67" s="760"/>
      <c r="AG67" s="830"/>
      <c r="AH67" s="785"/>
      <c r="AI67" s="832"/>
      <c r="AJ67" s="785"/>
      <c r="AK67" s="966"/>
      <c r="AL67" s="966"/>
      <c r="AM67" s="966"/>
      <c r="AN67" s="799"/>
      <c r="AO67" s="739"/>
      <c r="AP67" s="962"/>
      <c r="AQ67" s="795"/>
      <c r="AR67" s="795"/>
      <c r="AS67" s="964"/>
      <c r="AT67" s="965"/>
      <c r="AU67" s="834"/>
      <c r="AV67" s="859"/>
      <c r="AW67" s="859"/>
      <c r="AX67" s="859"/>
      <c r="AY67" s="859"/>
      <c r="AZ67" s="859"/>
      <c r="BA67" s="859"/>
      <c r="BB67" s="859"/>
      <c r="BC67" s="859"/>
      <c r="BD67" s="859"/>
      <c r="BE67" s="859"/>
      <c r="BF67" s="952"/>
      <c r="BG67" s="955"/>
      <c r="BH67" s="945"/>
      <c r="BI67" s="945"/>
      <c r="BJ67" s="945"/>
      <c r="BK67" s="935"/>
    </row>
    <row r="68" spans="1:63" ht="30" customHeight="1">
      <c r="A68" s="737"/>
      <c r="B68" s="968"/>
      <c r="C68" s="754"/>
      <c r="D68" s="754"/>
      <c r="E68" s="739"/>
      <c r="F68" s="760"/>
      <c r="G68" s="745"/>
      <c r="H68" s="739"/>
      <c r="I68" s="760"/>
      <c r="J68" s="739"/>
      <c r="K68" s="88" t="s">
        <v>148</v>
      </c>
      <c r="L68" s="103" t="s">
        <v>126</v>
      </c>
      <c r="M68" s="779"/>
      <c r="N68" s="740"/>
      <c r="O68" s="741"/>
      <c r="P68" s="742"/>
      <c r="Q68" s="730"/>
      <c r="R68" s="747"/>
      <c r="S68" s="147" t="s">
        <v>149</v>
      </c>
      <c r="T68" s="148" t="s">
        <v>150</v>
      </c>
      <c r="U68" s="147">
        <f>+IFERROR(VLOOKUP(T68,[3]DATOS!$E$2:$F$17,2,FALSE),"")</f>
        <v>15</v>
      </c>
      <c r="V68" s="746"/>
      <c r="W68" s="746"/>
      <c r="X68" s="774"/>
      <c r="Y68" s="746"/>
      <c r="Z68" s="746"/>
      <c r="AA68" s="746"/>
      <c r="AB68" s="824"/>
      <c r="AC68" s="996"/>
      <c r="AD68" s="996"/>
      <c r="AE68" s="996"/>
      <c r="AF68" s="760"/>
      <c r="AG68" s="830"/>
      <c r="AH68" s="785"/>
      <c r="AI68" s="832"/>
      <c r="AJ68" s="785"/>
      <c r="AK68" s="966"/>
      <c r="AL68" s="966"/>
      <c r="AM68" s="966"/>
      <c r="AN68" s="799"/>
      <c r="AO68" s="739"/>
      <c r="AP68" s="962"/>
      <c r="AQ68" s="795"/>
      <c r="AR68" s="795"/>
      <c r="AS68" s="964"/>
      <c r="AT68" s="965"/>
      <c r="AU68" s="834"/>
      <c r="AV68" s="859"/>
      <c r="AW68" s="859"/>
      <c r="AX68" s="859"/>
      <c r="AY68" s="859"/>
      <c r="AZ68" s="859"/>
      <c r="BA68" s="859"/>
      <c r="BB68" s="859"/>
      <c r="BC68" s="859"/>
      <c r="BD68" s="859"/>
      <c r="BE68" s="859"/>
      <c r="BF68" s="952"/>
      <c r="BG68" s="955"/>
      <c r="BH68" s="945"/>
      <c r="BI68" s="945"/>
      <c r="BJ68" s="945"/>
      <c r="BK68" s="935"/>
    </row>
    <row r="69" spans="1:63" ht="30" customHeight="1">
      <c r="A69" s="737"/>
      <c r="B69" s="968"/>
      <c r="C69" s="754"/>
      <c r="D69" s="754"/>
      <c r="E69" s="739"/>
      <c r="F69" s="760"/>
      <c r="G69" s="745"/>
      <c r="H69" s="739"/>
      <c r="I69" s="760"/>
      <c r="J69" s="739"/>
      <c r="K69" s="88" t="s">
        <v>151</v>
      </c>
      <c r="L69" s="103" t="s">
        <v>142</v>
      </c>
      <c r="M69" s="779"/>
      <c r="N69" s="740"/>
      <c r="O69" s="741"/>
      <c r="P69" s="742"/>
      <c r="Q69" s="730"/>
      <c r="R69" s="747"/>
      <c r="S69" s="147" t="s">
        <v>152</v>
      </c>
      <c r="T69" s="148" t="s">
        <v>153</v>
      </c>
      <c r="U69" s="147">
        <f>+IFERROR(VLOOKUP(T69,[3]DATOS!$E$2:$F$17,2,FALSE),"")</f>
        <v>10</v>
      </c>
      <c r="V69" s="746"/>
      <c r="W69" s="746"/>
      <c r="X69" s="774"/>
      <c r="Y69" s="746"/>
      <c r="Z69" s="746"/>
      <c r="AA69" s="746"/>
      <c r="AB69" s="824"/>
      <c r="AC69" s="996"/>
      <c r="AD69" s="996"/>
      <c r="AE69" s="996"/>
      <c r="AF69" s="760"/>
      <c r="AG69" s="830"/>
      <c r="AH69" s="785"/>
      <c r="AI69" s="832"/>
      <c r="AJ69" s="785"/>
      <c r="AK69" s="966"/>
      <c r="AL69" s="966"/>
      <c r="AM69" s="966"/>
      <c r="AN69" s="799"/>
      <c r="AO69" s="739"/>
      <c r="AP69" s="962"/>
      <c r="AQ69" s="795"/>
      <c r="AR69" s="795"/>
      <c r="AS69" s="964"/>
      <c r="AT69" s="965"/>
      <c r="AU69" s="834"/>
      <c r="AV69" s="859"/>
      <c r="AW69" s="859"/>
      <c r="AX69" s="859"/>
      <c r="AY69" s="859"/>
      <c r="AZ69" s="859"/>
      <c r="BA69" s="859"/>
      <c r="BB69" s="859"/>
      <c r="BC69" s="859"/>
      <c r="BD69" s="859"/>
      <c r="BE69" s="859"/>
      <c r="BF69" s="952"/>
      <c r="BG69" s="955"/>
      <c r="BH69" s="945"/>
      <c r="BI69" s="945"/>
      <c r="BJ69" s="945"/>
      <c r="BK69" s="935"/>
    </row>
    <row r="70" spans="1:63" ht="72" customHeight="1">
      <c r="A70" s="737"/>
      <c r="B70" s="968"/>
      <c r="C70" s="754"/>
      <c r="D70" s="754"/>
      <c r="E70" s="739"/>
      <c r="F70" s="760"/>
      <c r="G70" s="745"/>
      <c r="H70" s="739"/>
      <c r="I70" s="760"/>
      <c r="J70" s="739"/>
      <c r="K70" s="88" t="s">
        <v>154</v>
      </c>
      <c r="L70" s="103" t="s">
        <v>126</v>
      </c>
      <c r="M70" s="779"/>
      <c r="N70" s="740"/>
      <c r="O70" s="741"/>
      <c r="P70" s="742"/>
      <c r="Q70" s="730"/>
      <c r="R70" s="747"/>
      <c r="S70" s="746"/>
      <c r="T70" s="774"/>
      <c r="U70" s="746"/>
      <c r="V70" s="746"/>
      <c r="W70" s="746"/>
      <c r="X70" s="774"/>
      <c r="Y70" s="746"/>
      <c r="Z70" s="746"/>
      <c r="AA70" s="746"/>
      <c r="AB70" s="824"/>
      <c r="AC70" s="996"/>
      <c r="AD70" s="996"/>
      <c r="AE70" s="996"/>
      <c r="AF70" s="760"/>
      <c r="AG70" s="830"/>
      <c r="AH70" s="785"/>
      <c r="AI70" s="832"/>
      <c r="AJ70" s="785"/>
      <c r="AK70" s="966"/>
      <c r="AL70" s="966"/>
      <c r="AM70" s="966"/>
      <c r="AN70" s="799"/>
      <c r="AO70" s="739"/>
      <c r="AP70" s="962"/>
      <c r="AQ70" s="795"/>
      <c r="AR70" s="795"/>
      <c r="AS70" s="964"/>
      <c r="AT70" s="965"/>
      <c r="AU70" s="835"/>
      <c r="AV70" s="860"/>
      <c r="AW70" s="860"/>
      <c r="AX70" s="860"/>
      <c r="AY70" s="860"/>
      <c r="AZ70" s="860"/>
      <c r="BA70" s="860"/>
      <c r="BB70" s="860"/>
      <c r="BC70" s="860"/>
      <c r="BD70" s="860"/>
      <c r="BE70" s="860"/>
      <c r="BF70" s="953"/>
      <c r="BG70" s="956"/>
      <c r="BH70" s="946"/>
      <c r="BI70" s="946"/>
      <c r="BJ70" s="946"/>
      <c r="BK70" s="936"/>
    </row>
    <row r="71" spans="1:63" ht="45" customHeight="1">
      <c r="A71" s="737"/>
      <c r="B71" s="968"/>
      <c r="C71" s="755"/>
      <c r="D71" s="755"/>
      <c r="E71" s="739"/>
      <c r="F71" s="760"/>
      <c r="G71" s="745"/>
      <c r="H71" s="739"/>
      <c r="I71" s="760"/>
      <c r="J71" s="739"/>
      <c r="K71" s="88" t="s">
        <v>155</v>
      </c>
      <c r="L71" s="103" t="s">
        <v>142</v>
      </c>
      <c r="M71" s="779"/>
      <c r="N71" s="740"/>
      <c r="O71" s="741"/>
      <c r="P71" s="742"/>
      <c r="Q71" s="730"/>
      <c r="R71" s="747"/>
      <c r="S71" s="746"/>
      <c r="T71" s="774"/>
      <c r="U71" s="746"/>
      <c r="V71" s="746"/>
      <c r="W71" s="746"/>
      <c r="X71" s="774"/>
      <c r="Y71" s="746"/>
      <c r="Z71" s="746"/>
      <c r="AA71" s="746"/>
      <c r="AB71" s="824"/>
      <c r="AC71" s="996"/>
      <c r="AD71" s="996"/>
      <c r="AE71" s="996"/>
      <c r="AF71" s="760"/>
      <c r="AG71" s="830"/>
      <c r="AH71" s="785"/>
      <c r="AI71" s="832"/>
      <c r="AJ71" s="785"/>
      <c r="AK71" s="966"/>
      <c r="AL71" s="966"/>
      <c r="AM71" s="966"/>
      <c r="AN71" s="799"/>
      <c r="AO71" s="739"/>
      <c r="AP71" s="962"/>
      <c r="AQ71" s="795"/>
      <c r="AR71" s="795"/>
      <c r="AS71" s="964"/>
      <c r="AT71" s="965"/>
      <c r="AU71" s="887"/>
      <c r="AV71" s="888"/>
      <c r="AW71" s="888"/>
      <c r="AX71" s="888"/>
      <c r="AY71" s="888"/>
      <c r="AZ71" s="888"/>
      <c r="BA71" s="888"/>
      <c r="BB71" s="888"/>
      <c r="BC71" s="888"/>
      <c r="BD71" s="888"/>
      <c r="BE71" s="888"/>
      <c r="BF71" s="904"/>
      <c r="BG71" s="949"/>
      <c r="BH71" s="942"/>
      <c r="BI71" s="942"/>
      <c r="BJ71" s="942"/>
      <c r="BK71" s="950"/>
    </row>
    <row r="72" spans="1:63" ht="45" customHeight="1">
      <c r="A72" s="737"/>
      <c r="B72" s="968"/>
      <c r="C72" s="762" t="s">
        <v>873</v>
      </c>
      <c r="D72" s="762" t="s">
        <v>874</v>
      </c>
      <c r="E72" s="739"/>
      <c r="F72" s="760"/>
      <c r="G72" s="745"/>
      <c r="H72" s="739"/>
      <c r="I72" s="760"/>
      <c r="J72" s="739"/>
      <c r="K72" s="88" t="s">
        <v>156</v>
      </c>
      <c r="L72" s="103" t="s">
        <v>126</v>
      </c>
      <c r="M72" s="779"/>
      <c r="N72" s="740"/>
      <c r="O72" s="741"/>
      <c r="P72" s="742"/>
      <c r="Q72" s="730"/>
      <c r="R72" s="747"/>
      <c r="S72" s="746"/>
      <c r="T72" s="774"/>
      <c r="U72" s="746"/>
      <c r="V72" s="746"/>
      <c r="W72" s="746"/>
      <c r="X72" s="774"/>
      <c r="Y72" s="746"/>
      <c r="Z72" s="746"/>
      <c r="AA72" s="746"/>
      <c r="AB72" s="824"/>
      <c r="AC72" s="996"/>
      <c r="AD72" s="996"/>
      <c r="AE72" s="996"/>
      <c r="AF72" s="760"/>
      <c r="AG72" s="830"/>
      <c r="AH72" s="785"/>
      <c r="AI72" s="832"/>
      <c r="AJ72" s="785"/>
      <c r="AK72" s="966"/>
      <c r="AL72" s="966"/>
      <c r="AM72" s="966"/>
      <c r="AN72" s="799"/>
      <c r="AO72" s="739"/>
      <c r="AP72" s="962"/>
      <c r="AQ72" s="795"/>
      <c r="AR72" s="795"/>
      <c r="AS72" s="964"/>
      <c r="AT72" s="965"/>
      <c r="AU72" s="887"/>
      <c r="AV72" s="888"/>
      <c r="AW72" s="888"/>
      <c r="AX72" s="888"/>
      <c r="AY72" s="888"/>
      <c r="AZ72" s="888"/>
      <c r="BA72" s="888"/>
      <c r="BB72" s="888"/>
      <c r="BC72" s="888"/>
      <c r="BD72" s="888"/>
      <c r="BE72" s="888"/>
      <c r="BF72" s="904"/>
      <c r="BG72" s="949"/>
      <c r="BH72" s="942"/>
      <c r="BI72" s="942"/>
      <c r="BJ72" s="942"/>
      <c r="BK72" s="950"/>
    </row>
    <row r="73" spans="1:63" ht="45" customHeight="1">
      <c r="A73" s="737"/>
      <c r="B73" s="968"/>
      <c r="C73" s="754"/>
      <c r="D73" s="754"/>
      <c r="E73" s="739"/>
      <c r="F73" s="760"/>
      <c r="G73" s="745"/>
      <c r="H73" s="739"/>
      <c r="I73" s="760"/>
      <c r="J73" s="739"/>
      <c r="K73" s="88" t="s">
        <v>157</v>
      </c>
      <c r="L73" s="103" t="s">
        <v>126</v>
      </c>
      <c r="M73" s="779"/>
      <c r="N73" s="740"/>
      <c r="O73" s="741"/>
      <c r="P73" s="742"/>
      <c r="Q73" s="730"/>
      <c r="R73" s="747"/>
      <c r="S73" s="746"/>
      <c r="T73" s="774"/>
      <c r="U73" s="746"/>
      <c r="V73" s="746"/>
      <c r="W73" s="746"/>
      <c r="X73" s="774"/>
      <c r="Y73" s="746"/>
      <c r="Z73" s="746"/>
      <c r="AA73" s="746"/>
      <c r="AB73" s="825"/>
      <c r="AC73" s="997"/>
      <c r="AD73" s="997"/>
      <c r="AE73" s="997"/>
      <c r="AF73" s="761"/>
      <c r="AG73" s="831"/>
      <c r="AH73" s="785"/>
      <c r="AI73" s="832"/>
      <c r="AJ73" s="785"/>
      <c r="AK73" s="966"/>
      <c r="AL73" s="966"/>
      <c r="AM73" s="966"/>
      <c r="AN73" s="799"/>
      <c r="AO73" s="739"/>
      <c r="AP73" s="963"/>
      <c r="AQ73" s="795"/>
      <c r="AR73" s="795"/>
      <c r="AS73" s="964"/>
      <c r="AT73" s="965"/>
      <c r="AU73" s="887"/>
      <c r="AV73" s="888"/>
      <c r="AW73" s="888"/>
      <c r="AX73" s="888"/>
      <c r="AY73" s="888"/>
      <c r="AZ73" s="888"/>
      <c r="BA73" s="888"/>
      <c r="BB73" s="888"/>
      <c r="BC73" s="888"/>
      <c r="BD73" s="888"/>
      <c r="BE73" s="888"/>
      <c r="BF73" s="904"/>
      <c r="BG73" s="949"/>
      <c r="BH73" s="942"/>
      <c r="BI73" s="942"/>
      <c r="BJ73" s="942"/>
      <c r="BK73" s="950"/>
    </row>
    <row r="74" spans="1:63" ht="45" customHeight="1">
      <c r="A74" s="737"/>
      <c r="B74" s="968"/>
      <c r="C74" s="754"/>
      <c r="D74" s="754"/>
      <c r="E74" s="739"/>
      <c r="F74" s="760"/>
      <c r="G74" s="855" t="s">
        <v>1060</v>
      </c>
      <c r="H74" s="739"/>
      <c r="I74" s="760"/>
      <c r="J74" s="739"/>
      <c r="K74" s="88" t="s">
        <v>158</v>
      </c>
      <c r="L74" s="103" t="s">
        <v>126</v>
      </c>
      <c r="M74" s="779"/>
      <c r="N74" s="740"/>
      <c r="O74" s="741"/>
      <c r="P74" s="742"/>
      <c r="Q74" s="730" t="s">
        <v>486</v>
      </c>
      <c r="R74" s="747"/>
      <c r="S74" s="147" t="s">
        <v>128</v>
      </c>
      <c r="T74" s="148"/>
      <c r="U74" s="147" t="str">
        <f>+IFERROR(VLOOKUP(T74,[3]DATOS!$E$2:$F$17,2,FALSE),"")</f>
        <v/>
      </c>
      <c r="V74" s="746">
        <f>SUM(U74:U80)</f>
        <v>0</v>
      </c>
      <c r="W74" s="746" t="str">
        <f>+IF(AND(V74&lt;=100,V74&gt;=96),"Fuerte",IF(AND(V74&lt;=95,V74&gt;=86),"Moderado",IF(AND(V74&lt;=85,M74&gt;=0),"Débil"," ")))</f>
        <v>Débil</v>
      </c>
      <c r="X74" s="774"/>
      <c r="Y74" s="746">
        <f>IF(AND(EXACT(W74,"Fuerte"),(EXACT(X74,"Fuerte"))),"Fuerte",IF(AND(EXACT(W74,"Fuerte"),(EXACT(X74,"Moderado"))),"Moderado",IF(AND(EXACT(W74,"Fuerte"),(EXACT(X74,"Débil"))),"Débil",IF(AND(EXACT(W74,"Moderado"),(EXACT(X74,"Fuerte"))),"Moderado",IF(AND(EXACT(W74,"Moderado"),(EXACT(X74,"Moderado"))),"Moderado",IF(AND(EXACT(W74,"Moderado"),(EXACT(X74,"Débil"))),"Débil",IF(AND(EXACT(W74,"Débil"),(EXACT(X74,"Fuerte"))),"Débil",IF(AND(EXACT(W74,"Débil"),(EXACT(X74,"Moderado"))),"Débil",IF(AND(EXACT(W74,"Débil"),(EXACT(X74,"Débil"))),"Débil",)))))))))</f>
        <v>0</v>
      </c>
      <c r="Z74" s="746" t="b">
        <f>IF(Y74="Fuerte",100,IF(Y74="Moderado",50,IF(Y74="Débil",0)))</f>
        <v>0</v>
      </c>
      <c r="AA74" s="746"/>
      <c r="AB74" s="823"/>
      <c r="AC74" s="172"/>
      <c r="AD74" s="172"/>
      <c r="AE74" s="172"/>
      <c r="AF74" s="759"/>
      <c r="AG74" s="829"/>
      <c r="AH74" s="785"/>
      <c r="AI74" s="832"/>
      <c r="AJ74" s="785"/>
      <c r="AK74" s="966"/>
      <c r="AL74" s="966"/>
      <c r="AM74" s="966"/>
      <c r="AN74" s="799"/>
      <c r="AO74" s="739"/>
      <c r="AP74" s="836" t="s">
        <v>877</v>
      </c>
      <c r="AQ74" s="795"/>
      <c r="AR74" s="795"/>
      <c r="AS74" s="964"/>
      <c r="AT74" s="965" t="s">
        <v>879</v>
      </c>
      <c r="AU74" s="887"/>
      <c r="AV74" s="888"/>
      <c r="AW74" s="888"/>
      <c r="AX74" s="888"/>
      <c r="AY74" s="888"/>
      <c r="AZ74" s="888"/>
      <c r="BA74" s="888"/>
      <c r="BB74" s="888"/>
      <c r="BC74" s="888"/>
      <c r="BD74" s="888"/>
      <c r="BE74" s="888"/>
      <c r="BF74" s="904"/>
      <c r="BG74" s="949"/>
      <c r="BH74" s="942"/>
      <c r="BI74" s="942"/>
      <c r="BJ74" s="942"/>
      <c r="BK74" s="950"/>
    </row>
    <row r="75" spans="1:63" ht="45" customHeight="1">
      <c r="A75" s="737"/>
      <c r="B75" s="968"/>
      <c r="C75" s="754"/>
      <c r="D75" s="754"/>
      <c r="E75" s="739"/>
      <c r="F75" s="760"/>
      <c r="G75" s="856"/>
      <c r="H75" s="739"/>
      <c r="I75" s="760"/>
      <c r="J75" s="739"/>
      <c r="K75" s="89" t="s">
        <v>159</v>
      </c>
      <c r="L75" s="103" t="s">
        <v>126</v>
      </c>
      <c r="M75" s="779"/>
      <c r="N75" s="740"/>
      <c r="O75" s="741"/>
      <c r="P75" s="742"/>
      <c r="Q75" s="730"/>
      <c r="R75" s="747"/>
      <c r="S75" s="147" t="s">
        <v>136</v>
      </c>
      <c r="T75" s="148"/>
      <c r="U75" s="147" t="str">
        <f>+IFERROR(VLOOKUP(T75,[3]DATOS!$E$2:$F$17,2,FALSE),"")</f>
        <v/>
      </c>
      <c r="V75" s="746"/>
      <c r="W75" s="746"/>
      <c r="X75" s="774"/>
      <c r="Y75" s="746"/>
      <c r="Z75" s="746"/>
      <c r="AA75" s="746"/>
      <c r="AB75" s="824"/>
      <c r="AC75" s="173"/>
      <c r="AD75" s="173"/>
      <c r="AE75" s="173"/>
      <c r="AF75" s="760"/>
      <c r="AG75" s="830"/>
      <c r="AH75" s="785"/>
      <c r="AI75" s="832"/>
      <c r="AJ75" s="785"/>
      <c r="AK75" s="966"/>
      <c r="AL75" s="966"/>
      <c r="AM75" s="966"/>
      <c r="AN75" s="799"/>
      <c r="AO75" s="739"/>
      <c r="AP75" s="836"/>
      <c r="AQ75" s="795"/>
      <c r="AR75" s="795"/>
      <c r="AS75" s="964"/>
      <c r="AT75" s="965"/>
      <c r="AU75" s="887"/>
      <c r="AV75" s="888"/>
      <c r="AW75" s="888"/>
      <c r="AX75" s="888"/>
      <c r="AY75" s="888"/>
      <c r="AZ75" s="888"/>
      <c r="BA75" s="888"/>
      <c r="BB75" s="888"/>
      <c r="BC75" s="888"/>
      <c r="BD75" s="888"/>
      <c r="BE75" s="888"/>
      <c r="BF75" s="904"/>
      <c r="BG75" s="949"/>
      <c r="BH75" s="942"/>
      <c r="BI75" s="942"/>
      <c r="BJ75" s="942"/>
      <c r="BK75" s="950"/>
    </row>
    <row r="76" spans="1:63" ht="45" customHeight="1">
      <c r="A76" s="737"/>
      <c r="B76" s="968"/>
      <c r="C76" s="754"/>
      <c r="D76" s="754"/>
      <c r="E76" s="739"/>
      <c r="F76" s="760"/>
      <c r="G76" s="856"/>
      <c r="H76" s="739"/>
      <c r="I76" s="760"/>
      <c r="J76" s="739"/>
      <c r="K76" s="89" t="s">
        <v>160</v>
      </c>
      <c r="L76" s="103" t="s">
        <v>126</v>
      </c>
      <c r="M76" s="779"/>
      <c r="N76" s="740"/>
      <c r="O76" s="741"/>
      <c r="P76" s="742"/>
      <c r="Q76" s="730"/>
      <c r="R76" s="747"/>
      <c r="S76" s="147" t="s">
        <v>139</v>
      </c>
      <c r="T76" s="148"/>
      <c r="U76" s="147" t="str">
        <f>+IFERROR(VLOOKUP(T76,[3]DATOS!$E$2:$F$17,2,FALSE),"")</f>
        <v/>
      </c>
      <c r="V76" s="746"/>
      <c r="W76" s="746"/>
      <c r="X76" s="774"/>
      <c r="Y76" s="746"/>
      <c r="Z76" s="746"/>
      <c r="AA76" s="746"/>
      <c r="AB76" s="824"/>
      <c r="AC76" s="173"/>
      <c r="AD76" s="173"/>
      <c r="AE76" s="173"/>
      <c r="AF76" s="760"/>
      <c r="AG76" s="830"/>
      <c r="AH76" s="785"/>
      <c r="AI76" s="832"/>
      <c r="AJ76" s="785"/>
      <c r="AK76" s="966"/>
      <c r="AL76" s="966"/>
      <c r="AM76" s="966"/>
      <c r="AN76" s="799"/>
      <c r="AO76" s="739"/>
      <c r="AP76" s="836"/>
      <c r="AQ76" s="795"/>
      <c r="AR76" s="795"/>
      <c r="AS76" s="964"/>
      <c r="AT76" s="965"/>
      <c r="AU76" s="887"/>
      <c r="AV76" s="888"/>
      <c r="AW76" s="888"/>
      <c r="AX76" s="888"/>
      <c r="AY76" s="888"/>
      <c r="AZ76" s="888"/>
      <c r="BA76" s="888"/>
      <c r="BB76" s="888"/>
      <c r="BC76" s="888"/>
      <c r="BD76" s="888"/>
      <c r="BE76" s="888"/>
      <c r="BF76" s="904"/>
      <c r="BG76" s="949"/>
      <c r="BH76" s="942"/>
      <c r="BI76" s="942"/>
      <c r="BJ76" s="942"/>
      <c r="BK76" s="950"/>
    </row>
    <row r="77" spans="1:63" ht="45" customHeight="1">
      <c r="A77" s="737"/>
      <c r="B77" s="968"/>
      <c r="C77" s="754"/>
      <c r="D77" s="754"/>
      <c r="E77" s="739"/>
      <c r="F77" s="760"/>
      <c r="G77" s="856"/>
      <c r="H77" s="739"/>
      <c r="I77" s="760"/>
      <c r="J77" s="739"/>
      <c r="K77" s="89" t="s">
        <v>161</v>
      </c>
      <c r="L77" s="103" t="s">
        <v>126</v>
      </c>
      <c r="M77" s="779"/>
      <c r="N77" s="740"/>
      <c r="O77" s="741"/>
      <c r="P77" s="742"/>
      <c r="Q77" s="730"/>
      <c r="R77" s="747"/>
      <c r="S77" s="147" t="s">
        <v>143</v>
      </c>
      <c r="T77" s="148"/>
      <c r="U77" s="147" t="str">
        <f>+IFERROR(VLOOKUP(T77,[3]DATOS!$E$2:$F$17,2,FALSE),"")</f>
        <v/>
      </c>
      <c r="V77" s="746"/>
      <c r="W77" s="746"/>
      <c r="X77" s="774"/>
      <c r="Y77" s="746"/>
      <c r="Z77" s="746"/>
      <c r="AA77" s="746"/>
      <c r="AB77" s="824"/>
      <c r="AC77" s="173"/>
      <c r="AD77" s="173"/>
      <c r="AE77" s="173"/>
      <c r="AF77" s="760"/>
      <c r="AG77" s="830"/>
      <c r="AH77" s="785"/>
      <c r="AI77" s="832"/>
      <c r="AJ77" s="785"/>
      <c r="AK77" s="966"/>
      <c r="AL77" s="966"/>
      <c r="AM77" s="966"/>
      <c r="AN77" s="799"/>
      <c r="AO77" s="739"/>
      <c r="AP77" s="836"/>
      <c r="AQ77" s="795"/>
      <c r="AR77" s="795"/>
      <c r="AS77" s="964"/>
      <c r="AT77" s="965"/>
      <c r="AU77" s="887"/>
      <c r="AV77" s="888"/>
      <c r="AW77" s="888"/>
      <c r="AX77" s="888"/>
      <c r="AY77" s="888"/>
      <c r="AZ77" s="888"/>
      <c r="BA77" s="888"/>
      <c r="BB77" s="888"/>
      <c r="BC77" s="888"/>
      <c r="BD77" s="888"/>
      <c r="BE77" s="888"/>
      <c r="BF77" s="904"/>
      <c r="BG77" s="949"/>
      <c r="BH77" s="942"/>
      <c r="BI77" s="942"/>
      <c r="BJ77" s="942"/>
      <c r="BK77" s="950"/>
    </row>
    <row r="78" spans="1:63" ht="45" customHeight="1">
      <c r="A78" s="737"/>
      <c r="B78" s="968"/>
      <c r="C78" s="754"/>
      <c r="D78" s="754"/>
      <c r="E78" s="739"/>
      <c r="F78" s="760"/>
      <c r="G78" s="856"/>
      <c r="H78" s="739"/>
      <c r="I78" s="760"/>
      <c r="J78" s="739"/>
      <c r="K78" s="89" t="s">
        <v>162</v>
      </c>
      <c r="L78" s="90" t="s">
        <v>142</v>
      </c>
      <c r="M78" s="779"/>
      <c r="N78" s="740"/>
      <c r="O78" s="741"/>
      <c r="P78" s="742"/>
      <c r="Q78" s="730"/>
      <c r="R78" s="747"/>
      <c r="S78" s="147" t="s">
        <v>146</v>
      </c>
      <c r="T78" s="148"/>
      <c r="U78" s="147" t="str">
        <f>+IFERROR(VLOOKUP(T78,[3]DATOS!$E$2:$F$17,2,FALSE),"")</f>
        <v/>
      </c>
      <c r="V78" s="746"/>
      <c r="W78" s="746"/>
      <c r="X78" s="774"/>
      <c r="Y78" s="746"/>
      <c r="Z78" s="746"/>
      <c r="AA78" s="746"/>
      <c r="AB78" s="824"/>
      <c r="AC78" s="173"/>
      <c r="AD78" s="173"/>
      <c r="AE78" s="173"/>
      <c r="AF78" s="760"/>
      <c r="AG78" s="830"/>
      <c r="AH78" s="785"/>
      <c r="AI78" s="832"/>
      <c r="AJ78" s="785"/>
      <c r="AK78" s="966"/>
      <c r="AL78" s="966"/>
      <c r="AM78" s="966"/>
      <c r="AN78" s="799"/>
      <c r="AO78" s="739"/>
      <c r="AP78" s="836"/>
      <c r="AQ78" s="795"/>
      <c r="AR78" s="795"/>
      <c r="AS78" s="964"/>
      <c r="AT78" s="965"/>
      <c r="AU78" s="887"/>
      <c r="AV78" s="888"/>
      <c r="AW78" s="888"/>
      <c r="AX78" s="888"/>
      <c r="AY78" s="888"/>
      <c r="AZ78" s="888"/>
      <c r="BA78" s="888"/>
      <c r="BB78" s="888"/>
      <c r="BC78" s="888"/>
      <c r="BD78" s="888"/>
      <c r="BE78" s="888"/>
      <c r="BF78" s="904"/>
      <c r="BG78" s="949"/>
      <c r="BH78" s="942"/>
      <c r="BI78" s="942"/>
      <c r="BJ78" s="942"/>
      <c r="BK78" s="950"/>
    </row>
    <row r="79" spans="1:63" ht="45" customHeight="1">
      <c r="A79" s="737"/>
      <c r="B79" s="968"/>
      <c r="C79" s="754"/>
      <c r="D79" s="754"/>
      <c r="E79" s="739"/>
      <c r="F79" s="760"/>
      <c r="G79" s="856"/>
      <c r="H79" s="739"/>
      <c r="I79" s="760"/>
      <c r="J79" s="739"/>
      <c r="K79" s="89" t="s">
        <v>163</v>
      </c>
      <c r="L79" s="103" t="s">
        <v>126</v>
      </c>
      <c r="M79" s="779"/>
      <c r="N79" s="740"/>
      <c r="O79" s="741"/>
      <c r="P79" s="742"/>
      <c r="Q79" s="730"/>
      <c r="R79" s="747"/>
      <c r="S79" s="147" t="s">
        <v>149</v>
      </c>
      <c r="T79" s="148"/>
      <c r="U79" s="147" t="str">
        <f>+IFERROR(VLOOKUP(T79,[3]DATOS!$E$2:$F$17,2,FALSE),"")</f>
        <v/>
      </c>
      <c r="V79" s="746"/>
      <c r="W79" s="746"/>
      <c r="X79" s="774"/>
      <c r="Y79" s="746"/>
      <c r="Z79" s="746"/>
      <c r="AA79" s="746"/>
      <c r="AB79" s="824"/>
      <c r="AC79" s="173"/>
      <c r="AD79" s="173"/>
      <c r="AE79" s="173"/>
      <c r="AF79" s="760"/>
      <c r="AG79" s="830"/>
      <c r="AH79" s="785"/>
      <c r="AI79" s="832"/>
      <c r="AJ79" s="785"/>
      <c r="AK79" s="966"/>
      <c r="AL79" s="966"/>
      <c r="AM79" s="966"/>
      <c r="AN79" s="799"/>
      <c r="AO79" s="739"/>
      <c r="AP79" s="836"/>
      <c r="AQ79" s="795"/>
      <c r="AR79" s="795"/>
      <c r="AS79" s="964"/>
      <c r="AT79" s="965"/>
      <c r="AU79" s="887"/>
      <c r="AV79" s="888"/>
      <c r="AW79" s="888"/>
      <c r="AX79" s="888"/>
      <c r="AY79" s="888"/>
      <c r="AZ79" s="888"/>
      <c r="BA79" s="888"/>
      <c r="BB79" s="888"/>
      <c r="BC79" s="888"/>
      <c r="BD79" s="888"/>
      <c r="BE79" s="888"/>
      <c r="BF79" s="904"/>
      <c r="BG79" s="949"/>
      <c r="BH79" s="942"/>
      <c r="BI79" s="942"/>
      <c r="BJ79" s="942"/>
      <c r="BK79" s="950"/>
    </row>
    <row r="80" spans="1:63" ht="45" customHeight="1">
      <c r="A80" s="737"/>
      <c r="B80" s="968"/>
      <c r="C80" s="754"/>
      <c r="D80" s="754"/>
      <c r="E80" s="739"/>
      <c r="F80" s="760"/>
      <c r="G80" s="856"/>
      <c r="H80" s="739"/>
      <c r="I80" s="760"/>
      <c r="J80" s="739"/>
      <c r="K80" s="89" t="s">
        <v>164</v>
      </c>
      <c r="L80" s="103" t="s">
        <v>142</v>
      </c>
      <c r="M80" s="779"/>
      <c r="N80" s="740"/>
      <c r="O80" s="741"/>
      <c r="P80" s="742"/>
      <c r="Q80" s="730"/>
      <c r="R80" s="747"/>
      <c r="S80" s="147" t="s">
        <v>152</v>
      </c>
      <c r="T80" s="148"/>
      <c r="U80" s="147" t="str">
        <f>+IFERROR(VLOOKUP(T80,[3]DATOS!$E$2:$F$17,2,FALSE),"")</f>
        <v/>
      </c>
      <c r="V80" s="746"/>
      <c r="W80" s="746"/>
      <c r="X80" s="774"/>
      <c r="Y80" s="746"/>
      <c r="Z80" s="746"/>
      <c r="AA80" s="746"/>
      <c r="AB80" s="824"/>
      <c r="AC80" s="173"/>
      <c r="AD80" s="173"/>
      <c r="AE80" s="173"/>
      <c r="AF80" s="760"/>
      <c r="AG80" s="830"/>
      <c r="AH80" s="785"/>
      <c r="AI80" s="832"/>
      <c r="AJ80" s="785"/>
      <c r="AK80" s="966"/>
      <c r="AL80" s="966"/>
      <c r="AM80" s="966"/>
      <c r="AN80" s="799"/>
      <c r="AO80" s="739"/>
      <c r="AP80" s="836"/>
      <c r="AQ80" s="795"/>
      <c r="AR80" s="795"/>
      <c r="AS80" s="964"/>
      <c r="AT80" s="965"/>
      <c r="AU80" s="887"/>
      <c r="AV80" s="888"/>
      <c r="AW80" s="888"/>
      <c r="AX80" s="888"/>
      <c r="AY80" s="888"/>
      <c r="AZ80" s="888"/>
      <c r="BA80" s="888"/>
      <c r="BB80" s="888"/>
      <c r="BC80" s="888"/>
      <c r="BD80" s="888"/>
      <c r="BE80" s="888"/>
      <c r="BF80" s="904"/>
      <c r="BG80" s="949"/>
      <c r="BH80" s="942"/>
      <c r="BI80" s="942"/>
      <c r="BJ80" s="942"/>
      <c r="BK80" s="950"/>
    </row>
    <row r="81" spans="1:63" ht="45" customHeight="1" thickBot="1">
      <c r="A81" s="737"/>
      <c r="B81" s="865"/>
      <c r="C81" s="767"/>
      <c r="D81" s="767"/>
      <c r="E81" s="739"/>
      <c r="F81" s="761"/>
      <c r="G81" s="857"/>
      <c r="H81" s="739"/>
      <c r="I81" s="761"/>
      <c r="J81" s="739"/>
      <c r="K81" s="89" t="s">
        <v>165</v>
      </c>
      <c r="L81" s="103" t="s">
        <v>142</v>
      </c>
      <c r="M81" s="779"/>
      <c r="N81" s="740"/>
      <c r="O81" s="741"/>
      <c r="P81" s="742"/>
      <c r="Q81" s="730"/>
      <c r="R81" s="747"/>
      <c r="S81" s="147"/>
      <c r="T81" s="148"/>
      <c r="U81" s="147"/>
      <c r="V81" s="746"/>
      <c r="W81" s="746"/>
      <c r="X81" s="774"/>
      <c r="Y81" s="746"/>
      <c r="Z81" s="746"/>
      <c r="AA81" s="746"/>
      <c r="AB81" s="825"/>
      <c r="AC81" s="175"/>
      <c r="AD81" s="175"/>
      <c r="AE81" s="175"/>
      <c r="AF81" s="761"/>
      <c r="AG81" s="831"/>
      <c r="AH81" s="785"/>
      <c r="AI81" s="832"/>
      <c r="AJ81" s="785"/>
      <c r="AK81" s="966"/>
      <c r="AL81" s="966"/>
      <c r="AM81" s="966"/>
      <c r="AN81" s="799"/>
      <c r="AO81" s="739"/>
      <c r="AP81" s="836"/>
      <c r="AQ81" s="795"/>
      <c r="AR81" s="795"/>
      <c r="AS81" s="964"/>
      <c r="AT81" s="965"/>
      <c r="AU81" s="887"/>
      <c r="AV81" s="888"/>
      <c r="AW81" s="888"/>
      <c r="AX81" s="888"/>
      <c r="AY81" s="888"/>
      <c r="AZ81" s="888"/>
      <c r="BA81" s="888"/>
      <c r="BB81" s="888"/>
      <c r="BC81" s="888"/>
      <c r="BD81" s="888"/>
      <c r="BE81" s="888"/>
      <c r="BF81" s="904"/>
      <c r="BG81" s="949"/>
      <c r="BH81" s="942"/>
      <c r="BI81" s="942"/>
      <c r="BJ81" s="942"/>
      <c r="BK81" s="950"/>
    </row>
    <row r="82" spans="1:63" ht="46.5" customHeight="1">
      <c r="A82" s="737">
        <v>5</v>
      </c>
      <c r="B82" s="738" t="s">
        <v>502</v>
      </c>
      <c r="C82" s="762" t="s">
        <v>961</v>
      </c>
      <c r="D82" s="762" t="s">
        <v>962</v>
      </c>
      <c r="E82" s="742" t="s">
        <v>503</v>
      </c>
      <c r="F82" s="742" t="s">
        <v>122</v>
      </c>
      <c r="G82" s="800" t="s">
        <v>504</v>
      </c>
      <c r="H82" s="742" t="s">
        <v>505</v>
      </c>
      <c r="I82" s="731" t="s">
        <v>506</v>
      </c>
      <c r="J82" s="742" t="s">
        <v>124</v>
      </c>
      <c r="K82" s="88" t="s">
        <v>125</v>
      </c>
      <c r="L82" s="103" t="s">
        <v>126</v>
      </c>
      <c r="M82" s="779">
        <f>COUNTIF(L82:L100,"Si")</f>
        <v>15</v>
      </c>
      <c r="N82" s="740" t="str">
        <f>+IF(AND(M82&lt;6,M82&gt;0),"Moderado",IF(AND(M82&lt;12,M82&gt;5),"Mayor",IF(AND(M82&lt;20,M82&gt;11),"Catastrófico","Responda las Preguntas de Impacto")))</f>
        <v>Catastrófico</v>
      </c>
      <c r="O82" s="741" t="str">
        <f>IF(AND(EXACT(J82,"Rara vez"),(EXACT(N82,"Moderado"))),"Moderado",IF(AND(EXACT(J82,"Rara vez"),(EXACT(N82,"Mayor"))),"Alto",IF(AND(EXACT(J82,"Rara vez"),(EXACT(N82,"Catastrófico"))),"Extremo",IF(AND(EXACT(J82,"Improbable"),(EXACT(N82,"Moderado"))),"Moderado",IF(AND(EXACT(J82,"Improbable"),(EXACT(N82,"Mayor"))),"Alto",IF(AND(EXACT(J82,"Improbable"),(EXACT(N82,"Catastrófico"))),"Extremo",IF(AND(EXACT(J82,"Posible"),(EXACT(N82,"Moderado"))),"Alto",IF(AND(EXACT(J82,"Posible"),(EXACT(N82,"Mayor"))),"Extremo",IF(AND(EXACT(J82,"Posible"),(EXACT(N82,"Catastrófico"))),"Extremo",IF(AND(EXACT(J82,"Probable"),(EXACT(N82,"Moderado"))),"Alto",IF(AND(EXACT(J82,"Probable"),(EXACT(N82,"Mayor"))),"Extremo",IF(AND(EXACT(J82,"Probable"),(EXACT(N82,"Catastrófico"))),"Extremo",IF(AND(EXACT(J82,"Casi Seguro"),(EXACT(N82,"Moderado"))),"Extremo",IF(AND(EXACT(J82,"Casi Seguro"),(EXACT(N82,"Mayor"))),"Extremo",IF(AND(EXACT(J82,"Casi Seguro"),(EXACT(N82,"Catastrófico"))),"Extremo","")))))))))))))))</f>
        <v>Extremo</v>
      </c>
      <c r="P82" s="742" t="s">
        <v>469</v>
      </c>
      <c r="Q82" s="972" t="s">
        <v>507</v>
      </c>
      <c r="R82" s="742" t="s">
        <v>127</v>
      </c>
      <c r="S82" s="170" t="s">
        <v>128</v>
      </c>
      <c r="T82" s="171" t="s">
        <v>129</v>
      </c>
      <c r="U82" s="170">
        <f>+IFERROR(VLOOKUP(T82,[3]DATOS!$E$2:$F$17,2,FALSE),"")</f>
        <v>15</v>
      </c>
      <c r="V82" s="789">
        <f>SUM(U82:U88)</f>
        <v>100</v>
      </c>
      <c r="W82" s="789" t="str">
        <f>+IF(AND(V82&lt;=100,V82&gt;=96),"Fuerte",IF(AND(V82&lt;=95,V82&gt;=86),"Moderado",IF(AND(V82&lt;=85,M82&gt;=0),"Débil"," ")))</f>
        <v>Fuerte</v>
      </c>
      <c r="X82" s="737" t="s">
        <v>130</v>
      </c>
      <c r="Y82" s="789" t="str">
        <f>IF(AND(EXACT(W82,"Fuerte"),(EXACT(X82,"Fuerte"))),"Fuerte",IF(AND(EXACT(W82,"Fuerte"),(EXACT(X82,"Moderado"))),"Moderado",IF(AND(EXACT(W82,"Fuerte"),(EXACT(X82,"Débil"))),"Débil",IF(AND(EXACT(W82,"Moderado"),(EXACT(X82,"Fuerte"))),"Moderado",IF(AND(EXACT(W82,"Moderado"),(EXACT(X82,"Moderado"))),"Moderado",IF(AND(EXACT(W82,"Moderado"),(EXACT(X82,"Débil"))),"Débil",IF(AND(EXACT(W82,"Débil"),(EXACT(X82,"Fuerte"))),"Débil",IF(AND(EXACT(W82,"Débil"),(EXACT(X82,"Moderado"))),"Débil",IF(AND(EXACT(W82,"Débil"),(EXACT(X82,"Débil"))),"Débil",)))))))))</f>
        <v>Fuerte</v>
      </c>
      <c r="Z82" s="789">
        <f>IF(Y82="Fuerte",100,IF(Y82="Moderado",50,IF(Y82="Débil",0)))</f>
        <v>100</v>
      </c>
      <c r="AA82" s="789">
        <f>AVERAGE(Z82:Z100)</f>
        <v>50</v>
      </c>
      <c r="AB82" s="725" t="s">
        <v>46</v>
      </c>
      <c r="AC82" s="725">
        <v>0</v>
      </c>
      <c r="AD82" s="725">
        <v>2</v>
      </c>
      <c r="AE82" s="725">
        <v>1</v>
      </c>
      <c r="AF82" s="731" t="s">
        <v>508</v>
      </c>
      <c r="AG82" s="877" t="s">
        <v>509</v>
      </c>
      <c r="AH82" s="785" t="s">
        <v>130</v>
      </c>
      <c r="AI82" s="872" t="s">
        <v>132</v>
      </c>
      <c r="AJ82" s="880" t="s">
        <v>133</v>
      </c>
      <c r="AK82" s="871" t="str">
        <f>IF(AND(OR(AJ82="Directamente",AJ82="Indirectamente",AJ82="No Disminuye"),(AH82="Fuerte"),(AI82="Directamente"),(OR(J82="Rara vez",J82="Improbable",J82="Posible"))),"Rara vez",IF(AND(OR(AJ82="Directamente",AJ82="Indirectamente",AJ82="No Disminuye"),(AH82="Fuerte"),(AI82="Directamente"),(J82="Probable")),"Improbable",IF(AND(OR(AJ82="Directamente",AJ82="Indirectamente",AJ82="No Disminuye"),(AH82="Fuerte"),(AI82="Directamente"),(J82="Casi Seguro")),"Posible",IF(AND(AJ82="Directamente",AI82="No disminuye",AH82="Fuerte"),J82,IF(AND(OR(AJ82="Directamente",AJ82="Indirectamente",AJ82="No Disminuye"),AH82="Moderado",AI82="Directamente",(OR(J82="Rara vez",J82="Improbable"))),"Rara vez",IF(AND(OR(AJ82="Directamente",AJ82="Indirectamente",AJ82="No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disminuye",AH82="Moderado"),J82,IF(AH82="Débil",J82," ESTA COMBINACION NO ESTÁ CONTEMPLADA EN LA METODOLOGÍA "))))))))))</f>
        <v>Rara vez</v>
      </c>
      <c r="AL82" s="871" t="str">
        <f>IF(AND(OR(AJ82="Directamente",AJ82="Indirectamente",AJ82="No Disminuye"),AH82="Moderado",AI82="Directamente",(OR(J82="Raro",J82="Improbable"))),"Raro",IF(AND(OR(AJ82="Directamente",AJ82="Indirectamente",AJ82="No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 ")))))</f>
        <v xml:space="preserve"> </v>
      </c>
      <c r="AM82" s="871" t="str">
        <f>N82</f>
        <v>Catastrófico</v>
      </c>
      <c r="AN82" s="799" t="str">
        <f>IF(AND(EXACT(AK82,"Rara vez"),(EXACT(AM82,"Moderado"))),"Moderado",IF(AND(EXACT(AK82,"Rara vez"),(EXACT(AM82,"Mayor"))),"Alto",IF(AND(EXACT(AK82,"Rara vez"),(EXACT(AM82,"Catastrófico"))),"Extremo",IF(AND(EXACT(AK82,"Improbable"),(EXACT(AM82,"Moderado"))),"Moderado",IF(AND(EXACT(AK82,"Improbable"),(EXACT(AM82,"Mayor"))),"Alto",IF(AND(EXACT(AK82,"Improbable"),(EXACT(AM82,"Catastrófico"))),"Extremo",IF(AND(EXACT(AK82,"Posible"),(EXACT(AM82,"Moderado"))),"Alto",IF(AND(EXACT(AK82,"Posible"),(EXACT(AM82,"Mayor"))),"Extremo",IF(AND(EXACT(AK82,"Posible"),(EXACT(AM82,"Catastrófico"))),"Extremo",IF(AND(EXACT(AK82,"Probable"),(EXACT(AM82,"Moderado"))),"Alto",IF(AND(EXACT(AK82,"Probable"),(EXACT(AM82,"Mayor"))),"Extremo",IF(AND(EXACT(AK82,"Probable"),(EXACT(AM82,"Catastrófico"))),"Extremo",IF(AND(EXACT(AK82,"Casi Seguro"),(EXACT(AM82,"Moderado"))),"Extremo",IF(AND(EXACT(AK82,"Casi Seguro"),(EXACT(AM82,"Mayor"))),"Extremo",IF(AND(EXACT(AK82,"Casi Seguro"),(EXACT(AM82,"Catastrófico"))),"Extremo","")))))))))))))))</f>
        <v>Extremo</v>
      </c>
      <c r="AO82" s="742" t="s">
        <v>469</v>
      </c>
      <c r="AP82" s="873" t="s">
        <v>510</v>
      </c>
      <c r="AQ82" s="970">
        <v>44562</v>
      </c>
      <c r="AR82" s="970">
        <v>44926</v>
      </c>
      <c r="AS82" s="939" t="s">
        <v>511</v>
      </c>
      <c r="AT82" s="969" t="s">
        <v>512</v>
      </c>
      <c r="AU82" s="833"/>
      <c r="AV82" s="858"/>
      <c r="AW82" s="858"/>
      <c r="AX82" s="858"/>
      <c r="AY82" s="858"/>
      <c r="AZ82" s="858"/>
      <c r="BA82" s="858"/>
      <c r="BB82" s="858"/>
      <c r="BC82" s="858"/>
      <c r="BD82" s="858"/>
      <c r="BE82" s="858"/>
      <c r="BF82" s="951"/>
      <c r="BG82" s="954"/>
      <c r="BH82" s="944"/>
      <c r="BI82" s="944"/>
      <c r="BJ82" s="944"/>
      <c r="BK82" s="934"/>
    </row>
    <row r="83" spans="1:63" ht="30" customHeight="1">
      <c r="A83" s="737"/>
      <c r="B83" s="738"/>
      <c r="C83" s="754"/>
      <c r="D83" s="754"/>
      <c r="E83" s="742"/>
      <c r="F83" s="742"/>
      <c r="G83" s="800"/>
      <c r="H83" s="742"/>
      <c r="I83" s="732"/>
      <c r="J83" s="742"/>
      <c r="K83" s="88" t="s">
        <v>135</v>
      </c>
      <c r="L83" s="103" t="s">
        <v>126</v>
      </c>
      <c r="M83" s="779"/>
      <c r="N83" s="740"/>
      <c r="O83" s="741"/>
      <c r="P83" s="742"/>
      <c r="Q83" s="973"/>
      <c r="R83" s="742"/>
      <c r="S83" s="170" t="s">
        <v>136</v>
      </c>
      <c r="T83" s="171" t="s">
        <v>137</v>
      </c>
      <c r="U83" s="170">
        <f>+IFERROR(VLOOKUP(T83,[3]DATOS!$E$2:$F$17,2,FALSE),"")</f>
        <v>15</v>
      </c>
      <c r="V83" s="789"/>
      <c r="W83" s="789"/>
      <c r="X83" s="737"/>
      <c r="Y83" s="789"/>
      <c r="Z83" s="789"/>
      <c r="AA83" s="789"/>
      <c r="AB83" s="339"/>
      <c r="AC83" s="339"/>
      <c r="AD83" s="339"/>
      <c r="AE83" s="339"/>
      <c r="AF83" s="732"/>
      <c r="AG83" s="878"/>
      <c r="AH83" s="785"/>
      <c r="AI83" s="872"/>
      <c r="AJ83" s="880"/>
      <c r="AK83" s="871"/>
      <c r="AL83" s="871"/>
      <c r="AM83" s="871"/>
      <c r="AN83" s="799"/>
      <c r="AO83" s="742"/>
      <c r="AP83" s="874"/>
      <c r="AQ83" s="971"/>
      <c r="AR83" s="971"/>
      <c r="AS83" s="939"/>
      <c r="AT83" s="969"/>
      <c r="AU83" s="834"/>
      <c r="AV83" s="859"/>
      <c r="AW83" s="859"/>
      <c r="AX83" s="859"/>
      <c r="AY83" s="859"/>
      <c r="AZ83" s="859"/>
      <c r="BA83" s="859"/>
      <c r="BB83" s="859"/>
      <c r="BC83" s="859"/>
      <c r="BD83" s="859"/>
      <c r="BE83" s="859"/>
      <c r="BF83" s="952"/>
      <c r="BG83" s="955"/>
      <c r="BH83" s="945"/>
      <c r="BI83" s="945"/>
      <c r="BJ83" s="945"/>
      <c r="BK83" s="935"/>
    </row>
    <row r="84" spans="1:63" ht="30" customHeight="1">
      <c r="A84" s="737"/>
      <c r="B84" s="738"/>
      <c r="C84" s="754"/>
      <c r="D84" s="754"/>
      <c r="E84" s="742"/>
      <c r="F84" s="742"/>
      <c r="G84" s="800"/>
      <c r="H84" s="742"/>
      <c r="I84" s="732"/>
      <c r="J84" s="742"/>
      <c r="K84" s="88" t="s">
        <v>138</v>
      </c>
      <c r="L84" s="103" t="s">
        <v>126</v>
      </c>
      <c r="M84" s="779"/>
      <c r="N84" s="740"/>
      <c r="O84" s="741"/>
      <c r="P84" s="742"/>
      <c r="Q84" s="973"/>
      <c r="R84" s="742"/>
      <c r="S84" s="170" t="s">
        <v>139</v>
      </c>
      <c r="T84" s="171" t="s">
        <v>140</v>
      </c>
      <c r="U84" s="170">
        <f>+IFERROR(VLOOKUP(T84,[3]DATOS!$E$2:$F$17,2,FALSE),"")</f>
        <v>15</v>
      </c>
      <c r="V84" s="789"/>
      <c r="W84" s="789"/>
      <c r="X84" s="737"/>
      <c r="Y84" s="789"/>
      <c r="Z84" s="789"/>
      <c r="AA84" s="789"/>
      <c r="AB84" s="339"/>
      <c r="AC84" s="339"/>
      <c r="AD84" s="339"/>
      <c r="AE84" s="339"/>
      <c r="AF84" s="732"/>
      <c r="AG84" s="878"/>
      <c r="AH84" s="785"/>
      <c r="AI84" s="872"/>
      <c r="AJ84" s="880"/>
      <c r="AK84" s="871"/>
      <c r="AL84" s="871"/>
      <c r="AM84" s="871"/>
      <c r="AN84" s="799"/>
      <c r="AO84" s="742"/>
      <c r="AP84" s="874"/>
      <c r="AQ84" s="971"/>
      <c r="AR84" s="971"/>
      <c r="AS84" s="939"/>
      <c r="AT84" s="969"/>
      <c r="AU84" s="834"/>
      <c r="AV84" s="859"/>
      <c r="AW84" s="859"/>
      <c r="AX84" s="859"/>
      <c r="AY84" s="859"/>
      <c r="AZ84" s="859"/>
      <c r="BA84" s="859"/>
      <c r="BB84" s="859"/>
      <c r="BC84" s="859"/>
      <c r="BD84" s="859"/>
      <c r="BE84" s="859"/>
      <c r="BF84" s="952"/>
      <c r="BG84" s="955"/>
      <c r="BH84" s="945"/>
      <c r="BI84" s="945"/>
      <c r="BJ84" s="945"/>
      <c r="BK84" s="935"/>
    </row>
    <row r="85" spans="1:63" ht="30" customHeight="1">
      <c r="A85" s="737"/>
      <c r="B85" s="738"/>
      <c r="C85" s="754"/>
      <c r="D85" s="754"/>
      <c r="E85" s="742"/>
      <c r="F85" s="742"/>
      <c r="G85" s="800"/>
      <c r="H85" s="742"/>
      <c r="I85" s="732"/>
      <c r="J85" s="742"/>
      <c r="K85" s="88" t="s">
        <v>141</v>
      </c>
      <c r="L85" s="103" t="s">
        <v>126</v>
      </c>
      <c r="M85" s="779"/>
      <c r="N85" s="740"/>
      <c r="O85" s="741"/>
      <c r="P85" s="742"/>
      <c r="Q85" s="973"/>
      <c r="R85" s="742"/>
      <c r="S85" s="170" t="s">
        <v>143</v>
      </c>
      <c r="T85" s="171" t="s">
        <v>144</v>
      </c>
      <c r="U85" s="170">
        <f>+IFERROR(VLOOKUP(T85,[3]DATOS!$E$2:$F$17,2,FALSE),"")</f>
        <v>15</v>
      </c>
      <c r="V85" s="789"/>
      <c r="W85" s="789"/>
      <c r="X85" s="737"/>
      <c r="Y85" s="789"/>
      <c r="Z85" s="789"/>
      <c r="AA85" s="789"/>
      <c r="AB85" s="339"/>
      <c r="AC85" s="339"/>
      <c r="AD85" s="339"/>
      <c r="AE85" s="339"/>
      <c r="AF85" s="732"/>
      <c r="AG85" s="878"/>
      <c r="AH85" s="785"/>
      <c r="AI85" s="872"/>
      <c r="AJ85" s="880"/>
      <c r="AK85" s="871"/>
      <c r="AL85" s="871"/>
      <c r="AM85" s="871"/>
      <c r="AN85" s="799"/>
      <c r="AO85" s="742"/>
      <c r="AP85" s="874"/>
      <c r="AQ85" s="971"/>
      <c r="AR85" s="971"/>
      <c r="AS85" s="939"/>
      <c r="AT85" s="969"/>
      <c r="AU85" s="834"/>
      <c r="AV85" s="859"/>
      <c r="AW85" s="859"/>
      <c r="AX85" s="859"/>
      <c r="AY85" s="859"/>
      <c r="AZ85" s="859"/>
      <c r="BA85" s="859"/>
      <c r="BB85" s="859"/>
      <c r="BC85" s="859"/>
      <c r="BD85" s="859"/>
      <c r="BE85" s="859"/>
      <c r="BF85" s="952"/>
      <c r="BG85" s="955"/>
      <c r="BH85" s="945"/>
      <c r="BI85" s="945"/>
      <c r="BJ85" s="945"/>
      <c r="BK85" s="935"/>
    </row>
    <row r="86" spans="1:63" ht="30" customHeight="1">
      <c r="A86" s="737"/>
      <c r="B86" s="738"/>
      <c r="C86" s="754"/>
      <c r="D86" s="754"/>
      <c r="E86" s="742"/>
      <c r="F86" s="742"/>
      <c r="G86" s="800"/>
      <c r="H86" s="742"/>
      <c r="I86" s="732"/>
      <c r="J86" s="742"/>
      <c r="K86" s="88" t="s">
        <v>145</v>
      </c>
      <c r="L86" s="103" t="s">
        <v>126</v>
      </c>
      <c r="M86" s="779"/>
      <c r="N86" s="740"/>
      <c r="O86" s="741"/>
      <c r="P86" s="742"/>
      <c r="Q86" s="973"/>
      <c r="R86" s="742"/>
      <c r="S86" s="170" t="s">
        <v>146</v>
      </c>
      <c r="T86" s="171" t="s">
        <v>147</v>
      </c>
      <c r="U86" s="170">
        <f>+IFERROR(VLOOKUP(T86,[3]DATOS!$E$2:$F$17,2,FALSE),"")</f>
        <v>15</v>
      </c>
      <c r="V86" s="789"/>
      <c r="W86" s="789"/>
      <c r="X86" s="737"/>
      <c r="Y86" s="789"/>
      <c r="Z86" s="789"/>
      <c r="AA86" s="789"/>
      <c r="AB86" s="339"/>
      <c r="AC86" s="339"/>
      <c r="AD86" s="339"/>
      <c r="AE86" s="339"/>
      <c r="AF86" s="732"/>
      <c r="AG86" s="878"/>
      <c r="AH86" s="785"/>
      <c r="AI86" s="872"/>
      <c r="AJ86" s="880"/>
      <c r="AK86" s="871"/>
      <c r="AL86" s="871"/>
      <c r="AM86" s="871"/>
      <c r="AN86" s="799"/>
      <c r="AO86" s="742"/>
      <c r="AP86" s="874"/>
      <c r="AQ86" s="971"/>
      <c r="AR86" s="971"/>
      <c r="AS86" s="939"/>
      <c r="AT86" s="969"/>
      <c r="AU86" s="834"/>
      <c r="AV86" s="859"/>
      <c r="AW86" s="859"/>
      <c r="AX86" s="859"/>
      <c r="AY86" s="859"/>
      <c r="AZ86" s="859"/>
      <c r="BA86" s="859"/>
      <c r="BB86" s="859"/>
      <c r="BC86" s="859"/>
      <c r="BD86" s="859"/>
      <c r="BE86" s="859"/>
      <c r="BF86" s="952"/>
      <c r="BG86" s="955"/>
      <c r="BH86" s="945"/>
      <c r="BI86" s="945"/>
      <c r="BJ86" s="945"/>
      <c r="BK86" s="935"/>
    </row>
    <row r="87" spans="1:63" ht="30" customHeight="1">
      <c r="A87" s="737"/>
      <c r="B87" s="738"/>
      <c r="C87" s="754"/>
      <c r="D87" s="754"/>
      <c r="E87" s="742"/>
      <c r="F87" s="742"/>
      <c r="G87" s="800"/>
      <c r="H87" s="742"/>
      <c r="I87" s="732"/>
      <c r="J87" s="742"/>
      <c r="K87" s="88" t="s">
        <v>148</v>
      </c>
      <c r="L87" s="103" t="s">
        <v>142</v>
      </c>
      <c r="M87" s="779"/>
      <c r="N87" s="740"/>
      <c r="O87" s="741"/>
      <c r="P87" s="742"/>
      <c r="Q87" s="973"/>
      <c r="R87" s="742"/>
      <c r="S87" s="170" t="s">
        <v>149</v>
      </c>
      <c r="T87" s="171" t="s">
        <v>150</v>
      </c>
      <c r="U87" s="170">
        <f>+IFERROR(VLOOKUP(T87,[3]DATOS!$E$2:$F$17,2,FALSE),"")</f>
        <v>15</v>
      </c>
      <c r="V87" s="789"/>
      <c r="W87" s="789"/>
      <c r="X87" s="737"/>
      <c r="Y87" s="789"/>
      <c r="Z87" s="789"/>
      <c r="AA87" s="789"/>
      <c r="AB87" s="339"/>
      <c r="AC87" s="339"/>
      <c r="AD87" s="339"/>
      <c r="AE87" s="339"/>
      <c r="AF87" s="732"/>
      <c r="AG87" s="878"/>
      <c r="AH87" s="785"/>
      <c r="AI87" s="872"/>
      <c r="AJ87" s="880"/>
      <c r="AK87" s="871"/>
      <c r="AL87" s="871"/>
      <c r="AM87" s="871"/>
      <c r="AN87" s="799"/>
      <c r="AO87" s="742"/>
      <c r="AP87" s="874"/>
      <c r="AQ87" s="971"/>
      <c r="AR87" s="971"/>
      <c r="AS87" s="939"/>
      <c r="AT87" s="969"/>
      <c r="AU87" s="834"/>
      <c r="AV87" s="859"/>
      <c r="AW87" s="859"/>
      <c r="AX87" s="859"/>
      <c r="AY87" s="859"/>
      <c r="AZ87" s="859"/>
      <c r="BA87" s="859"/>
      <c r="BB87" s="859"/>
      <c r="BC87" s="859"/>
      <c r="BD87" s="859"/>
      <c r="BE87" s="859"/>
      <c r="BF87" s="952"/>
      <c r="BG87" s="955"/>
      <c r="BH87" s="945"/>
      <c r="BI87" s="945"/>
      <c r="BJ87" s="945"/>
      <c r="BK87" s="935"/>
    </row>
    <row r="88" spans="1:63" ht="30" customHeight="1">
      <c r="A88" s="737"/>
      <c r="B88" s="738"/>
      <c r="C88" s="754"/>
      <c r="D88" s="754"/>
      <c r="E88" s="742"/>
      <c r="F88" s="742"/>
      <c r="G88" s="800"/>
      <c r="H88" s="742"/>
      <c r="I88" s="732"/>
      <c r="J88" s="742"/>
      <c r="K88" s="88" t="s">
        <v>151</v>
      </c>
      <c r="L88" s="103" t="s">
        <v>126</v>
      </c>
      <c r="M88" s="779"/>
      <c r="N88" s="740"/>
      <c r="O88" s="741"/>
      <c r="P88" s="742"/>
      <c r="Q88" s="973"/>
      <c r="R88" s="742"/>
      <c r="S88" s="170" t="s">
        <v>152</v>
      </c>
      <c r="T88" s="171" t="s">
        <v>153</v>
      </c>
      <c r="U88" s="170">
        <f>+IFERROR(VLOOKUP(T88,[3]DATOS!$E$2:$F$17,2,FALSE),"")</f>
        <v>10</v>
      </c>
      <c r="V88" s="789"/>
      <c r="W88" s="789"/>
      <c r="X88" s="737"/>
      <c r="Y88" s="789"/>
      <c r="Z88" s="789"/>
      <c r="AA88" s="789"/>
      <c r="AB88" s="339"/>
      <c r="AC88" s="339"/>
      <c r="AD88" s="339"/>
      <c r="AE88" s="339"/>
      <c r="AF88" s="732"/>
      <c r="AG88" s="878"/>
      <c r="AH88" s="785"/>
      <c r="AI88" s="872"/>
      <c r="AJ88" s="880"/>
      <c r="AK88" s="871"/>
      <c r="AL88" s="871"/>
      <c r="AM88" s="871"/>
      <c r="AN88" s="799"/>
      <c r="AO88" s="742"/>
      <c r="AP88" s="874"/>
      <c r="AQ88" s="971"/>
      <c r="AR88" s="971"/>
      <c r="AS88" s="939"/>
      <c r="AT88" s="969"/>
      <c r="AU88" s="834"/>
      <c r="AV88" s="859"/>
      <c r="AW88" s="859"/>
      <c r="AX88" s="859"/>
      <c r="AY88" s="859"/>
      <c r="AZ88" s="859"/>
      <c r="BA88" s="859"/>
      <c r="BB88" s="859"/>
      <c r="BC88" s="859"/>
      <c r="BD88" s="859"/>
      <c r="BE88" s="859"/>
      <c r="BF88" s="952"/>
      <c r="BG88" s="955"/>
      <c r="BH88" s="945"/>
      <c r="BI88" s="945"/>
      <c r="BJ88" s="945"/>
      <c r="BK88" s="935"/>
    </row>
    <row r="89" spans="1:63" ht="72" customHeight="1">
      <c r="A89" s="737"/>
      <c r="B89" s="738"/>
      <c r="C89" s="754"/>
      <c r="D89" s="754"/>
      <c r="E89" s="742"/>
      <c r="F89" s="742"/>
      <c r="G89" s="800"/>
      <c r="H89" s="742"/>
      <c r="I89" s="732"/>
      <c r="J89" s="742"/>
      <c r="K89" s="88" t="s">
        <v>154</v>
      </c>
      <c r="L89" s="103" t="s">
        <v>126</v>
      </c>
      <c r="M89" s="779"/>
      <c r="N89" s="740"/>
      <c r="O89" s="741"/>
      <c r="P89" s="742"/>
      <c r="Q89" s="973"/>
      <c r="R89" s="742"/>
      <c r="S89" s="789"/>
      <c r="T89" s="737"/>
      <c r="U89" s="789"/>
      <c r="V89" s="789"/>
      <c r="W89" s="789"/>
      <c r="X89" s="737"/>
      <c r="Y89" s="789"/>
      <c r="Z89" s="789"/>
      <c r="AA89" s="789"/>
      <c r="AB89" s="339"/>
      <c r="AC89" s="339"/>
      <c r="AD89" s="339"/>
      <c r="AE89" s="339"/>
      <c r="AF89" s="732"/>
      <c r="AG89" s="878"/>
      <c r="AH89" s="785"/>
      <c r="AI89" s="872"/>
      <c r="AJ89" s="880"/>
      <c r="AK89" s="871"/>
      <c r="AL89" s="871"/>
      <c r="AM89" s="871"/>
      <c r="AN89" s="799"/>
      <c r="AO89" s="742"/>
      <c r="AP89" s="874"/>
      <c r="AQ89" s="971"/>
      <c r="AR89" s="971"/>
      <c r="AS89" s="939"/>
      <c r="AT89" s="969"/>
      <c r="AU89" s="835"/>
      <c r="AV89" s="860"/>
      <c r="AW89" s="860"/>
      <c r="AX89" s="860"/>
      <c r="AY89" s="860"/>
      <c r="AZ89" s="860"/>
      <c r="BA89" s="860"/>
      <c r="BB89" s="860"/>
      <c r="BC89" s="860"/>
      <c r="BD89" s="860"/>
      <c r="BE89" s="860"/>
      <c r="BF89" s="953"/>
      <c r="BG89" s="956"/>
      <c r="BH89" s="946"/>
      <c r="BI89" s="946"/>
      <c r="BJ89" s="946"/>
      <c r="BK89" s="936"/>
    </row>
    <row r="90" spans="1:63" ht="45" customHeight="1">
      <c r="A90" s="737"/>
      <c r="B90" s="738"/>
      <c r="C90" s="755"/>
      <c r="D90" s="755"/>
      <c r="E90" s="742"/>
      <c r="F90" s="742"/>
      <c r="G90" s="800"/>
      <c r="H90" s="742"/>
      <c r="I90" s="732"/>
      <c r="J90" s="742"/>
      <c r="K90" s="88" t="s">
        <v>155</v>
      </c>
      <c r="L90" s="103" t="s">
        <v>142</v>
      </c>
      <c r="M90" s="779"/>
      <c r="N90" s="740"/>
      <c r="O90" s="741"/>
      <c r="P90" s="742"/>
      <c r="Q90" s="973"/>
      <c r="R90" s="742"/>
      <c r="S90" s="789"/>
      <c r="T90" s="737"/>
      <c r="U90" s="789"/>
      <c r="V90" s="789"/>
      <c r="W90" s="789"/>
      <c r="X90" s="737"/>
      <c r="Y90" s="789"/>
      <c r="Z90" s="789"/>
      <c r="AA90" s="789"/>
      <c r="AB90" s="339"/>
      <c r="AC90" s="339"/>
      <c r="AD90" s="339"/>
      <c r="AE90" s="339"/>
      <c r="AF90" s="732"/>
      <c r="AG90" s="878"/>
      <c r="AH90" s="785"/>
      <c r="AI90" s="872"/>
      <c r="AJ90" s="880"/>
      <c r="AK90" s="871"/>
      <c r="AL90" s="871"/>
      <c r="AM90" s="871"/>
      <c r="AN90" s="799"/>
      <c r="AO90" s="742"/>
      <c r="AP90" s="874"/>
      <c r="AQ90" s="971"/>
      <c r="AR90" s="971"/>
      <c r="AS90" s="939"/>
      <c r="AT90" s="969"/>
      <c r="AU90" s="887"/>
      <c r="AV90" s="888"/>
      <c r="AW90" s="888"/>
      <c r="AX90" s="888"/>
      <c r="AY90" s="888"/>
      <c r="AZ90" s="888"/>
      <c r="BA90" s="888"/>
      <c r="BB90" s="888"/>
      <c r="BC90" s="888"/>
      <c r="BD90" s="888"/>
      <c r="BE90" s="888"/>
      <c r="BF90" s="904"/>
      <c r="BG90" s="949"/>
      <c r="BH90" s="942"/>
      <c r="BI90" s="942"/>
      <c r="BJ90" s="942"/>
      <c r="BK90" s="950"/>
    </row>
    <row r="91" spans="1:63" ht="45" customHeight="1">
      <c r="A91" s="737"/>
      <c r="B91" s="738"/>
      <c r="C91" s="762" t="s">
        <v>963</v>
      </c>
      <c r="D91" s="762" t="s">
        <v>964</v>
      </c>
      <c r="E91" s="742"/>
      <c r="F91" s="742"/>
      <c r="G91" s="800"/>
      <c r="H91" s="742"/>
      <c r="I91" s="732"/>
      <c r="J91" s="742"/>
      <c r="K91" s="88" t="s">
        <v>156</v>
      </c>
      <c r="L91" s="103" t="s">
        <v>126</v>
      </c>
      <c r="M91" s="779"/>
      <c r="N91" s="740"/>
      <c r="O91" s="741"/>
      <c r="P91" s="742"/>
      <c r="Q91" s="973"/>
      <c r="R91" s="742"/>
      <c r="S91" s="789"/>
      <c r="T91" s="737"/>
      <c r="U91" s="789"/>
      <c r="V91" s="789"/>
      <c r="W91" s="789"/>
      <c r="X91" s="737"/>
      <c r="Y91" s="789"/>
      <c r="Z91" s="789"/>
      <c r="AA91" s="789"/>
      <c r="AB91" s="339"/>
      <c r="AC91" s="339"/>
      <c r="AD91" s="339"/>
      <c r="AE91" s="339"/>
      <c r="AF91" s="732"/>
      <c r="AG91" s="878"/>
      <c r="AH91" s="785"/>
      <c r="AI91" s="872"/>
      <c r="AJ91" s="880"/>
      <c r="AK91" s="871"/>
      <c r="AL91" s="871"/>
      <c r="AM91" s="871"/>
      <c r="AN91" s="799"/>
      <c r="AO91" s="742"/>
      <c r="AP91" s="874"/>
      <c r="AQ91" s="971"/>
      <c r="AR91" s="971"/>
      <c r="AS91" s="939"/>
      <c r="AT91" s="969"/>
      <c r="AU91" s="887"/>
      <c r="AV91" s="888"/>
      <c r="AW91" s="888"/>
      <c r="AX91" s="888"/>
      <c r="AY91" s="888"/>
      <c r="AZ91" s="888"/>
      <c r="BA91" s="888"/>
      <c r="BB91" s="888"/>
      <c r="BC91" s="888"/>
      <c r="BD91" s="888"/>
      <c r="BE91" s="888"/>
      <c r="BF91" s="904"/>
      <c r="BG91" s="949"/>
      <c r="BH91" s="942"/>
      <c r="BI91" s="942"/>
      <c r="BJ91" s="942"/>
      <c r="BK91" s="950"/>
    </row>
    <row r="92" spans="1:63" ht="45" customHeight="1">
      <c r="A92" s="737"/>
      <c r="B92" s="738"/>
      <c r="C92" s="754"/>
      <c r="D92" s="754"/>
      <c r="E92" s="742"/>
      <c r="F92" s="742"/>
      <c r="G92" s="800"/>
      <c r="H92" s="742"/>
      <c r="I92" s="732"/>
      <c r="J92" s="742"/>
      <c r="K92" s="88" t="s">
        <v>157</v>
      </c>
      <c r="L92" s="103" t="s">
        <v>126</v>
      </c>
      <c r="M92" s="779"/>
      <c r="N92" s="740"/>
      <c r="O92" s="741"/>
      <c r="P92" s="742"/>
      <c r="Q92" s="974"/>
      <c r="R92" s="742"/>
      <c r="S92" s="789"/>
      <c r="T92" s="737"/>
      <c r="U92" s="789"/>
      <c r="V92" s="789"/>
      <c r="W92" s="789"/>
      <c r="X92" s="737"/>
      <c r="Y92" s="789"/>
      <c r="Z92" s="789"/>
      <c r="AA92" s="789"/>
      <c r="AB92" s="726"/>
      <c r="AC92" s="726"/>
      <c r="AD92" s="726"/>
      <c r="AE92" s="726"/>
      <c r="AF92" s="733"/>
      <c r="AG92" s="879"/>
      <c r="AH92" s="785"/>
      <c r="AI92" s="872"/>
      <c r="AJ92" s="880"/>
      <c r="AK92" s="871"/>
      <c r="AL92" s="871"/>
      <c r="AM92" s="871"/>
      <c r="AN92" s="799"/>
      <c r="AO92" s="742"/>
      <c r="AP92" s="875"/>
      <c r="AQ92" s="971"/>
      <c r="AR92" s="971"/>
      <c r="AS92" s="939"/>
      <c r="AT92" s="969"/>
      <c r="AU92" s="887"/>
      <c r="AV92" s="888"/>
      <c r="AW92" s="888"/>
      <c r="AX92" s="888"/>
      <c r="AY92" s="888"/>
      <c r="AZ92" s="888"/>
      <c r="BA92" s="888"/>
      <c r="BB92" s="888"/>
      <c r="BC92" s="888"/>
      <c r="BD92" s="888"/>
      <c r="BE92" s="888"/>
      <c r="BF92" s="904"/>
      <c r="BG92" s="949"/>
      <c r="BH92" s="942"/>
      <c r="BI92" s="942"/>
      <c r="BJ92" s="942"/>
      <c r="BK92" s="950"/>
    </row>
    <row r="93" spans="1:63" ht="45" customHeight="1">
      <c r="A93" s="737"/>
      <c r="B93" s="738"/>
      <c r="C93" s="754"/>
      <c r="D93" s="754"/>
      <c r="E93" s="742"/>
      <c r="F93" s="742"/>
      <c r="G93" s="800" t="s">
        <v>1058</v>
      </c>
      <c r="H93" s="742"/>
      <c r="I93" s="732"/>
      <c r="J93" s="742"/>
      <c r="K93" s="88" t="s">
        <v>158</v>
      </c>
      <c r="L93" s="103" t="s">
        <v>126</v>
      </c>
      <c r="M93" s="779"/>
      <c r="N93" s="740"/>
      <c r="O93" s="741"/>
      <c r="P93" s="742"/>
      <c r="Q93" s="800" t="s">
        <v>486</v>
      </c>
      <c r="R93" s="742"/>
      <c r="S93" s="170" t="s">
        <v>128</v>
      </c>
      <c r="T93" s="171"/>
      <c r="U93" s="170" t="str">
        <f>+IFERROR(VLOOKUP(T93,[3]DATOS!$E$2:$F$17,2,FALSE),"")</f>
        <v/>
      </c>
      <c r="V93" s="789">
        <f>SUM(U93:U99)</f>
        <v>0</v>
      </c>
      <c r="W93" s="789" t="str">
        <f>+IF(AND(V93&lt;=100,V93&gt;=96),"Fuerte",IF(AND(V93&lt;=95,V93&gt;=86),"Moderado",IF(AND(V93&lt;=85,M93&gt;=0),"Débil"," ")))</f>
        <v>Débil</v>
      </c>
      <c r="X93" s="737" t="s">
        <v>130</v>
      </c>
      <c r="Y93" s="789" t="str">
        <f>IF(AND(EXACT(W93,"Fuerte"),(EXACT(X93,"Fuerte"))),"Fuerte",IF(AND(EXACT(W93,"Fuerte"),(EXACT(X93,"Moderado"))),"Moderado",IF(AND(EXACT(W93,"Fuerte"),(EXACT(X93,"Débil"))),"Débil",IF(AND(EXACT(W93,"Moderado"),(EXACT(X93,"Fuerte"))),"Moderado",IF(AND(EXACT(W93,"Moderado"),(EXACT(X93,"Moderado"))),"Moderado",IF(AND(EXACT(W93,"Moderado"),(EXACT(X93,"Débil"))),"Débil",IF(AND(EXACT(W93,"Débil"),(EXACT(X93,"Fuerte"))),"Débil",IF(AND(EXACT(W93,"Débil"),(EXACT(X93,"Moderado"))),"Débil",IF(AND(EXACT(W93,"Débil"),(EXACT(X93,"Débil"))),"Débil",)))))))))</f>
        <v>Débil</v>
      </c>
      <c r="Z93" s="789">
        <f>IF(Y93="Fuerte",100,IF(Y93="Moderado",50,IF(Y93="Débil",0)))</f>
        <v>0</v>
      </c>
      <c r="AA93" s="789"/>
      <c r="AB93" s="725"/>
      <c r="AC93" s="725"/>
      <c r="AD93" s="725"/>
      <c r="AE93" s="725"/>
      <c r="AF93" s="731"/>
      <c r="AG93" s="877"/>
      <c r="AH93" s="785"/>
      <c r="AI93" s="872"/>
      <c r="AJ93" s="880"/>
      <c r="AK93" s="871"/>
      <c r="AL93" s="871"/>
      <c r="AM93" s="871"/>
      <c r="AN93" s="799"/>
      <c r="AO93" s="742"/>
      <c r="AP93" s="941" t="s">
        <v>513</v>
      </c>
      <c r="AQ93" s="971"/>
      <c r="AR93" s="971"/>
      <c r="AS93" s="939"/>
      <c r="AT93" s="969" t="s">
        <v>514</v>
      </c>
      <c r="AU93" s="887"/>
      <c r="AV93" s="888"/>
      <c r="AW93" s="888"/>
      <c r="AX93" s="888"/>
      <c r="AY93" s="888"/>
      <c r="AZ93" s="888"/>
      <c r="BA93" s="888"/>
      <c r="BB93" s="888"/>
      <c r="BC93" s="888"/>
      <c r="BD93" s="888"/>
      <c r="BE93" s="888"/>
      <c r="BF93" s="904"/>
      <c r="BG93" s="949"/>
      <c r="BH93" s="942"/>
      <c r="BI93" s="942"/>
      <c r="BJ93" s="942"/>
      <c r="BK93" s="950"/>
    </row>
    <row r="94" spans="1:63" ht="45" customHeight="1">
      <c r="A94" s="737"/>
      <c r="B94" s="738"/>
      <c r="C94" s="754"/>
      <c r="D94" s="754"/>
      <c r="E94" s="742"/>
      <c r="F94" s="742"/>
      <c r="G94" s="800"/>
      <c r="H94" s="742"/>
      <c r="I94" s="732"/>
      <c r="J94" s="742"/>
      <c r="K94" s="89" t="s">
        <v>159</v>
      </c>
      <c r="L94" s="103" t="s">
        <v>126</v>
      </c>
      <c r="M94" s="779"/>
      <c r="N94" s="740"/>
      <c r="O94" s="741"/>
      <c r="P94" s="742"/>
      <c r="Q94" s="800"/>
      <c r="R94" s="742"/>
      <c r="S94" s="170" t="s">
        <v>136</v>
      </c>
      <c r="T94" s="171"/>
      <c r="U94" s="170" t="str">
        <f>+IFERROR(VLOOKUP(T94,[3]DATOS!$E$2:$F$17,2,FALSE),"")</f>
        <v/>
      </c>
      <c r="V94" s="789"/>
      <c r="W94" s="789"/>
      <c r="X94" s="737"/>
      <c r="Y94" s="789"/>
      <c r="Z94" s="789"/>
      <c r="AA94" s="789"/>
      <c r="AB94" s="339"/>
      <c r="AC94" s="339"/>
      <c r="AD94" s="339"/>
      <c r="AE94" s="339"/>
      <c r="AF94" s="732"/>
      <c r="AG94" s="878"/>
      <c r="AH94" s="785"/>
      <c r="AI94" s="872"/>
      <c r="AJ94" s="880"/>
      <c r="AK94" s="871"/>
      <c r="AL94" s="871"/>
      <c r="AM94" s="871"/>
      <c r="AN94" s="799"/>
      <c r="AO94" s="742"/>
      <c r="AP94" s="941"/>
      <c r="AQ94" s="971"/>
      <c r="AR94" s="971"/>
      <c r="AS94" s="939"/>
      <c r="AT94" s="969"/>
      <c r="AU94" s="887"/>
      <c r="AV94" s="888"/>
      <c r="AW94" s="888"/>
      <c r="AX94" s="888"/>
      <c r="AY94" s="888"/>
      <c r="AZ94" s="888"/>
      <c r="BA94" s="888"/>
      <c r="BB94" s="888"/>
      <c r="BC94" s="888"/>
      <c r="BD94" s="888"/>
      <c r="BE94" s="888"/>
      <c r="BF94" s="904"/>
      <c r="BG94" s="949"/>
      <c r="BH94" s="942"/>
      <c r="BI94" s="942"/>
      <c r="BJ94" s="942"/>
      <c r="BK94" s="950"/>
    </row>
    <row r="95" spans="1:63" ht="45" customHeight="1">
      <c r="A95" s="737"/>
      <c r="B95" s="738"/>
      <c r="C95" s="754"/>
      <c r="D95" s="754"/>
      <c r="E95" s="742"/>
      <c r="F95" s="742"/>
      <c r="G95" s="800"/>
      <c r="H95" s="742"/>
      <c r="I95" s="732"/>
      <c r="J95" s="742"/>
      <c r="K95" s="89" t="s">
        <v>160</v>
      </c>
      <c r="L95" s="103" t="s">
        <v>126</v>
      </c>
      <c r="M95" s="779"/>
      <c r="N95" s="740"/>
      <c r="O95" s="741"/>
      <c r="P95" s="742"/>
      <c r="Q95" s="800"/>
      <c r="R95" s="742"/>
      <c r="S95" s="170" t="s">
        <v>139</v>
      </c>
      <c r="T95" s="171"/>
      <c r="U95" s="170" t="str">
        <f>+IFERROR(VLOOKUP(T95,[3]DATOS!$E$2:$F$17,2,FALSE),"")</f>
        <v/>
      </c>
      <c r="V95" s="789"/>
      <c r="W95" s="789"/>
      <c r="X95" s="737"/>
      <c r="Y95" s="789"/>
      <c r="Z95" s="789"/>
      <c r="AA95" s="789"/>
      <c r="AB95" s="339"/>
      <c r="AC95" s="339"/>
      <c r="AD95" s="339"/>
      <c r="AE95" s="339"/>
      <c r="AF95" s="732"/>
      <c r="AG95" s="878"/>
      <c r="AH95" s="785"/>
      <c r="AI95" s="872"/>
      <c r="AJ95" s="880"/>
      <c r="AK95" s="871"/>
      <c r="AL95" s="871"/>
      <c r="AM95" s="871"/>
      <c r="AN95" s="799"/>
      <c r="AO95" s="742"/>
      <c r="AP95" s="941"/>
      <c r="AQ95" s="971"/>
      <c r="AR95" s="971"/>
      <c r="AS95" s="939"/>
      <c r="AT95" s="969"/>
      <c r="AU95" s="887"/>
      <c r="AV95" s="888"/>
      <c r="AW95" s="888"/>
      <c r="AX95" s="888"/>
      <c r="AY95" s="888"/>
      <c r="AZ95" s="888"/>
      <c r="BA95" s="888"/>
      <c r="BB95" s="888"/>
      <c r="BC95" s="888"/>
      <c r="BD95" s="888"/>
      <c r="BE95" s="888"/>
      <c r="BF95" s="904"/>
      <c r="BG95" s="949"/>
      <c r="BH95" s="942"/>
      <c r="BI95" s="942"/>
      <c r="BJ95" s="942"/>
      <c r="BK95" s="950"/>
    </row>
    <row r="96" spans="1:63" ht="45" customHeight="1">
      <c r="A96" s="737"/>
      <c r="B96" s="738"/>
      <c r="C96" s="754"/>
      <c r="D96" s="754"/>
      <c r="E96" s="742"/>
      <c r="F96" s="742"/>
      <c r="G96" s="800"/>
      <c r="H96" s="742"/>
      <c r="I96" s="732"/>
      <c r="J96" s="742"/>
      <c r="K96" s="89" t="s">
        <v>161</v>
      </c>
      <c r="L96" s="103" t="s">
        <v>126</v>
      </c>
      <c r="M96" s="779"/>
      <c r="N96" s="740"/>
      <c r="O96" s="741"/>
      <c r="P96" s="742"/>
      <c r="Q96" s="800"/>
      <c r="R96" s="742"/>
      <c r="S96" s="170" t="s">
        <v>143</v>
      </c>
      <c r="T96" s="171"/>
      <c r="U96" s="170" t="str">
        <f>+IFERROR(VLOOKUP(T96,[3]DATOS!$E$2:$F$17,2,FALSE),"")</f>
        <v/>
      </c>
      <c r="V96" s="789"/>
      <c r="W96" s="789"/>
      <c r="X96" s="737"/>
      <c r="Y96" s="789"/>
      <c r="Z96" s="789"/>
      <c r="AA96" s="789"/>
      <c r="AB96" s="339"/>
      <c r="AC96" s="339"/>
      <c r="AD96" s="339"/>
      <c r="AE96" s="339"/>
      <c r="AF96" s="732"/>
      <c r="AG96" s="878"/>
      <c r="AH96" s="785"/>
      <c r="AI96" s="872"/>
      <c r="AJ96" s="880"/>
      <c r="AK96" s="871"/>
      <c r="AL96" s="871"/>
      <c r="AM96" s="871"/>
      <c r="AN96" s="799"/>
      <c r="AO96" s="742"/>
      <c r="AP96" s="941"/>
      <c r="AQ96" s="971"/>
      <c r="AR96" s="971"/>
      <c r="AS96" s="939"/>
      <c r="AT96" s="969"/>
      <c r="AU96" s="887"/>
      <c r="AV96" s="888"/>
      <c r="AW96" s="888"/>
      <c r="AX96" s="888"/>
      <c r="AY96" s="888"/>
      <c r="AZ96" s="888"/>
      <c r="BA96" s="888"/>
      <c r="BB96" s="888"/>
      <c r="BC96" s="888"/>
      <c r="BD96" s="888"/>
      <c r="BE96" s="888"/>
      <c r="BF96" s="904"/>
      <c r="BG96" s="949"/>
      <c r="BH96" s="942"/>
      <c r="BI96" s="942"/>
      <c r="BJ96" s="942"/>
      <c r="BK96" s="950"/>
    </row>
    <row r="97" spans="1:63" ht="45" customHeight="1">
      <c r="A97" s="737"/>
      <c r="B97" s="738"/>
      <c r="C97" s="754"/>
      <c r="D97" s="754"/>
      <c r="E97" s="742"/>
      <c r="F97" s="742"/>
      <c r="G97" s="800"/>
      <c r="H97" s="742"/>
      <c r="I97" s="732"/>
      <c r="J97" s="742"/>
      <c r="K97" s="89" t="s">
        <v>162</v>
      </c>
      <c r="L97" s="90" t="s">
        <v>142</v>
      </c>
      <c r="M97" s="779"/>
      <c r="N97" s="740"/>
      <c r="O97" s="741"/>
      <c r="P97" s="742"/>
      <c r="Q97" s="800"/>
      <c r="R97" s="742"/>
      <c r="S97" s="170" t="s">
        <v>146</v>
      </c>
      <c r="T97" s="171"/>
      <c r="U97" s="170" t="str">
        <f>+IFERROR(VLOOKUP(T97,[3]DATOS!$E$2:$F$17,2,FALSE),"")</f>
        <v/>
      </c>
      <c r="V97" s="789"/>
      <c r="W97" s="789"/>
      <c r="X97" s="737"/>
      <c r="Y97" s="789"/>
      <c r="Z97" s="789"/>
      <c r="AA97" s="789"/>
      <c r="AB97" s="339"/>
      <c r="AC97" s="339"/>
      <c r="AD97" s="339"/>
      <c r="AE97" s="339"/>
      <c r="AF97" s="732"/>
      <c r="AG97" s="878"/>
      <c r="AH97" s="785"/>
      <c r="AI97" s="872"/>
      <c r="AJ97" s="880"/>
      <c r="AK97" s="871"/>
      <c r="AL97" s="871"/>
      <c r="AM97" s="871"/>
      <c r="AN97" s="799"/>
      <c r="AO97" s="742"/>
      <c r="AP97" s="941"/>
      <c r="AQ97" s="971"/>
      <c r="AR97" s="971"/>
      <c r="AS97" s="939"/>
      <c r="AT97" s="969"/>
      <c r="AU97" s="887"/>
      <c r="AV97" s="888"/>
      <c r="AW97" s="888"/>
      <c r="AX97" s="888"/>
      <c r="AY97" s="888"/>
      <c r="AZ97" s="888"/>
      <c r="BA97" s="888"/>
      <c r="BB97" s="888"/>
      <c r="BC97" s="888"/>
      <c r="BD97" s="888"/>
      <c r="BE97" s="888"/>
      <c r="BF97" s="904"/>
      <c r="BG97" s="949"/>
      <c r="BH97" s="942"/>
      <c r="BI97" s="942"/>
      <c r="BJ97" s="942"/>
      <c r="BK97" s="950"/>
    </row>
    <row r="98" spans="1:63" ht="45" customHeight="1">
      <c r="A98" s="737"/>
      <c r="B98" s="738"/>
      <c r="C98" s="754"/>
      <c r="D98" s="754"/>
      <c r="E98" s="742"/>
      <c r="F98" s="742"/>
      <c r="G98" s="800"/>
      <c r="H98" s="742"/>
      <c r="I98" s="732"/>
      <c r="J98" s="742"/>
      <c r="K98" s="89" t="s">
        <v>163</v>
      </c>
      <c r="L98" s="103" t="s">
        <v>126</v>
      </c>
      <c r="M98" s="779"/>
      <c r="N98" s="740"/>
      <c r="O98" s="741"/>
      <c r="P98" s="742"/>
      <c r="Q98" s="800"/>
      <c r="R98" s="742"/>
      <c r="S98" s="170" t="s">
        <v>149</v>
      </c>
      <c r="T98" s="171"/>
      <c r="U98" s="170" t="str">
        <f>+IFERROR(VLOOKUP(T98,[3]DATOS!$E$2:$F$17,2,FALSE),"")</f>
        <v/>
      </c>
      <c r="V98" s="789"/>
      <c r="W98" s="789"/>
      <c r="X98" s="737"/>
      <c r="Y98" s="789"/>
      <c r="Z98" s="789"/>
      <c r="AA98" s="789"/>
      <c r="AB98" s="339"/>
      <c r="AC98" s="339"/>
      <c r="AD98" s="339"/>
      <c r="AE98" s="339"/>
      <c r="AF98" s="732"/>
      <c r="AG98" s="878"/>
      <c r="AH98" s="785"/>
      <c r="AI98" s="872"/>
      <c r="AJ98" s="880"/>
      <c r="AK98" s="871"/>
      <c r="AL98" s="871"/>
      <c r="AM98" s="871"/>
      <c r="AN98" s="799"/>
      <c r="AO98" s="742"/>
      <c r="AP98" s="941"/>
      <c r="AQ98" s="971"/>
      <c r="AR98" s="971"/>
      <c r="AS98" s="939"/>
      <c r="AT98" s="969"/>
      <c r="AU98" s="887"/>
      <c r="AV98" s="888"/>
      <c r="AW98" s="888"/>
      <c r="AX98" s="888"/>
      <c r="AY98" s="888"/>
      <c r="AZ98" s="888"/>
      <c r="BA98" s="888"/>
      <c r="BB98" s="888"/>
      <c r="BC98" s="888"/>
      <c r="BD98" s="888"/>
      <c r="BE98" s="888"/>
      <c r="BF98" s="904"/>
      <c r="BG98" s="949"/>
      <c r="BH98" s="942"/>
      <c r="BI98" s="942"/>
      <c r="BJ98" s="942"/>
      <c r="BK98" s="950"/>
    </row>
    <row r="99" spans="1:63" ht="45" customHeight="1">
      <c r="A99" s="737"/>
      <c r="B99" s="738"/>
      <c r="C99" s="754"/>
      <c r="D99" s="754"/>
      <c r="E99" s="742"/>
      <c r="F99" s="742"/>
      <c r="G99" s="800"/>
      <c r="H99" s="742"/>
      <c r="I99" s="732"/>
      <c r="J99" s="742"/>
      <c r="K99" s="89" t="s">
        <v>164</v>
      </c>
      <c r="L99" s="103" t="s">
        <v>126</v>
      </c>
      <c r="M99" s="779"/>
      <c r="N99" s="740"/>
      <c r="O99" s="741"/>
      <c r="P99" s="742"/>
      <c r="Q99" s="800"/>
      <c r="R99" s="742"/>
      <c r="S99" s="170" t="s">
        <v>152</v>
      </c>
      <c r="T99" s="171"/>
      <c r="U99" s="170" t="str">
        <f>+IFERROR(VLOOKUP(T99,[3]DATOS!$E$2:$F$17,2,FALSE),"")</f>
        <v/>
      </c>
      <c r="V99" s="789"/>
      <c r="W99" s="789"/>
      <c r="X99" s="737"/>
      <c r="Y99" s="789"/>
      <c r="Z99" s="789"/>
      <c r="AA99" s="789"/>
      <c r="AB99" s="339"/>
      <c r="AC99" s="339"/>
      <c r="AD99" s="339"/>
      <c r="AE99" s="339"/>
      <c r="AF99" s="732"/>
      <c r="AG99" s="878"/>
      <c r="AH99" s="785"/>
      <c r="AI99" s="872"/>
      <c r="AJ99" s="880"/>
      <c r="AK99" s="871"/>
      <c r="AL99" s="871"/>
      <c r="AM99" s="871"/>
      <c r="AN99" s="799"/>
      <c r="AO99" s="742"/>
      <c r="AP99" s="941"/>
      <c r="AQ99" s="971"/>
      <c r="AR99" s="971"/>
      <c r="AS99" s="939"/>
      <c r="AT99" s="969"/>
      <c r="AU99" s="887"/>
      <c r="AV99" s="888"/>
      <c r="AW99" s="888"/>
      <c r="AX99" s="888"/>
      <c r="AY99" s="888"/>
      <c r="AZ99" s="888"/>
      <c r="BA99" s="888"/>
      <c r="BB99" s="888"/>
      <c r="BC99" s="888"/>
      <c r="BD99" s="888"/>
      <c r="BE99" s="888"/>
      <c r="BF99" s="904"/>
      <c r="BG99" s="949"/>
      <c r="BH99" s="942"/>
      <c r="BI99" s="942"/>
      <c r="BJ99" s="942"/>
      <c r="BK99" s="950"/>
    </row>
    <row r="100" spans="1:63" ht="45" customHeight="1" thickBot="1">
      <c r="A100" s="737"/>
      <c r="B100" s="738"/>
      <c r="C100" s="767"/>
      <c r="D100" s="767"/>
      <c r="E100" s="742"/>
      <c r="F100" s="742"/>
      <c r="G100" s="800"/>
      <c r="H100" s="742"/>
      <c r="I100" s="733"/>
      <c r="J100" s="742"/>
      <c r="K100" s="89" t="s">
        <v>165</v>
      </c>
      <c r="L100" s="103" t="s">
        <v>142</v>
      </c>
      <c r="M100" s="779"/>
      <c r="N100" s="740"/>
      <c r="O100" s="741"/>
      <c r="P100" s="742"/>
      <c r="Q100" s="800"/>
      <c r="R100" s="742"/>
      <c r="S100" s="170"/>
      <c r="T100" s="171"/>
      <c r="U100" s="170"/>
      <c r="V100" s="789"/>
      <c r="W100" s="789"/>
      <c r="X100" s="737"/>
      <c r="Y100" s="789"/>
      <c r="Z100" s="789"/>
      <c r="AA100" s="789"/>
      <c r="AB100" s="726"/>
      <c r="AC100" s="726"/>
      <c r="AD100" s="726"/>
      <c r="AE100" s="726"/>
      <c r="AF100" s="733"/>
      <c r="AG100" s="879"/>
      <c r="AH100" s="785"/>
      <c r="AI100" s="872"/>
      <c r="AJ100" s="880"/>
      <c r="AK100" s="871"/>
      <c r="AL100" s="871"/>
      <c r="AM100" s="871"/>
      <c r="AN100" s="799"/>
      <c r="AO100" s="742"/>
      <c r="AP100" s="941"/>
      <c r="AQ100" s="937"/>
      <c r="AR100" s="937"/>
      <c r="AS100" s="939"/>
      <c r="AT100" s="969"/>
      <c r="AU100" s="887"/>
      <c r="AV100" s="888"/>
      <c r="AW100" s="888"/>
      <c r="AX100" s="888"/>
      <c r="AY100" s="888"/>
      <c r="AZ100" s="888"/>
      <c r="BA100" s="888"/>
      <c r="BB100" s="888"/>
      <c r="BC100" s="888"/>
      <c r="BD100" s="888"/>
      <c r="BE100" s="888"/>
      <c r="BF100" s="904"/>
      <c r="BG100" s="949"/>
      <c r="BH100" s="942"/>
      <c r="BI100" s="942"/>
      <c r="BJ100" s="942"/>
      <c r="BK100" s="950"/>
    </row>
    <row r="101" spans="1:63" ht="46.5" customHeight="1">
      <c r="A101" s="737">
        <v>6</v>
      </c>
      <c r="B101" s="738" t="s">
        <v>515</v>
      </c>
      <c r="C101" s="762" t="s">
        <v>965</v>
      </c>
      <c r="D101" s="762" t="s">
        <v>966</v>
      </c>
      <c r="E101" s="742" t="s">
        <v>516</v>
      </c>
      <c r="F101" s="742" t="s">
        <v>122</v>
      </c>
      <c r="G101" s="800" t="s">
        <v>517</v>
      </c>
      <c r="H101" s="742" t="s">
        <v>518</v>
      </c>
      <c r="I101" s="731" t="s">
        <v>1225</v>
      </c>
      <c r="J101" s="742" t="s">
        <v>520</v>
      </c>
      <c r="K101" s="88" t="s">
        <v>125</v>
      </c>
      <c r="L101" s="103" t="s">
        <v>126</v>
      </c>
      <c r="M101" s="779">
        <f>COUNTIF(L101:L119,"Si")</f>
        <v>15</v>
      </c>
      <c r="N101" s="740" t="str">
        <f>+IF(AND(M101&lt;6,M101&gt;0),"Moderado",IF(AND(M101&lt;12,M101&gt;5),"Mayor",IF(AND(M101&lt;20,M101&gt;11),"Catastrófico","Responda las Preguntas de Impacto")))</f>
        <v>Catastrófico</v>
      </c>
      <c r="O101" s="741" t="str">
        <f>IF(AND(EXACT(J101,"Rara vez"),(EXACT(N101,"Moderado"))),"Moderado",IF(AND(EXACT(J101,"Rara vez"),(EXACT(N101,"Mayor"))),"Alto",IF(AND(EXACT(J101,"Rara vez"),(EXACT(N101,"Catastrófico"))),"Extremo",IF(AND(EXACT(J101,"Improbable"),(EXACT(N101,"Moderado"))),"Moderado",IF(AND(EXACT(J101,"Improbable"),(EXACT(N101,"Mayor"))),"Alto",IF(AND(EXACT(J101,"Improbable"),(EXACT(N101,"Catastrófico"))),"Extremo",IF(AND(EXACT(J101,"Posible"),(EXACT(N101,"Moderado"))),"Alto",IF(AND(EXACT(J101,"Posible"),(EXACT(N101,"Mayor"))),"Extremo",IF(AND(EXACT(J101,"Posible"),(EXACT(N101,"Catastrófico"))),"Extremo",IF(AND(EXACT(J101,"Probable"),(EXACT(N101,"Moderado"))),"Alto",IF(AND(EXACT(J101,"Probable"),(EXACT(N101,"Mayor"))),"Extremo",IF(AND(EXACT(J101,"Probable"),(EXACT(N101,"Catastrófico"))),"Extremo",IF(AND(EXACT(J101,"Casi Seguro"),(EXACT(N101,"Moderado"))),"Extremo",IF(AND(EXACT(J101,"Casi Seguro"),(EXACT(N101,"Mayor"))),"Extremo",IF(AND(EXACT(J101,"Casi Seguro"),(EXACT(N101,"Catastrófico"))),"Extremo","")))))))))))))))</f>
        <v>Extremo</v>
      </c>
      <c r="P101" s="742"/>
      <c r="Q101" s="790" t="s">
        <v>521</v>
      </c>
      <c r="R101" s="742" t="s">
        <v>127</v>
      </c>
      <c r="S101" s="170" t="s">
        <v>128</v>
      </c>
      <c r="T101" s="171" t="s">
        <v>129</v>
      </c>
      <c r="U101" s="170">
        <f>+IFERROR(VLOOKUP(T101,[3]DATOS!$E$2:$F$17,2,FALSE),"")</f>
        <v>15</v>
      </c>
      <c r="V101" s="789">
        <f>SUM(U101:U107)</f>
        <v>100</v>
      </c>
      <c r="W101" s="789" t="str">
        <f>+IF(AND(V101&lt;=100,V101&gt;=96),"Fuerte",IF(AND(V101&lt;=95,V101&gt;=86),"Moderado",IF(AND(V101&lt;=85,M101&gt;=0),"Débil"," ")))</f>
        <v>Fuerte</v>
      </c>
      <c r="X101" s="737" t="s">
        <v>130</v>
      </c>
      <c r="Y101" s="789" t="str">
        <f>IF(AND(EXACT(W101,"Fuerte"),(EXACT(X101,"Fuerte"))),"Fuerte",IF(AND(EXACT(W101,"Fuerte"),(EXACT(X101,"Moderado"))),"Moderado",IF(AND(EXACT(W101,"Fuerte"),(EXACT(X101,"Débil"))),"Débil",IF(AND(EXACT(W101,"Moderado"),(EXACT(X101,"Fuerte"))),"Moderado",IF(AND(EXACT(W101,"Moderado"),(EXACT(X101,"Moderado"))),"Moderado",IF(AND(EXACT(W101,"Moderado"),(EXACT(X101,"Débil"))),"Débil",IF(AND(EXACT(W101,"Débil"),(EXACT(X101,"Fuerte"))),"Débil",IF(AND(EXACT(W101,"Débil"),(EXACT(X101,"Moderado"))),"Débil",IF(AND(EXACT(W101,"Débil"),(EXACT(X101,"Débil"))),"Débil",)))))))))</f>
        <v>Fuerte</v>
      </c>
      <c r="Z101" s="789">
        <f>IF(Y101="Fuerte",100,IF(Y101="Moderado",50,IF(Y101="Débil",0)))</f>
        <v>100</v>
      </c>
      <c r="AA101" s="789">
        <f>AVERAGE(Z101:Z119)</f>
        <v>100</v>
      </c>
      <c r="AB101" s="725" t="s">
        <v>46</v>
      </c>
      <c r="AC101" s="725">
        <v>0</v>
      </c>
      <c r="AD101" s="725">
        <v>2</v>
      </c>
      <c r="AE101" s="725">
        <v>1</v>
      </c>
      <c r="AF101" s="731" t="s">
        <v>508</v>
      </c>
      <c r="AG101" s="877" t="s">
        <v>509</v>
      </c>
      <c r="AH101" s="880" t="str">
        <f>+IF(AA101=100,"Fuerte",IF(AND(AA101&lt;=99,AA101&gt;=50),"Moderado",IF(AA101&lt;50,"Débil"," ")))</f>
        <v>Fuerte</v>
      </c>
      <c r="AI101" s="872" t="s">
        <v>132</v>
      </c>
      <c r="AJ101" s="880" t="s">
        <v>133</v>
      </c>
      <c r="AK101" s="871" t="str">
        <f>IF(AND(OR(AJ101="Directamente",AJ101="Indirectamente",AJ101="No Disminuye"),(AH101="Fuerte"),(AI101="Directamente"),(OR(J101="Rara vez",J101="Improbable",J101="Posible"))),"Rara vez",IF(AND(OR(AJ101="Directamente",AJ101="Indirectamente",AJ101="No Disminuye"),(AH101="Fuerte"),(AI101="Directamente"),(J101="Probable")),"Improbable",IF(AND(OR(AJ101="Directamente",AJ101="Indirectamente",AJ101="No Disminuye"),(AH101="Fuerte"),(AI101="Directamente"),(J101="Casi Seguro")),"Posible",IF(AND(AJ101="Directamente",AI101="No disminuye",AH101="Fuerte"),J101,IF(AND(OR(AJ101="Directamente",AJ101="Indirectamente",AJ101="No Disminuye"),AH101="Moderado",AI101="Directamente",(OR(J101="Rara vez",J101="Improbable"))),"Rara vez",IF(AND(OR(AJ101="Directamente",AJ101="Indirectamente",AJ101="No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disminuye",AH101="Moderado"),J101,IF(AH101="Débil",J101," ESTA COMBINACION NO ESTÁ CONTEMPLADA EN LA METODOLOGÍA "))))))))))</f>
        <v>Improbable</v>
      </c>
      <c r="AL101" s="871" t="str">
        <f>IF(AND(OR(AJ101="Directamente",AJ101="Indirectamente",AJ101="No Disminuye"),AH101="Moderado",AI101="Directamente",(OR(J101="Raro",J101="Improbable"))),"Raro",IF(AND(OR(AJ101="Directamente",AJ101="Indirectamente",AJ101="No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 ")))))</f>
        <v xml:space="preserve"> </v>
      </c>
      <c r="AM101" s="871" t="str">
        <f>N101</f>
        <v>Catastrófico</v>
      </c>
      <c r="AN101" s="799" t="str">
        <f>IF(AND(EXACT(AK101,"Rara vez"),(EXACT(AM101,"Moderado"))),"Moderado",IF(AND(EXACT(AK101,"Rara vez"),(EXACT(AM101,"Mayor"))),"Alto",IF(AND(EXACT(AK101,"Rara vez"),(EXACT(AM101,"Catastrófico"))),"Extremo",IF(AND(EXACT(AK101,"Improbable"),(EXACT(AM101,"Moderado"))),"Moderado",IF(AND(EXACT(AK101,"Improbable"),(EXACT(AM101,"Mayor"))),"Alto",IF(AND(EXACT(AK101,"Improbable"),(EXACT(AM101,"Catastrófico"))),"Extremo",IF(AND(EXACT(AK101,"Posible"),(EXACT(AM101,"Moderado"))),"Alto",IF(AND(EXACT(AK101,"Posible"),(EXACT(AM101,"Mayor"))),"Extremo",IF(AND(EXACT(AK101,"Posible"),(EXACT(AM101,"Catastrófico"))),"Extremo",IF(AND(EXACT(AK101,"Probable"),(EXACT(AM101,"Moderado"))),"Alto",IF(AND(EXACT(AK101,"Probable"),(EXACT(AM101,"Mayor"))),"Extremo",IF(AND(EXACT(AK101,"Probable"),(EXACT(AM101,"Catastrófico"))),"Extremo",IF(AND(EXACT(AK101,"Casi Seguro"),(EXACT(AM101,"Moderado"))),"Extremo",IF(AND(EXACT(AK101,"Casi Seguro"),(EXACT(AM101,"Mayor"))),"Extremo",IF(AND(EXACT(AK101,"Casi Seguro"),(EXACT(AM101,"Catastrófico"))),"Extremo","")))))))))))))))</f>
        <v>Extremo</v>
      </c>
      <c r="AO101" s="742" t="s">
        <v>469</v>
      </c>
      <c r="AP101" s="873" t="s">
        <v>510</v>
      </c>
      <c r="AQ101" s="970">
        <v>44562</v>
      </c>
      <c r="AR101" s="970">
        <v>44926</v>
      </c>
      <c r="AS101" s="939" t="s">
        <v>511</v>
      </c>
      <c r="AT101" s="969" t="s">
        <v>512</v>
      </c>
      <c r="AU101" s="833"/>
      <c r="AV101" s="858"/>
      <c r="AW101" s="858"/>
      <c r="AX101" s="858"/>
      <c r="AY101" s="858"/>
      <c r="AZ101" s="858"/>
      <c r="BA101" s="858"/>
      <c r="BB101" s="858"/>
      <c r="BC101" s="858"/>
      <c r="BD101" s="858"/>
      <c r="BE101" s="858"/>
      <c r="BF101" s="951"/>
      <c r="BG101" s="954"/>
      <c r="BH101" s="944"/>
      <c r="BI101" s="944"/>
      <c r="BJ101" s="944"/>
      <c r="BK101" s="934"/>
    </row>
    <row r="102" spans="1:63" ht="30" customHeight="1">
      <c r="A102" s="737"/>
      <c r="B102" s="738"/>
      <c r="C102" s="754"/>
      <c r="D102" s="754"/>
      <c r="E102" s="742"/>
      <c r="F102" s="742"/>
      <c r="G102" s="800"/>
      <c r="H102" s="742"/>
      <c r="I102" s="732"/>
      <c r="J102" s="742"/>
      <c r="K102" s="88" t="s">
        <v>135</v>
      </c>
      <c r="L102" s="103" t="s">
        <v>126</v>
      </c>
      <c r="M102" s="779"/>
      <c r="N102" s="740"/>
      <c r="O102" s="741"/>
      <c r="P102" s="742"/>
      <c r="Q102" s="790"/>
      <c r="R102" s="742"/>
      <c r="S102" s="170" t="s">
        <v>136</v>
      </c>
      <c r="T102" s="171" t="s">
        <v>137</v>
      </c>
      <c r="U102" s="170">
        <f>+IFERROR(VLOOKUP(T102,[3]DATOS!$E$2:$F$17,2,FALSE),"")</f>
        <v>15</v>
      </c>
      <c r="V102" s="789"/>
      <c r="W102" s="789"/>
      <c r="X102" s="737"/>
      <c r="Y102" s="789"/>
      <c r="Z102" s="789"/>
      <c r="AA102" s="789"/>
      <c r="AB102" s="339"/>
      <c r="AC102" s="339"/>
      <c r="AD102" s="339"/>
      <c r="AE102" s="339"/>
      <c r="AF102" s="732"/>
      <c r="AG102" s="878"/>
      <c r="AH102" s="880"/>
      <c r="AI102" s="872"/>
      <c r="AJ102" s="880"/>
      <c r="AK102" s="871"/>
      <c r="AL102" s="871"/>
      <c r="AM102" s="871"/>
      <c r="AN102" s="799"/>
      <c r="AO102" s="742"/>
      <c r="AP102" s="874"/>
      <c r="AQ102" s="971"/>
      <c r="AR102" s="971"/>
      <c r="AS102" s="939"/>
      <c r="AT102" s="969"/>
      <c r="AU102" s="834"/>
      <c r="AV102" s="859"/>
      <c r="AW102" s="859"/>
      <c r="AX102" s="859"/>
      <c r="AY102" s="859"/>
      <c r="AZ102" s="859"/>
      <c r="BA102" s="859"/>
      <c r="BB102" s="859"/>
      <c r="BC102" s="859"/>
      <c r="BD102" s="859"/>
      <c r="BE102" s="859"/>
      <c r="BF102" s="952"/>
      <c r="BG102" s="955"/>
      <c r="BH102" s="945"/>
      <c r="BI102" s="945"/>
      <c r="BJ102" s="945"/>
      <c r="BK102" s="935"/>
    </row>
    <row r="103" spans="1:63" ht="30" customHeight="1">
      <c r="A103" s="737"/>
      <c r="B103" s="738"/>
      <c r="C103" s="754"/>
      <c r="D103" s="754"/>
      <c r="E103" s="742"/>
      <c r="F103" s="742"/>
      <c r="G103" s="800"/>
      <c r="H103" s="742"/>
      <c r="I103" s="732"/>
      <c r="J103" s="742"/>
      <c r="K103" s="88" t="s">
        <v>138</v>
      </c>
      <c r="L103" s="103" t="s">
        <v>126</v>
      </c>
      <c r="M103" s="779"/>
      <c r="N103" s="740"/>
      <c r="O103" s="741"/>
      <c r="P103" s="742"/>
      <c r="Q103" s="790"/>
      <c r="R103" s="742"/>
      <c r="S103" s="170" t="s">
        <v>139</v>
      </c>
      <c r="T103" s="171" t="s">
        <v>140</v>
      </c>
      <c r="U103" s="170">
        <f>+IFERROR(VLOOKUP(T103,[3]DATOS!$E$2:$F$17,2,FALSE),"")</f>
        <v>15</v>
      </c>
      <c r="V103" s="789"/>
      <c r="W103" s="789"/>
      <c r="X103" s="737"/>
      <c r="Y103" s="789"/>
      <c r="Z103" s="789"/>
      <c r="AA103" s="789"/>
      <c r="AB103" s="339"/>
      <c r="AC103" s="339"/>
      <c r="AD103" s="339"/>
      <c r="AE103" s="339"/>
      <c r="AF103" s="732"/>
      <c r="AG103" s="878"/>
      <c r="AH103" s="880"/>
      <c r="AI103" s="872"/>
      <c r="AJ103" s="880"/>
      <c r="AK103" s="871"/>
      <c r="AL103" s="871"/>
      <c r="AM103" s="871"/>
      <c r="AN103" s="799"/>
      <c r="AO103" s="742"/>
      <c r="AP103" s="874"/>
      <c r="AQ103" s="971"/>
      <c r="AR103" s="971"/>
      <c r="AS103" s="939"/>
      <c r="AT103" s="969"/>
      <c r="AU103" s="834"/>
      <c r="AV103" s="859"/>
      <c r="AW103" s="859"/>
      <c r="AX103" s="859"/>
      <c r="AY103" s="859"/>
      <c r="AZ103" s="859"/>
      <c r="BA103" s="859"/>
      <c r="BB103" s="859"/>
      <c r="BC103" s="859"/>
      <c r="BD103" s="859"/>
      <c r="BE103" s="859"/>
      <c r="BF103" s="952"/>
      <c r="BG103" s="955"/>
      <c r="BH103" s="945"/>
      <c r="BI103" s="945"/>
      <c r="BJ103" s="945"/>
      <c r="BK103" s="935"/>
    </row>
    <row r="104" spans="1:63" ht="30" customHeight="1">
      <c r="A104" s="737"/>
      <c r="B104" s="738"/>
      <c r="C104" s="754"/>
      <c r="D104" s="754"/>
      <c r="E104" s="742"/>
      <c r="F104" s="742"/>
      <c r="G104" s="800"/>
      <c r="H104" s="742"/>
      <c r="I104" s="732"/>
      <c r="J104" s="742"/>
      <c r="K104" s="88" t="s">
        <v>141</v>
      </c>
      <c r="L104" s="103" t="s">
        <v>126</v>
      </c>
      <c r="M104" s="779"/>
      <c r="N104" s="740"/>
      <c r="O104" s="741"/>
      <c r="P104" s="742"/>
      <c r="Q104" s="790"/>
      <c r="R104" s="742"/>
      <c r="S104" s="170" t="s">
        <v>143</v>
      </c>
      <c r="T104" s="171" t="s">
        <v>144</v>
      </c>
      <c r="U104" s="170">
        <f>+IFERROR(VLOOKUP(T104,[3]DATOS!$E$2:$F$17,2,FALSE),"")</f>
        <v>15</v>
      </c>
      <c r="V104" s="789"/>
      <c r="W104" s="789"/>
      <c r="X104" s="737"/>
      <c r="Y104" s="789"/>
      <c r="Z104" s="789"/>
      <c r="AA104" s="789"/>
      <c r="AB104" s="339"/>
      <c r="AC104" s="339"/>
      <c r="AD104" s="339"/>
      <c r="AE104" s="339"/>
      <c r="AF104" s="732"/>
      <c r="AG104" s="878"/>
      <c r="AH104" s="880"/>
      <c r="AI104" s="872"/>
      <c r="AJ104" s="880"/>
      <c r="AK104" s="871"/>
      <c r="AL104" s="871"/>
      <c r="AM104" s="871"/>
      <c r="AN104" s="799"/>
      <c r="AO104" s="742"/>
      <c r="AP104" s="874"/>
      <c r="AQ104" s="971"/>
      <c r="AR104" s="971"/>
      <c r="AS104" s="939"/>
      <c r="AT104" s="969"/>
      <c r="AU104" s="834"/>
      <c r="AV104" s="859"/>
      <c r="AW104" s="859"/>
      <c r="AX104" s="859"/>
      <c r="AY104" s="859"/>
      <c r="AZ104" s="859"/>
      <c r="BA104" s="859"/>
      <c r="BB104" s="859"/>
      <c r="BC104" s="859"/>
      <c r="BD104" s="859"/>
      <c r="BE104" s="859"/>
      <c r="BF104" s="952"/>
      <c r="BG104" s="955"/>
      <c r="BH104" s="945"/>
      <c r="BI104" s="945"/>
      <c r="BJ104" s="945"/>
      <c r="BK104" s="935"/>
    </row>
    <row r="105" spans="1:63" ht="30" customHeight="1">
      <c r="A105" s="737"/>
      <c r="B105" s="738"/>
      <c r="C105" s="754"/>
      <c r="D105" s="754"/>
      <c r="E105" s="742"/>
      <c r="F105" s="742"/>
      <c r="G105" s="800"/>
      <c r="H105" s="742"/>
      <c r="I105" s="732"/>
      <c r="J105" s="742"/>
      <c r="K105" s="88" t="s">
        <v>145</v>
      </c>
      <c r="L105" s="103" t="s">
        <v>126</v>
      </c>
      <c r="M105" s="779"/>
      <c r="N105" s="740"/>
      <c r="O105" s="741"/>
      <c r="P105" s="742"/>
      <c r="Q105" s="790"/>
      <c r="R105" s="742"/>
      <c r="S105" s="170" t="s">
        <v>146</v>
      </c>
      <c r="T105" s="171" t="s">
        <v>147</v>
      </c>
      <c r="U105" s="170">
        <f>+IFERROR(VLOOKUP(T105,[3]DATOS!$E$2:$F$17,2,FALSE),"")</f>
        <v>15</v>
      </c>
      <c r="V105" s="789"/>
      <c r="W105" s="789"/>
      <c r="X105" s="737"/>
      <c r="Y105" s="789"/>
      <c r="Z105" s="789"/>
      <c r="AA105" s="789"/>
      <c r="AB105" s="339"/>
      <c r="AC105" s="339"/>
      <c r="AD105" s="339"/>
      <c r="AE105" s="339"/>
      <c r="AF105" s="732"/>
      <c r="AG105" s="878"/>
      <c r="AH105" s="880"/>
      <c r="AI105" s="872"/>
      <c r="AJ105" s="880"/>
      <c r="AK105" s="871"/>
      <c r="AL105" s="871"/>
      <c r="AM105" s="871"/>
      <c r="AN105" s="799"/>
      <c r="AO105" s="742"/>
      <c r="AP105" s="874"/>
      <c r="AQ105" s="971"/>
      <c r="AR105" s="971"/>
      <c r="AS105" s="939"/>
      <c r="AT105" s="969"/>
      <c r="AU105" s="834"/>
      <c r="AV105" s="859"/>
      <c r="AW105" s="859"/>
      <c r="AX105" s="859"/>
      <c r="AY105" s="859"/>
      <c r="AZ105" s="859"/>
      <c r="BA105" s="859"/>
      <c r="BB105" s="859"/>
      <c r="BC105" s="859"/>
      <c r="BD105" s="859"/>
      <c r="BE105" s="859"/>
      <c r="BF105" s="952"/>
      <c r="BG105" s="955"/>
      <c r="BH105" s="945"/>
      <c r="BI105" s="945"/>
      <c r="BJ105" s="945"/>
      <c r="BK105" s="935"/>
    </row>
    <row r="106" spans="1:63" ht="30" customHeight="1">
      <c r="A106" s="737"/>
      <c r="B106" s="738"/>
      <c r="C106" s="754"/>
      <c r="D106" s="754"/>
      <c r="E106" s="742"/>
      <c r="F106" s="742"/>
      <c r="G106" s="800"/>
      <c r="H106" s="742"/>
      <c r="I106" s="732"/>
      <c r="J106" s="742"/>
      <c r="K106" s="88" t="s">
        <v>148</v>
      </c>
      <c r="L106" s="103" t="s">
        <v>142</v>
      </c>
      <c r="M106" s="779"/>
      <c r="N106" s="740"/>
      <c r="O106" s="741"/>
      <c r="P106" s="742"/>
      <c r="Q106" s="790"/>
      <c r="R106" s="742"/>
      <c r="S106" s="170" t="s">
        <v>149</v>
      </c>
      <c r="T106" s="171" t="s">
        <v>150</v>
      </c>
      <c r="U106" s="170">
        <f>+IFERROR(VLOOKUP(T106,[3]DATOS!$E$2:$F$17,2,FALSE),"")</f>
        <v>15</v>
      </c>
      <c r="V106" s="789"/>
      <c r="W106" s="789"/>
      <c r="X106" s="737"/>
      <c r="Y106" s="789"/>
      <c r="Z106" s="789"/>
      <c r="AA106" s="789"/>
      <c r="AB106" s="339"/>
      <c r="AC106" s="339"/>
      <c r="AD106" s="339"/>
      <c r="AE106" s="339"/>
      <c r="AF106" s="732"/>
      <c r="AG106" s="878"/>
      <c r="AH106" s="880"/>
      <c r="AI106" s="872"/>
      <c r="AJ106" s="880"/>
      <c r="AK106" s="871"/>
      <c r="AL106" s="871"/>
      <c r="AM106" s="871"/>
      <c r="AN106" s="799"/>
      <c r="AO106" s="742"/>
      <c r="AP106" s="874"/>
      <c r="AQ106" s="971"/>
      <c r="AR106" s="971"/>
      <c r="AS106" s="939"/>
      <c r="AT106" s="969"/>
      <c r="AU106" s="834"/>
      <c r="AV106" s="859"/>
      <c r="AW106" s="859"/>
      <c r="AX106" s="859"/>
      <c r="AY106" s="859"/>
      <c r="AZ106" s="859"/>
      <c r="BA106" s="859"/>
      <c r="BB106" s="859"/>
      <c r="BC106" s="859"/>
      <c r="BD106" s="859"/>
      <c r="BE106" s="859"/>
      <c r="BF106" s="952"/>
      <c r="BG106" s="955"/>
      <c r="BH106" s="945"/>
      <c r="BI106" s="945"/>
      <c r="BJ106" s="945"/>
      <c r="BK106" s="935"/>
    </row>
    <row r="107" spans="1:63" ht="30" customHeight="1">
      <c r="A107" s="737"/>
      <c r="B107" s="738"/>
      <c r="C107" s="754"/>
      <c r="D107" s="754"/>
      <c r="E107" s="742"/>
      <c r="F107" s="742"/>
      <c r="G107" s="800"/>
      <c r="H107" s="742"/>
      <c r="I107" s="732"/>
      <c r="J107" s="742"/>
      <c r="K107" s="88" t="s">
        <v>151</v>
      </c>
      <c r="L107" s="103" t="s">
        <v>126</v>
      </c>
      <c r="M107" s="779"/>
      <c r="N107" s="740"/>
      <c r="O107" s="741"/>
      <c r="P107" s="742"/>
      <c r="Q107" s="790"/>
      <c r="R107" s="742"/>
      <c r="S107" s="170" t="s">
        <v>152</v>
      </c>
      <c r="T107" s="171" t="s">
        <v>153</v>
      </c>
      <c r="U107" s="170">
        <f>+IFERROR(VLOOKUP(T107,[3]DATOS!$E$2:$F$17,2,FALSE),"")</f>
        <v>10</v>
      </c>
      <c r="V107" s="789"/>
      <c r="W107" s="789"/>
      <c r="X107" s="737"/>
      <c r="Y107" s="789"/>
      <c r="Z107" s="789"/>
      <c r="AA107" s="789"/>
      <c r="AB107" s="339"/>
      <c r="AC107" s="339"/>
      <c r="AD107" s="339"/>
      <c r="AE107" s="339"/>
      <c r="AF107" s="732"/>
      <c r="AG107" s="878"/>
      <c r="AH107" s="880"/>
      <c r="AI107" s="872"/>
      <c r="AJ107" s="880"/>
      <c r="AK107" s="871"/>
      <c r="AL107" s="871"/>
      <c r="AM107" s="871"/>
      <c r="AN107" s="799"/>
      <c r="AO107" s="742"/>
      <c r="AP107" s="874"/>
      <c r="AQ107" s="971"/>
      <c r="AR107" s="971"/>
      <c r="AS107" s="939"/>
      <c r="AT107" s="969"/>
      <c r="AU107" s="834"/>
      <c r="AV107" s="859"/>
      <c r="AW107" s="859"/>
      <c r="AX107" s="859"/>
      <c r="AY107" s="859"/>
      <c r="AZ107" s="859"/>
      <c r="BA107" s="859"/>
      <c r="BB107" s="859"/>
      <c r="BC107" s="859"/>
      <c r="BD107" s="859"/>
      <c r="BE107" s="859"/>
      <c r="BF107" s="952"/>
      <c r="BG107" s="955"/>
      <c r="BH107" s="945"/>
      <c r="BI107" s="945"/>
      <c r="BJ107" s="945"/>
      <c r="BK107" s="935"/>
    </row>
    <row r="108" spans="1:63" ht="72" customHeight="1">
      <c r="A108" s="737"/>
      <c r="B108" s="738"/>
      <c r="C108" s="754"/>
      <c r="D108" s="754"/>
      <c r="E108" s="742"/>
      <c r="F108" s="742"/>
      <c r="G108" s="800"/>
      <c r="H108" s="742"/>
      <c r="I108" s="732"/>
      <c r="J108" s="742"/>
      <c r="K108" s="88" t="s">
        <v>154</v>
      </c>
      <c r="L108" s="103" t="s">
        <v>126</v>
      </c>
      <c r="M108" s="779"/>
      <c r="N108" s="740"/>
      <c r="O108" s="741"/>
      <c r="P108" s="742"/>
      <c r="Q108" s="790"/>
      <c r="R108" s="742"/>
      <c r="S108" s="789"/>
      <c r="T108" s="737"/>
      <c r="U108" s="789"/>
      <c r="V108" s="789"/>
      <c r="W108" s="789"/>
      <c r="X108" s="737"/>
      <c r="Y108" s="789"/>
      <c r="Z108" s="789"/>
      <c r="AA108" s="789"/>
      <c r="AB108" s="339"/>
      <c r="AC108" s="339"/>
      <c r="AD108" s="339"/>
      <c r="AE108" s="339"/>
      <c r="AF108" s="732"/>
      <c r="AG108" s="878"/>
      <c r="AH108" s="880"/>
      <c r="AI108" s="872"/>
      <c r="AJ108" s="880"/>
      <c r="AK108" s="871"/>
      <c r="AL108" s="871"/>
      <c r="AM108" s="871"/>
      <c r="AN108" s="799"/>
      <c r="AO108" s="742"/>
      <c r="AP108" s="874"/>
      <c r="AQ108" s="971"/>
      <c r="AR108" s="971"/>
      <c r="AS108" s="939"/>
      <c r="AT108" s="969"/>
      <c r="AU108" s="835"/>
      <c r="AV108" s="860"/>
      <c r="AW108" s="860"/>
      <c r="AX108" s="860"/>
      <c r="AY108" s="860"/>
      <c r="AZ108" s="860"/>
      <c r="BA108" s="860"/>
      <c r="BB108" s="860"/>
      <c r="BC108" s="860"/>
      <c r="BD108" s="860"/>
      <c r="BE108" s="860"/>
      <c r="BF108" s="953"/>
      <c r="BG108" s="956"/>
      <c r="BH108" s="946"/>
      <c r="BI108" s="946"/>
      <c r="BJ108" s="946"/>
      <c r="BK108" s="936"/>
    </row>
    <row r="109" spans="1:63" ht="45" customHeight="1">
      <c r="A109" s="737"/>
      <c r="B109" s="738"/>
      <c r="C109" s="755"/>
      <c r="D109" s="755"/>
      <c r="E109" s="742"/>
      <c r="F109" s="742"/>
      <c r="G109" s="800"/>
      <c r="H109" s="742"/>
      <c r="I109" s="732"/>
      <c r="J109" s="742"/>
      <c r="K109" s="88" t="s">
        <v>155</v>
      </c>
      <c r="L109" s="103" t="s">
        <v>142</v>
      </c>
      <c r="M109" s="779"/>
      <c r="N109" s="740"/>
      <c r="O109" s="741"/>
      <c r="P109" s="742"/>
      <c r="Q109" s="790"/>
      <c r="R109" s="742"/>
      <c r="S109" s="789"/>
      <c r="T109" s="737"/>
      <c r="U109" s="789"/>
      <c r="V109" s="789"/>
      <c r="W109" s="789"/>
      <c r="X109" s="737"/>
      <c r="Y109" s="789"/>
      <c r="Z109" s="789"/>
      <c r="AA109" s="789"/>
      <c r="AB109" s="339"/>
      <c r="AC109" s="339"/>
      <c r="AD109" s="339"/>
      <c r="AE109" s="339"/>
      <c r="AF109" s="732"/>
      <c r="AG109" s="878"/>
      <c r="AH109" s="880"/>
      <c r="AI109" s="872"/>
      <c r="AJ109" s="880"/>
      <c r="AK109" s="871"/>
      <c r="AL109" s="871"/>
      <c r="AM109" s="871"/>
      <c r="AN109" s="799"/>
      <c r="AO109" s="742"/>
      <c r="AP109" s="874"/>
      <c r="AQ109" s="971"/>
      <c r="AR109" s="971"/>
      <c r="AS109" s="939"/>
      <c r="AT109" s="969"/>
      <c r="AU109" s="887"/>
      <c r="AV109" s="888"/>
      <c r="AW109" s="888"/>
      <c r="AX109" s="888"/>
      <c r="AY109" s="888"/>
      <c r="AZ109" s="888"/>
      <c r="BA109" s="888"/>
      <c r="BB109" s="888"/>
      <c r="BC109" s="888"/>
      <c r="BD109" s="888"/>
      <c r="BE109" s="888"/>
      <c r="BF109" s="904"/>
      <c r="BG109" s="949"/>
      <c r="BH109" s="942"/>
      <c r="BI109" s="942"/>
      <c r="BJ109" s="942"/>
      <c r="BK109" s="950"/>
    </row>
    <row r="110" spans="1:63" ht="45" customHeight="1">
      <c r="A110" s="737"/>
      <c r="B110" s="738"/>
      <c r="C110" s="762" t="s">
        <v>967</v>
      </c>
      <c r="D110" s="762" t="s">
        <v>968</v>
      </c>
      <c r="E110" s="742"/>
      <c r="F110" s="742"/>
      <c r="G110" s="800"/>
      <c r="H110" s="742"/>
      <c r="I110" s="732"/>
      <c r="J110" s="742"/>
      <c r="K110" s="88" t="s">
        <v>156</v>
      </c>
      <c r="L110" s="103" t="s">
        <v>126</v>
      </c>
      <c r="M110" s="779"/>
      <c r="N110" s="740"/>
      <c r="O110" s="741"/>
      <c r="P110" s="742"/>
      <c r="Q110" s="790"/>
      <c r="R110" s="742"/>
      <c r="S110" s="789"/>
      <c r="T110" s="737"/>
      <c r="U110" s="789"/>
      <c r="V110" s="789"/>
      <c r="W110" s="789"/>
      <c r="X110" s="737"/>
      <c r="Y110" s="789"/>
      <c r="Z110" s="789"/>
      <c r="AA110" s="789"/>
      <c r="AB110" s="339"/>
      <c r="AC110" s="339"/>
      <c r="AD110" s="339"/>
      <c r="AE110" s="339"/>
      <c r="AF110" s="732"/>
      <c r="AG110" s="878"/>
      <c r="AH110" s="880"/>
      <c r="AI110" s="872"/>
      <c r="AJ110" s="880"/>
      <c r="AK110" s="871"/>
      <c r="AL110" s="871"/>
      <c r="AM110" s="871"/>
      <c r="AN110" s="799"/>
      <c r="AO110" s="742"/>
      <c r="AP110" s="874"/>
      <c r="AQ110" s="971"/>
      <c r="AR110" s="971"/>
      <c r="AS110" s="939"/>
      <c r="AT110" s="969"/>
      <c r="AU110" s="887"/>
      <c r="AV110" s="888"/>
      <c r="AW110" s="888"/>
      <c r="AX110" s="888"/>
      <c r="AY110" s="888"/>
      <c r="AZ110" s="888"/>
      <c r="BA110" s="888"/>
      <c r="BB110" s="888"/>
      <c r="BC110" s="888"/>
      <c r="BD110" s="888"/>
      <c r="BE110" s="888"/>
      <c r="BF110" s="904"/>
      <c r="BG110" s="949"/>
      <c r="BH110" s="942"/>
      <c r="BI110" s="942"/>
      <c r="BJ110" s="942"/>
      <c r="BK110" s="950"/>
    </row>
    <row r="111" spans="1:63" ht="45" customHeight="1">
      <c r="A111" s="737"/>
      <c r="B111" s="738"/>
      <c r="C111" s="754"/>
      <c r="D111" s="754"/>
      <c r="E111" s="742"/>
      <c r="F111" s="742"/>
      <c r="G111" s="800"/>
      <c r="H111" s="742"/>
      <c r="I111" s="732"/>
      <c r="J111" s="742"/>
      <c r="K111" s="88" t="s">
        <v>157</v>
      </c>
      <c r="L111" s="103" t="s">
        <v>126</v>
      </c>
      <c r="M111" s="779"/>
      <c r="N111" s="740"/>
      <c r="O111" s="741"/>
      <c r="P111" s="742"/>
      <c r="Q111" s="790"/>
      <c r="R111" s="742"/>
      <c r="S111" s="789"/>
      <c r="T111" s="737"/>
      <c r="U111" s="789"/>
      <c r="V111" s="789"/>
      <c r="W111" s="789"/>
      <c r="X111" s="737"/>
      <c r="Y111" s="789"/>
      <c r="Z111" s="789"/>
      <c r="AA111" s="789"/>
      <c r="AB111" s="726"/>
      <c r="AC111" s="726"/>
      <c r="AD111" s="726"/>
      <c r="AE111" s="726"/>
      <c r="AF111" s="733"/>
      <c r="AG111" s="879"/>
      <c r="AH111" s="880"/>
      <c r="AI111" s="872"/>
      <c r="AJ111" s="880"/>
      <c r="AK111" s="871"/>
      <c r="AL111" s="871"/>
      <c r="AM111" s="871"/>
      <c r="AN111" s="799"/>
      <c r="AO111" s="742"/>
      <c r="AP111" s="875"/>
      <c r="AQ111" s="971"/>
      <c r="AR111" s="971"/>
      <c r="AS111" s="939"/>
      <c r="AT111" s="969"/>
      <c r="AU111" s="887"/>
      <c r="AV111" s="888"/>
      <c r="AW111" s="888"/>
      <c r="AX111" s="888"/>
      <c r="AY111" s="888"/>
      <c r="AZ111" s="888"/>
      <c r="BA111" s="888"/>
      <c r="BB111" s="888"/>
      <c r="BC111" s="888"/>
      <c r="BD111" s="888"/>
      <c r="BE111" s="888"/>
      <c r="BF111" s="904"/>
      <c r="BG111" s="949"/>
      <c r="BH111" s="942"/>
      <c r="BI111" s="942"/>
      <c r="BJ111" s="942"/>
      <c r="BK111" s="950"/>
    </row>
    <row r="112" spans="1:63" ht="45" customHeight="1">
      <c r="A112" s="737"/>
      <c r="B112" s="738"/>
      <c r="C112" s="754"/>
      <c r="D112" s="754"/>
      <c r="E112" s="742"/>
      <c r="F112" s="742"/>
      <c r="G112" s="800" t="s">
        <v>1059</v>
      </c>
      <c r="H112" s="742"/>
      <c r="I112" s="732"/>
      <c r="J112" s="742"/>
      <c r="K112" s="88" t="s">
        <v>158</v>
      </c>
      <c r="L112" s="103" t="s">
        <v>126</v>
      </c>
      <c r="M112" s="779"/>
      <c r="N112" s="740"/>
      <c r="O112" s="741"/>
      <c r="P112" s="742"/>
      <c r="Q112" s="790" t="s">
        <v>522</v>
      </c>
      <c r="R112" s="742" t="s">
        <v>127</v>
      </c>
      <c r="S112" s="170" t="s">
        <v>128</v>
      </c>
      <c r="T112" s="171" t="s">
        <v>129</v>
      </c>
      <c r="U112" s="170">
        <f>+IFERROR(VLOOKUP(T112,[3]DATOS!$E$2:$F$17,2,FALSE),"")</f>
        <v>15</v>
      </c>
      <c r="V112" s="789">
        <f>SUM(U112:U118)</f>
        <v>100</v>
      </c>
      <c r="W112" s="789" t="str">
        <f>+IF(AND(V112&lt;=100,V112&gt;=96),"Fuerte",IF(AND(V112&lt;=95,V112&gt;=86),"Moderado",IF(AND(V112&lt;=85,M112&gt;=0),"Débil"," ")))</f>
        <v>Fuerte</v>
      </c>
      <c r="X112" s="737" t="s">
        <v>130</v>
      </c>
      <c r="Y112" s="789" t="str">
        <f>IF(AND(EXACT(W112,"Fuerte"),(EXACT(X112,"Fuerte"))),"Fuerte",IF(AND(EXACT(W112,"Fuerte"),(EXACT(X112,"Moderado"))),"Moderado",IF(AND(EXACT(W112,"Fuerte"),(EXACT(X112,"Débil"))),"Débil",IF(AND(EXACT(W112,"Moderado"),(EXACT(X112,"Fuerte"))),"Moderado",IF(AND(EXACT(W112,"Moderado"),(EXACT(X112,"Moderado"))),"Moderado",IF(AND(EXACT(W112,"Moderado"),(EXACT(X112,"Débil"))),"Débil",IF(AND(EXACT(W112,"Débil"),(EXACT(X112,"Fuerte"))),"Débil",IF(AND(EXACT(W112,"Débil"),(EXACT(X112,"Moderado"))),"Débil",IF(AND(EXACT(W112,"Débil"),(EXACT(X112,"Débil"))),"Débil",)))))))))</f>
        <v>Fuerte</v>
      </c>
      <c r="Z112" s="789">
        <f>IF(Y112="Fuerte",100,IF(Y112="Moderado",50,IF(Y112="Débil",0)))</f>
        <v>100</v>
      </c>
      <c r="AA112" s="789"/>
      <c r="AB112" s="725" t="s">
        <v>491</v>
      </c>
      <c r="AC112" s="734">
        <v>0.33</v>
      </c>
      <c r="AD112" s="734">
        <v>0.33</v>
      </c>
      <c r="AE112" s="734">
        <v>0.34</v>
      </c>
      <c r="AF112" s="731" t="s">
        <v>523</v>
      </c>
      <c r="AG112" s="877" t="s">
        <v>524</v>
      </c>
      <c r="AH112" s="880"/>
      <c r="AI112" s="872"/>
      <c r="AJ112" s="880"/>
      <c r="AK112" s="871"/>
      <c r="AL112" s="871"/>
      <c r="AM112" s="871"/>
      <c r="AN112" s="799"/>
      <c r="AO112" s="742"/>
      <c r="AP112" s="941" t="s">
        <v>525</v>
      </c>
      <c r="AQ112" s="971"/>
      <c r="AR112" s="971"/>
      <c r="AS112" s="939"/>
      <c r="AT112" s="969" t="s">
        <v>514</v>
      </c>
      <c r="AU112" s="887"/>
      <c r="AV112" s="888"/>
      <c r="AW112" s="888"/>
      <c r="AX112" s="888"/>
      <c r="AY112" s="888"/>
      <c r="AZ112" s="888"/>
      <c r="BA112" s="888"/>
      <c r="BB112" s="888"/>
      <c r="BC112" s="888"/>
      <c r="BD112" s="888"/>
      <c r="BE112" s="888"/>
      <c r="BF112" s="904"/>
      <c r="BG112" s="949"/>
      <c r="BH112" s="942"/>
      <c r="BI112" s="942"/>
      <c r="BJ112" s="942"/>
      <c r="BK112" s="950"/>
    </row>
    <row r="113" spans="1:63" ht="45" customHeight="1">
      <c r="A113" s="737"/>
      <c r="B113" s="738"/>
      <c r="C113" s="754"/>
      <c r="D113" s="754"/>
      <c r="E113" s="742"/>
      <c r="F113" s="742"/>
      <c r="G113" s="800"/>
      <c r="H113" s="742"/>
      <c r="I113" s="732"/>
      <c r="J113" s="742"/>
      <c r="K113" s="89" t="s">
        <v>159</v>
      </c>
      <c r="L113" s="103" t="s">
        <v>126</v>
      </c>
      <c r="M113" s="779"/>
      <c r="N113" s="740"/>
      <c r="O113" s="741"/>
      <c r="P113" s="742"/>
      <c r="Q113" s="790"/>
      <c r="R113" s="742"/>
      <c r="S113" s="170" t="s">
        <v>136</v>
      </c>
      <c r="T113" s="171" t="s">
        <v>137</v>
      </c>
      <c r="U113" s="170">
        <f>+IFERROR(VLOOKUP(T113,[3]DATOS!$E$2:$F$17,2,FALSE),"")</f>
        <v>15</v>
      </c>
      <c r="V113" s="789"/>
      <c r="W113" s="789"/>
      <c r="X113" s="737"/>
      <c r="Y113" s="789"/>
      <c r="Z113" s="789"/>
      <c r="AA113" s="789"/>
      <c r="AB113" s="339"/>
      <c r="AC113" s="735"/>
      <c r="AD113" s="735"/>
      <c r="AE113" s="735"/>
      <c r="AF113" s="732"/>
      <c r="AG113" s="878"/>
      <c r="AH113" s="880"/>
      <c r="AI113" s="872"/>
      <c r="AJ113" s="880"/>
      <c r="AK113" s="871"/>
      <c r="AL113" s="871"/>
      <c r="AM113" s="871"/>
      <c r="AN113" s="799"/>
      <c r="AO113" s="742"/>
      <c r="AP113" s="941"/>
      <c r="AQ113" s="971"/>
      <c r="AR113" s="971"/>
      <c r="AS113" s="939"/>
      <c r="AT113" s="969"/>
      <c r="AU113" s="887"/>
      <c r="AV113" s="888"/>
      <c r="AW113" s="888"/>
      <c r="AX113" s="888"/>
      <c r="AY113" s="888"/>
      <c r="AZ113" s="888"/>
      <c r="BA113" s="888"/>
      <c r="BB113" s="888"/>
      <c r="BC113" s="888"/>
      <c r="BD113" s="888"/>
      <c r="BE113" s="888"/>
      <c r="BF113" s="904"/>
      <c r="BG113" s="949"/>
      <c r="BH113" s="942"/>
      <c r="BI113" s="942"/>
      <c r="BJ113" s="942"/>
      <c r="BK113" s="950"/>
    </row>
    <row r="114" spans="1:63" ht="45" customHeight="1">
      <c r="A114" s="737"/>
      <c r="B114" s="738"/>
      <c r="C114" s="754"/>
      <c r="D114" s="754"/>
      <c r="E114" s="742"/>
      <c r="F114" s="742"/>
      <c r="G114" s="800"/>
      <c r="H114" s="742"/>
      <c r="I114" s="732"/>
      <c r="J114" s="742"/>
      <c r="K114" s="89" t="s">
        <v>160</v>
      </c>
      <c r="L114" s="103" t="s">
        <v>126</v>
      </c>
      <c r="M114" s="779"/>
      <c r="N114" s="740"/>
      <c r="O114" s="741"/>
      <c r="P114" s="742"/>
      <c r="Q114" s="790"/>
      <c r="R114" s="742"/>
      <c r="S114" s="170" t="s">
        <v>139</v>
      </c>
      <c r="T114" s="171" t="s">
        <v>140</v>
      </c>
      <c r="U114" s="170">
        <f>+IFERROR(VLOOKUP(T114,[3]DATOS!$E$2:$F$17,2,FALSE),"")</f>
        <v>15</v>
      </c>
      <c r="V114" s="789"/>
      <c r="W114" s="789"/>
      <c r="X114" s="737"/>
      <c r="Y114" s="789"/>
      <c r="Z114" s="789"/>
      <c r="AA114" s="789"/>
      <c r="AB114" s="339"/>
      <c r="AC114" s="735"/>
      <c r="AD114" s="735"/>
      <c r="AE114" s="735"/>
      <c r="AF114" s="732"/>
      <c r="AG114" s="878"/>
      <c r="AH114" s="880"/>
      <c r="AI114" s="872"/>
      <c r="AJ114" s="880"/>
      <c r="AK114" s="871"/>
      <c r="AL114" s="871"/>
      <c r="AM114" s="871"/>
      <c r="AN114" s="799"/>
      <c r="AO114" s="742"/>
      <c r="AP114" s="941"/>
      <c r="AQ114" s="971"/>
      <c r="AR114" s="971"/>
      <c r="AS114" s="939"/>
      <c r="AT114" s="969"/>
      <c r="AU114" s="887"/>
      <c r="AV114" s="888"/>
      <c r="AW114" s="888"/>
      <c r="AX114" s="888"/>
      <c r="AY114" s="888"/>
      <c r="AZ114" s="888"/>
      <c r="BA114" s="888"/>
      <c r="BB114" s="888"/>
      <c r="BC114" s="888"/>
      <c r="BD114" s="888"/>
      <c r="BE114" s="888"/>
      <c r="BF114" s="904"/>
      <c r="BG114" s="949"/>
      <c r="BH114" s="942"/>
      <c r="BI114" s="942"/>
      <c r="BJ114" s="942"/>
      <c r="BK114" s="950"/>
    </row>
    <row r="115" spans="1:63" ht="45" customHeight="1">
      <c r="A115" s="737"/>
      <c r="B115" s="738"/>
      <c r="C115" s="754"/>
      <c r="D115" s="754"/>
      <c r="E115" s="742"/>
      <c r="F115" s="742"/>
      <c r="G115" s="800"/>
      <c r="H115" s="742"/>
      <c r="I115" s="732"/>
      <c r="J115" s="742"/>
      <c r="K115" s="89" t="s">
        <v>161</v>
      </c>
      <c r="L115" s="103" t="s">
        <v>126</v>
      </c>
      <c r="M115" s="779"/>
      <c r="N115" s="740"/>
      <c r="O115" s="741"/>
      <c r="P115" s="742"/>
      <c r="Q115" s="790"/>
      <c r="R115" s="742"/>
      <c r="S115" s="170" t="s">
        <v>143</v>
      </c>
      <c r="T115" s="171" t="s">
        <v>144</v>
      </c>
      <c r="U115" s="170">
        <f>+IFERROR(VLOOKUP(T115,[3]DATOS!$E$2:$F$17,2,FALSE),"")</f>
        <v>15</v>
      </c>
      <c r="V115" s="789"/>
      <c r="W115" s="789"/>
      <c r="X115" s="737"/>
      <c r="Y115" s="789"/>
      <c r="Z115" s="789"/>
      <c r="AA115" s="789"/>
      <c r="AB115" s="339"/>
      <c r="AC115" s="735"/>
      <c r="AD115" s="735"/>
      <c r="AE115" s="735"/>
      <c r="AF115" s="732"/>
      <c r="AG115" s="878"/>
      <c r="AH115" s="880"/>
      <c r="AI115" s="872"/>
      <c r="AJ115" s="880"/>
      <c r="AK115" s="871"/>
      <c r="AL115" s="871"/>
      <c r="AM115" s="871"/>
      <c r="AN115" s="799"/>
      <c r="AO115" s="742"/>
      <c r="AP115" s="941"/>
      <c r="AQ115" s="971"/>
      <c r="AR115" s="971"/>
      <c r="AS115" s="939"/>
      <c r="AT115" s="969"/>
      <c r="AU115" s="887"/>
      <c r="AV115" s="888"/>
      <c r="AW115" s="888"/>
      <c r="AX115" s="888"/>
      <c r="AY115" s="888"/>
      <c r="AZ115" s="888"/>
      <c r="BA115" s="888"/>
      <c r="BB115" s="888"/>
      <c r="BC115" s="888"/>
      <c r="BD115" s="888"/>
      <c r="BE115" s="888"/>
      <c r="BF115" s="904"/>
      <c r="BG115" s="949"/>
      <c r="BH115" s="942"/>
      <c r="BI115" s="942"/>
      <c r="BJ115" s="942"/>
      <c r="BK115" s="950"/>
    </row>
    <row r="116" spans="1:63" ht="45" customHeight="1">
      <c r="A116" s="737"/>
      <c r="B116" s="738"/>
      <c r="C116" s="754"/>
      <c r="D116" s="754"/>
      <c r="E116" s="742"/>
      <c r="F116" s="742"/>
      <c r="G116" s="800"/>
      <c r="H116" s="742"/>
      <c r="I116" s="732"/>
      <c r="J116" s="742"/>
      <c r="K116" s="89" t="s">
        <v>162</v>
      </c>
      <c r="L116" s="90" t="s">
        <v>142</v>
      </c>
      <c r="M116" s="779"/>
      <c r="N116" s="740"/>
      <c r="O116" s="741"/>
      <c r="P116" s="742"/>
      <c r="Q116" s="790"/>
      <c r="R116" s="742"/>
      <c r="S116" s="170" t="s">
        <v>146</v>
      </c>
      <c r="T116" s="171" t="s">
        <v>147</v>
      </c>
      <c r="U116" s="170">
        <f>+IFERROR(VLOOKUP(T116,[3]DATOS!$E$2:$F$17,2,FALSE),"")</f>
        <v>15</v>
      </c>
      <c r="V116" s="789"/>
      <c r="W116" s="789"/>
      <c r="X116" s="737"/>
      <c r="Y116" s="789"/>
      <c r="Z116" s="789"/>
      <c r="AA116" s="789"/>
      <c r="AB116" s="339"/>
      <c r="AC116" s="735"/>
      <c r="AD116" s="735"/>
      <c r="AE116" s="735"/>
      <c r="AF116" s="732"/>
      <c r="AG116" s="878"/>
      <c r="AH116" s="880"/>
      <c r="AI116" s="872"/>
      <c r="AJ116" s="880"/>
      <c r="AK116" s="871"/>
      <c r="AL116" s="871"/>
      <c r="AM116" s="871"/>
      <c r="AN116" s="799"/>
      <c r="AO116" s="742"/>
      <c r="AP116" s="941"/>
      <c r="AQ116" s="971"/>
      <c r="AR116" s="971"/>
      <c r="AS116" s="939"/>
      <c r="AT116" s="969"/>
      <c r="AU116" s="887"/>
      <c r="AV116" s="888"/>
      <c r="AW116" s="888"/>
      <c r="AX116" s="888"/>
      <c r="AY116" s="888"/>
      <c r="AZ116" s="888"/>
      <c r="BA116" s="888"/>
      <c r="BB116" s="888"/>
      <c r="BC116" s="888"/>
      <c r="BD116" s="888"/>
      <c r="BE116" s="888"/>
      <c r="BF116" s="904"/>
      <c r="BG116" s="949"/>
      <c r="BH116" s="942"/>
      <c r="BI116" s="942"/>
      <c r="BJ116" s="942"/>
      <c r="BK116" s="950"/>
    </row>
    <row r="117" spans="1:63" ht="45" customHeight="1">
      <c r="A117" s="737"/>
      <c r="B117" s="738"/>
      <c r="C117" s="754"/>
      <c r="D117" s="754"/>
      <c r="E117" s="742"/>
      <c r="F117" s="742"/>
      <c r="G117" s="800"/>
      <c r="H117" s="742"/>
      <c r="I117" s="732"/>
      <c r="J117" s="742"/>
      <c r="K117" s="89" t="s">
        <v>163</v>
      </c>
      <c r="L117" s="103" t="s">
        <v>126</v>
      </c>
      <c r="M117" s="779"/>
      <c r="N117" s="740"/>
      <c r="O117" s="741"/>
      <c r="P117" s="742"/>
      <c r="Q117" s="790"/>
      <c r="R117" s="742"/>
      <c r="S117" s="170" t="s">
        <v>149</v>
      </c>
      <c r="T117" s="171" t="s">
        <v>150</v>
      </c>
      <c r="U117" s="170">
        <f>+IFERROR(VLOOKUP(T117,[3]DATOS!$E$2:$F$17,2,FALSE),"")</f>
        <v>15</v>
      </c>
      <c r="V117" s="789"/>
      <c r="W117" s="789"/>
      <c r="X117" s="737"/>
      <c r="Y117" s="789"/>
      <c r="Z117" s="789"/>
      <c r="AA117" s="789"/>
      <c r="AB117" s="339"/>
      <c r="AC117" s="735"/>
      <c r="AD117" s="735"/>
      <c r="AE117" s="735"/>
      <c r="AF117" s="732"/>
      <c r="AG117" s="878"/>
      <c r="AH117" s="880"/>
      <c r="AI117" s="872"/>
      <c r="AJ117" s="880"/>
      <c r="AK117" s="871"/>
      <c r="AL117" s="871"/>
      <c r="AM117" s="871"/>
      <c r="AN117" s="799"/>
      <c r="AO117" s="742"/>
      <c r="AP117" s="941"/>
      <c r="AQ117" s="971"/>
      <c r="AR117" s="971"/>
      <c r="AS117" s="939"/>
      <c r="AT117" s="969"/>
      <c r="AU117" s="887"/>
      <c r="AV117" s="888"/>
      <c r="AW117" s="888"/>
      <c r="AX117" s="888"/>
      <c r="AY117" s="888"/>
      <c r="AZ117" s="888"/>
      <c r="BA117" s="888"/>
      <c r="BB117" s="888"/>
      <c r="BC117" s="888"/>
      <c r="BD117" s="888"/>
      <c r="BE117" s="888"/>
      <c r="BF117" s="904"/>
      <c r="BG117" s="949"/>
      <c r="BH117" s="942"/>
      <c r="BI117" s="942"/>
      <c r="BJ117" s="942"/>
      <c r="BK117" s="950"/>
    </row>
    <row r="118" spans="1:63" ht="45" customHeight="1">
      <c r="A118" s="737"/>
      <c r="B118" s="738"/>
      <c r="C118" s="754"/>
      <c r="D118" s="754"/>
      <c r="E118" s="742"/>
      <c r="F118" s="742"/>
      <c r="G118" s="800"/>
      <c r="H118" s="742"/>
      <c r="I118" s="732"/>
      <c r="J118" s="742"/>
      <c r="K118" s="89" t="s">
        <v>164</v>
      </c>
      <c r="L118" s="103" t="s">
        <v>126</v>
      </c>
      <c r="M118" s="779"/>
      <c r="N118" s="740"/>
      <c r="O118" s="741"/>
      <c r="P118" s="742"/>
      <c r="Q118" s="790"/>
      <c r="R118" s="742"/>
      <c r="S118" s="170" t="s">
        <v>152</v>
      </c>
      <c r="T118" s="171" t="s">
        <v>153</v>
      </c>
      <c r="U118" s="170">
        <f>+IFERROR(VLOOKUP(T118,[3]DATOS!$E$2:$F$17,2,FALSE),"")</f>
        <v>10</v>
      </c>
      <c r="V118" s="789"/>
      <c r="W118" s="789"/>
      <c r="X118" s="737"/>
      <c r="Y118" s="789"/>
      <c r="Z118" s="789"/>
      <c r="AA118" s="789"/>
      <c r="AB118" s="339"/>
      <c r="AC118" s="735"/>
      <c r="AD118" s="735"/>
      <c r="AE118" s="735"/>
      <c r="AF118" s="732"/>
      <c r="AG118" s="878"/>
      <c r="AH118" s="880"/>
      <c r="AI118" s="872"/>
      <c r="AJ118" s="880"/>
      <c r="AK118" s="871"/>
      <c r="AL118" s="871"/>
      <c r="AM118" s="871"/>
      <c r="AN118" s="799"/>
      <c r="AO118" s="742"/>
      <c r="AP118" s="941"/>
      <c r="AQ118" s="971"/>
      <c r="AR118" s="971"/>
      <c r="AS118" s="939"/>
      <c r="AT118" s="969"/>
      <c r="AU118" s="887"/>
      <c r="AV118" s="888"/>
      <c r="AW118" s="888"/>
      <c r="AX118" s="888"/>
      <c r="AY118" s="888"/>
      <c r="AZ118" s="888"/>
      <c r="BA118" s="888"/>
      <c r="BB118" s="888"/>
      <c r="BC118" s="888"/>
      <c r="BD118" s="888"/>
      <c r="BE118" s="888"/>
      <c r="BF118" s="904"/>
      <c r="BG118" s="949"/>
      <c r="BH118" s="942"/>
      <c r="BI118" s="942"/>
      <c r="BJ118" s="942"/>
      <c r="BK118" s="950"/>
    </row>
    <row r="119" spans="1:63" ht="45" customHeight="1" thickBot="1">
      <c r="A119" s="737"/>
      <c r="B119" s="738"/>
      <c r="C119" s="767"/>
      <c r="D119" s="767"/>
      <c r="E119" s="742"/>
      <c r="F119" s="742"/>
      <c r="G119" s="800"/>
      <c r="H119" s="742"/>
      <c r="I119" s="733"/>
      <c r="J119" s="742"/>
      <c r="K119" s="89" t="s">
        <v>165</v>
      </c>
      <c r="L119" s="103" t="s">
        <v>142</v>
      </c>
      <c r="M119" s="779"/>
      <c r="N119" s="740"/>
      <c r="O119" s="741"/>
      <c r="P119" s="742"/>
      <c r="Q119" s="790"/>
      <c r="R119" s="742"/>
      <c r="S119" s="170"/>
      <c r="T119" s="171"/>
      <c r="U119" s="170"/>
      <c r="V119" s="789"/>
      <c r="W119" s="789"/>
      <c r="X119" s="737"/>
      <c r="Y119" s="789"/>
      <c r="Z119" s="789"/>
      <c r="AA119" s="789"/>
      <c r="AB119" s="726"/>
      <c r="AC119" s="736"/>
      <c r="AD119" s="736"/>
      <c r="AE119" s="736"/>
      <c r="AF119" s="733"/>
      <c r="AG119" s="879"/>
      <c r="AH119" s="880"/>
      <c r="AI119" s="872"/>
      <c r="AJ119" s="880"/>
      <c r="AK119" s="871"/>
      <c r="AL119" s="871"/>
      <c r="AM119" s="871"/>
      <c r="AN119" s="799"/>
      <c r="AO119" s="742"/>
      <c r="AP119" s="941"/>
      <c r="AQ119" s="937"/>
      <c r="AR119" s="937"/>
      <c r="AS119" s="939"/>
      <c r="AT119" s="969"/>
      <c r="AU119" s="887"/>
      <c r="AV119" s="888"/>
      <c r="AW119" s="888"/>
      <c r="AX119" s="888"/>
      <c r="AY119" s="888"/>
      <c r="AZ119" s="888"/>
      <c r="BA119" s="888"/>
      <c r="BB119" s="888"/>
      <c r="BC119" s="888"/>
      <c r="BD119" s="888"/>
      <c r="BE119" s="888"/>
      <c r="BF119" s="904"/>
      <c r="BG119" s="949"/>
      <c r="BH119" s="942"/>
      <c r="BI119" s="942"/>
      <c r="BJ119" s="942"/>
      <c r="BK119" s="950"/>
    </row>
    <row r="120" spans="1:63" ht="46.5" customHeight="1">
      <c r="A120" s="737">
        <v>7</v>
      </c>
      <c r="B120" s="738" t="s">
        <v>969</v>
      </c>
      <c r="C120" s="762" t="s">
        <v>880</v>
      </c>
      <c r="D120" s="762" t="s">
        <v>881</v>
      </c>
      <c r="E120" s="739" t="s">
        <v>884</v>
      </c>
      <c r="F120" s="739" t="s">
        <v>122</v>
      </c>
      <c r="G120" s="730" t="s">
        <v>895</v>
      </c>
      <c r="H120" s="739" t="s">
        <v>372</v>
      </c>
      <c r="I120" s="759" t="s">
        <v>468</v>
      </c>
      <c r="J120" s="739" t="s">
        <v>170</v>
      </c>
      <c r="K120" s="88" t="s">
        <v>125</v>
      </c>
      <c r="L120" s="103" t="s">
        <v>142</v>
      </c>
      <c r="M120" s="779">
        <f>COUNTIF(L120:L138,"Si")</f>
        <v>5</v>
      </c>
      <c r="N120" s="752" t="str">
        <f>+IF(AND(M120&lt;6,M120&gt;0),"Moderado",IF(AND(M120&lt;12,M120&gt;5),"Mayor",IF(AND(M120&lt;20,M120&gt;11),"Catastrófico","Responda las Preguntas de Impacto")))</f>
        <v>Moderado</v>
      </c>
      <c r="O120" s="741" t="str">
        <f>IF(AND(EXACT(J120,"Rara vez"),(EXACT(N120,"Moderado"))),"Moderado",IF(AND(EXACT(J120,"Rara vez"),(EXACT(N120,"Mayor"))),"Alto",IF(AND(EXACT(J120,"Rara vez"),(EXACT(N120,"Catastrófico"))),"Extremo",IF(AND(EXACT(J120,"Improbable"),(EXACT(N120,"Moderado"))),"Moderado",IF(AND(EXACT(J120,"Improbable"),(EXACT(N120,"Mayor"))),"Alto",IF(AND(EXACT(J120,"Improbable"),(EXACT(N120,"Catastrófico"))),"Extremo",IF(AND(EXACT(J120,"Posible"),(EXACT(N120,"Moderado"))),"Alto",IF(AND(EXACT(J120,"Posible"),(EXACT(N120,"Mayor"))),"Extremo",IF(AND(EXACT(J120,"Posible"),(EXACT(N120,"Catastrófico"))),"Extremo",IF(AND(EXACT(J120,"Probable"),(EXACT(N120,"Moderado"))),"Alto",IF(AND(EXACT(J120,"Probable"),(EXACT(N120,"Mayor"))),"Extremo",IF(AND(EXACT(J120,"Probable"),(EXACT(N120,"Catastrófico"))),"Extremo",IF(AND(EXACT(J120,"Casi Seguro"),(EXACT(N120,"Moderado"))),"Extremo",IF(AND(EXACT(J120,"Casi Seguro"),(EXACT(N120,"Mayor"))),"Extremo",IF(AND(EXACT(J120,"Casi Seguro"),(EXACT(N120,"Catastrófico"))),"Extremo","")))))))))))))))</f>
        <v>Alto</v>
      </c>
      <c r="P120" s="742" t="s">
        <v>469</v>
      </c>
      <c r="Q120" s="730" t="s">
        <v>887</v>
      </c>
      <c r="R120" s="739" t="s">
        <v>127</v>
      </c>
      <c r="S120" s="176" t="s">
        <v>128</v>
      </c>
      <c r="T120" s="177" t="s">
        <v>129</v>
      </c>
      <c r="U120" s="176">
        <f>+IFERROR(VLOOKUP(T120,[3]DATOS!$E$2:$F$17,2,FALSE),"")</f>
        <v>15</v>
      </c>
      <c r="V120" s="743">
        <f>SUM(U120:U126)</f>
        <v>100</v>
      </c>
      <c r="W120" s="743" t="str">
        <f>+IF(AND(V120&lt;=100,V120&gt;=96),"Fuerte",IF(AND(V120&lt;=95,V120&gt;=86),"Moderado",IF(AND(V120&lt;=85,M120&gt;=0),"Débil"," ")))</f>
        <v>Fuerte</v>
      </c>
      <c r="X120" s="758" t="s">
        <v>130</v>
      </c>
      <c r="Y120" s="743" t="str">
        <f>IF(AND(EXACT(W120,"Fuerte"),(EXACT(X120,"Fuerte"))),"Fuerte",IF(AND(EXACT(W120,"Fuerte"),(EXACT(X120,"Moderado"))),"Moderado",IF(AND(EXACT(W120,"Fuerte"),(EXACT(X120,"Débil"))),"Débil",IF(AND(EXACT(W120,"Moderado"),(EXACT(X120,"Fuerte"))),"Moderado",IF(AND(EXACT(W120,"Moderado"),(EXACT(X120,"Moderado"))),"Moderado",IF(AND(EXACT(W120,"Moderado"),(EXACT(X120,"Débil"))),"Débil",IF(AND(EXACT(W120,"Débil"),(EXACT(X120,"Fuerte"))),"Débil",IF(AND(EXACT(W120,"Débil"),(EXACT(X120,"Moderado"))),"Débil",IF(AND(EXACT(W120,"Débil"),(EXACT(X120,"Débil"))),"Débil",)))))))))</f>
        <v>Fuerte</v>
      </c>
      <c r="Z120" s="743">
        <f>IF(Y120="Fuerte",100,IF(Y120="Moderado",50,IF(Y120="Débil",0)))</f>
        <v>100</v>
      </c>
      <c r="AA120" s="743">
        <f>AVERAGE(Z120:Z138)</f>
        <v>75</v>
      </c>
      <c r="AB120" s="823" t="s">
        <v>491</v>
      </c>
      <c r="AC120" s="172"/>
      <c r="AD120" s="172"/>
      <c r="AE120" s="172"/>
      <c r="AF120" s="759" t="s">
        <v>885</v>
      </c>
      <c r="AG120" s="829" t="s">
        <v>886</v>
      </c>
      <c r="AH120" s="785" t="s">
        <v>130</v>
      </c>
      <c r="AI120" s="832" t="s">
        <v>132</v>
      </c>
      <c r="AJ120" s="785" t="s">
        <v>132</v>
      </c>
      <c r="AK120" s="966" t="str">
        <f>IF(AND(OR(AJ120="Directamente",AJ120="Indirectamente",AJ120="No Disminuye"),(AH120="Fuerte"),(AI120="Directamente"),(OR(J120="Rara vez",J120="Improbable",J120="Posible"))),"Rara vez",IF(AND(OR(AJ120="Directamente",AJ120="Indirectamente",AJ120="No Disminuye"),(AH120="Fuerte"),(AI120="Directamente"),(J120="Probable")),"Improbable",IF(AND(OR(AJ120="Directamente",AJ120="Indirectamente",AJ120="No Disminuye"),(AH120="Fuerte"),(AI120="Directamente"),(J120="Casi Seguro")),"Posible",IF(AND(AJ120="Directamente",AI120="No disminuye",AH120="Fuerte"),J120,IF(AND(OR(AJ120="Directamente",AJ120="Indirectamente",AJ120="No Disminuye"),AH120="Moderado",AI120="Directamente",(OR(J120="Rara vez",J120="Improbable"))),"Rara vez",IF(AND(OR(AJ120="Directamente",AJ120="Indirectamente",AJ120="No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disminuye",AH120="Moderado"),J120,IF(AH120="Débil",J120," ESTA COMBINACION NO ESTÁ CONTEMPLADA EN LA METODOLOGÍA "))))))))))</f>
        <v>Rara vez</v>
      </c>
      <c r="AL120" s="799" t="str">
        <f>IF(AND(OR(AJ120="Directamente",AJ120="Indirectamente",AJ120="No Disminuye"),AH120="Moderado",AI120="Directamente",(OR(J120="Raro",J120="Improbable"))),"Raro",IF(AND(OR(AJ120="Directamente",AJ120="Indirectamente",AJ120="No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 ")))))</f>
        <v xml:space="preserve"> </v>
      </c>
      <c r="AM120" s="966" t="str">
        <f>N120</f>
        <v>Moderado</v>
      </c>
      <c r="AN120" s="966" t="str">
        <f>IF(AND(EXACT(AK120,"Rara vez"),(EXACT(AM120,"Moderado"))),"Moderado",IF(AND(EXACT(AK120,"Rara vez"),(EXACT(AM120,"Mayor"))),"Alto",IF(AND(EXACT(AK120,"Rara vez"),(EXACT(AM120,"Catastrófico"))),"Extremo",IF(AND(EXACT(AK120,"Improbable"),(EXACT(AM120,"Moderado"))),"Moderado",IF(AND(EXACT(AK120,"Improbable"),(EXACT(AM120,"Mayor"))),"Alto",IF(AND(EXACT(AK120,"Improbable"),(EXACT(AM120,"Catastrófico"))),"Extremo",IF(AND(EXACT(AK120,"Posible"),(EXACT(AM120,"Moderado"))),"Alto",IF(AND(EXACT(AK120,"Posible"),(EXACT(AM120,"Mayor"))),"Extremo",IF(AND(EXACT(AK120,"Posible"),(EXACT(AM120,"Catastrófico"))),"Extremo",IF(AND(EXACT(AK120,"Probable"),(EXACT(AM120,"Moderado"))),"Alto",IF(AND(EXACT(AK120,"Probable"),(EXACT(AM120,"Mayor"))),"Extremo",IF(AND(EXACT(AK120,"Probable"),(EXACT(AM120,"Catastrófico"))),"Extremo",IF(AND(EXACT(AK120,"Casi Seguro"),(EXACT(AM120,"Moderado"))),"Extremo",IF(AND(EXACT(AK120,"Casi Seguro"),(EXACT(AM120,"Mayor"))),"Extremo",IF(AND(EXACT(AK120,"Casi Seguro"),(EXACT(AM120,"Catastrófico"))),"Extremo","")))))))))))))))</f>
        <v>Moderado</v>
      </c>
      <c r="AO120" s="739" t="s">
        <v>469</v>
      </c>
      <c r="AP120" s="975" t="s">
        <v>890</v>
      </c>
      <c r="AQ120" s="795">
        <v>44927</v>
      </c>
      <c r="AR120" s="795">
        <v>45291</v>
      </c>
      <c r="AS120" s="964" t="s">
        <v>526</v>
      </c>
      <c r="AT120" s="730" t="s">
        <v>892</v>
      </c>
      <c r="AU120" s="833"/>
      <c r="AV120" s="858"/>
      <c r="AW120" s="858"/>
      <c r="AX120" s="858"/>
      <c r="AY120" s="858"/>
      <c r="AZ120" s="858"/>
      <c r="BA120" s="858"/>
      <c r="BB120" s="858"/>
      <c r="BC120" s="858"/>
      <c r="BD120" s="858"/>
      <c r="BE120" s="858"/>
      <c r="BF120" s="951"/>
      <c r="BG120" s="954"/>
      <c r="BH120" s="944"/>
      <c r="BI120" s="944"/>
      <c r="BJ120" s="944"/>
      <c r="BK120" s="934"/>
    </row>
    <row r="121" spans="1:63" ht="30" customHeight="1">
      <c r="A121" s="737"/>
      <c r="B121" s="738"/>
      <c r="C121" s="754"/>
      <c r="D121" s="754"/>
      <c r="E121" s="739"/>
      <c r="F121" s="739"/>
      <c r="G121" s="730"/>
      <c r="H121" s="739"/>
      <c r="I121" s="760"/>
      <c r="J121" s="739"/>
      <c r="K121" s="88" t="s">
        <v>135</v>
      </c>
      <c r="L121" s="103" t="s">
        <v>142</v>
      </c>
      <c r="M121" s="779"/>
      <c r="N121" s="752"/>
      <c r="O121" s="741"/>
      <c r="P121" s="742"/>
      <c r="Q121" s="730"/>
      <c r="R121" s="739"/>
      <c r="S121" s="176" t="s">
        <v>136</v>
      </c>
      <c r="T121" s="177" t="s">
        <v>137</v>
      </c>
      <c r="U121" s="176">
        <f>+IFERROR(VLOOKUP(T121,[3]DATOS!$E$2:$F$17,2,FALSE),"")</f>
        <v>15</v>
      </c>
      <c r="V121" s="743"/>
      <c r="W121" s="743"/>
      <c r="X121" s="758"/>
      <c r="Y121" s="743"/>
      <c r="Z121" s="743"/>
      <c r="AA121" s="743"/>
      <c r="AB121" s="824"/>
      <c r="AC121" s="173"/>
      <c r="AD121" s="173"/>
      <c r="AE121" s="173"/>
      <c r="AF121" s="760"/>
      <c r="AG121" s="830"/>
      <c r="AH121" s="785"/>
      <c r="AI121" s="832"/>
      <c r="AJ121" s="785"/>
      <c r="AK121" s="966"/>
      <c r="AL121" s="799"/>
      <c r="AM121" s="966"/>
      <c r="AN121" s="966"/>
      <c r="AO121" s="739"/>
      <c r="AP121" s="976"/>
      <c r="AQ121" s="795"/>
      <c r="AR121" s="795"/>
      <c r="AS121" s="964"/>
      <c r="AT121" s="730"/>
      <c r="AU121" s="834"/>
      <c r="AV121" s="859"/>
      <c r="AW121" s="859"/>
      <c r="AX121" s="859"/>
      <c r="AY121" s="859"/>
      <c r="AZ121" s="859"/>
      <c r="BA121" s="859"/>
      <c r="BB121" s="859"/>
      <c r="BC121" s="859"/>
      <c r="BD121" s="859"/>
      <c r="BE121" s="859"/>
      <c r="BF121" s="952"/>
      <c r="BG121" s="955"/>
      <c r="BH121" s="945"/>
      <c r="BI121" s="945"/>
      <c r="BJ121" s="945"/>
      <c r="BK121" s="935"/>
    </row>
    <row r="122" spans="1:63" ht="30" customHeight="1">
      <c r="A122" s="737"/>
      <c r="B122" s="738"/>
      <c r="C122" s="754"/>
      <c r="D122" s="754"/>
      <c r="E122" s="739"/>
      <c r="F122" s="739"/>
      <c r="G122" s="730"/>
      <c r="H122" s="739"/>
      <c r="I122" s="760"/>
      <c r="J122" s="739"/>
      <c r="K122" s="88" t="s">
        <v>138</v>
      </c>
      <c r="L122" s="103" t="s">
        <v>126</v>
      </c>
      <c r="M122" s="779"/>
      <c r="N122" s="752"/>
      <c r="O122" s="741"/>
      <c r="P122" s="742"/>
      <c r="Q122" s="730"/>
      <c r="R122" s="739"/>
      <c r="S122" s="176" t="s">
        <v>139</v>
      </c>
      <c r="T122" s="177" t="s">
        <v>140</v>
      </c>
      <c r="U122" s="176">
        <f>+IFERROR(VLOOKUP(T122,[3]DATOS!$E$2:$F$17,2,FALSE),"")</f>
        <v>15</v>
      </c>
      <c r="V122" s="743"/>
      <c r="W122" s="743"/>
      <c r="X122" s="758"/>
      <c r="Y122" s="743"/>
      <c r="Z122" s="743"/>
      <c r="AA122" s="743"/>
      <c r="AB122" s="824"/>
      <c r="AC122" s="173"/>
      <c r="AD122" s="173"/>
      <c r="AE122" s="173"/>
      <c r="AF122" s="760"/>
      <c r="AG122" s="830"/>
      <c r="AH122" s="785"/>
      <c r="AI122" s="832"/>
      <c r="AJ122" s="785"/>
      <c r="AK122" s="966"/>
      <c r="AL122" s="799"/>
      <c r="AM122" s="966"/>
      <c r="AN122" s="966"/>
      <c r="AO122" s="739"/>
      <c r="AP122" s="976"/>
      <c r="AQ122" s="795"/>
      <c r="AR122" s="795"/>
      <c r="AS122" s="964"/>
      <c r="AT122" s="730"/>
      <c r="AU122" s="834"/>
      <c r="AV122" s="859"/>
      <c r="AW122" s="859"/>
      <c r="AX122" s="859"/>
      <c r="AY122" s="859"/>
      <c r="AZ122" s="859"/>
      <c r="BA122" s="859"/>
      <c r="BB122" s="859"/>
      <c r="BC122" s="859"/>
      <c r="BD122" s="859"/>
      <c r="BE122" s="859"/>
      <c r="BF122" s="952"/>
      <c r="BG122" s="955"/>
      <c r="BH122" s="945"/>
      <c r="BI122" s="945"/>
      <c r="BJ122" s="945"/>
      <c r="BK122" s="935"/>
    </row>
    <row r="123" spans="1:63" ht="30" customHeight="1">
      <c r="A123" s="737"/>
      <c r="B123" s="738"/>
      <c r="C123" s="754"/>
      <c r="D123" s="754"/>
      <c r="E123" s="739"/>
      <c r="F123" s="739"/>
      <c r="G123" s="730"/>
      <c r="H123" s="739"/>
      <c r="I123" s="760"/>
      <c r="J123" s="739"/>
      <c r="K123" s="88" t="s">
        <v>141</v>
      </c>
      <c r="L123" s="103" t="s">
        <v>142</v>
      </c>
      <c r="M123" s="779"/>
      <c r="N123" s="752"/>
      <c r="O123" s="741"/>
      <c r="P123" s="742"/>
      <c r="Q123" s="730"/>
      <c r="R123" s="739"/>
      <c r="S123" s="176" t="s">
        <v>143</v>
      </c>
      <c r="T123" s="177" t="s">
        <v>144</v>
      </c>
      <c r="U123" s="176">
        <f>+IFERROR(VLOOKUP(T123,[3]DATOS!$E$2:$F$17,2,FALSE),"")</f>
        <v>15</v>
      </c>
      <c r="V123" s="743"/>
      <c r="W123" s="743"/>
      <c r="X123" s="758"/>
      <c r="Y123" s="743"/>
      <c r="Z123" s="743"/>
      <c r="AA123" s="743"/>
      <c r="AB123" s="824"/>
      <c r="AC123" s="173"/>
      <c r="AD123" s="173"/>
      <c r="AE123" s="173"/>
      <c r="AF123" s="760"/>
      <c r="AG123" s="830"/>
      <c r="AH123" s="785"/>
      <c r="AI123" s="832"/>
      <c r="AJ123" s="785"/>
      <c r="AK123" s="966"/>
      <c r="AL123" s="799"/>
      <c r="AM123" s="966"/>
      <c r="AN123" s="966"/>
      <c r="AO123" s="739"/>
      <c r="AP123" s="976"/>
      <c r="AQ123" s="795"/>
      <c r="AR123" s="795"/>
      <c r="AS123" s="964"/>
      <c r="AT123" s="730"/>
      <c r="AU123" s="834"/>
      <c r="AV123" s="859"/>
      <c r="AW123" s="859"/>
      <c r="AX123" s="859"/>
      <c r="AY123" s="859"/>
      <c r="AZ123" s="859"/>
      <c r="BA123" s="859"/>
      <c r="BB123" s="859"/>
      <c r="BC123" s="859"/>
      <c r="BD123" s="859"/>
      <c r="BE123" s="859"/>
      <c r="BF123" s="952"/>
      <c r="BG123" s="955"/>
      <c r="BH123" s="945"/>
      <c r="BI123" s="945"/>
      <c r="BJ123" s="945"/>
      <c r="BK123" s="935"/>
    </row>
    <row r="124" spans="1:63" ht="30" customHeight="1">
      <c r="A124" s="737"/>
      <c r="B124" s="738"/>
      <c r="C124" s="754"/>
      <c r="D124" s="754"/>
      <c r="E124" s="739"/>
      <c r="F124" s="739"/>
      <c r="G124" s="730"/>
      <c r="H124" s="739"/>
      <c r="I124" s="760"/>
      <c r="J124" s="739"/>
      <c r="K124" s="88" t="s">
        <v>145</v>
      </c>
      <c r="L124" s="103" t="s">
        <v>126</v>
      </c>
      <c r="M124" s="779"/>
      <c r="N124" s="752"/>
      <c r="O124" s="741"/>
      <c r="P124" s="742"/>
      <c r="Q124" s="730"/>
      <c r="R124" s="739"/>
      <c r="S124" s="176" t="s">
        <v>146</v>
      </c>
      <c r="T124" s="177" t="s">
        <v>147</v>
      </c>
      <c r="U124" s="176">
        <f>+IFERROR(VLOOKUP(T124,[3]DATOS!$E$2:$F$17,2,FALSE),"")</f>
        <v>15</v>
      </c>
      <c r="V124" s="743"/>
      <c r="W124" s="743"/>
      <c r="X124" s="758"/>
      <c r="Y124" s="743"/>
      <c r="Z124" s="743"/>
      <c r="AA124" s="743"/>
      <c r="AB124" s="824"/>
      <c r="AC124" s="173"/>
      <c r="AD124" s="173"/>
      <c r="AE124" s="173"/>
      <c r="AF124" s="760"/>
      <c r="AG124" s="830"/>
      <c r="AH124" s="785"/>
      <c r="AI124" s="832"/>
      <c r="AJ124" s="785"/>
      <c r="AK124" s="966"/>
      <c r="AL124" s="799"/>
      <c r="AM124" s="966"/>
      <c r="AN124" s="966"/>
      <c r="AO124" s="739"/>
      <c r="AP124" s="976"/>
      <c r="AQ124" s="795"/>
      <c r="AR124" s="795"/>
      <c r="AS124" s="964"/>
      <c r="AT124" s="730"/>
      <c r="AU124" s="834"/>
      <c r="AV124" s="859"/>
      <c r="AW124" s="859"/>
      <c r="AX124" s="859"/>
      <c r="AY124" s="859"/>
      <c r="AZ124" s="859"/>
      <c r="BA124" s="859"/>
      <c r="BB124" s="859"/>
      <c r="BC124" s="859"/>
      <c r="BD124" s="859"/>
      <c r="BE124" s="859"/>
      <c r="BF124" s="952"/>
      <c r="BG124" s="955"/>
      <c r="BH124" s="945"/>
      <c r="BI124" s="945"/>
      <c r="BJ124" s="945"/>
      <c r="BK124" s="935"/>
    </row>
    <row r="125" spans="1:63" ht="30" customHeight="1">
      <c r="A125" s="737"/>
      <c r="B125" s="738"/>
      <c r="C125" s="754"/>
      <c r="D125" s="754"/>
      <c r="E125" s="739"/>
      <c r="F125" s="739"/>
      <c r="G125" s="730"/>
      <c r="H125" s="739"/>
      <c r="I125" s="760"/>
      <c r="J125" s="739"/>
      <c r="K125" s="88" t="s">
        <v>148</v>
      </c>
      <c r="L125" s="103" t="s">
        <v>142</v>
      </c>
      <c r="M125" s="779"/>
      <c r="N125" s="752"/>
      <c r="O125" s="741"/>
      <c r="P125" s="742"/>
      <c r="Q125" s="730"/>
      <c r="R125" s="739"/>
      <c r="S125" s="176" t="s">
        <v>149</v>
      </c>
      <c r="T125" s="177" t="s">
        <v>150</v>
      </c>
      <c r="U125" s="176">
        <f>+IFERROR(VLOOKUP(T125,[3]DATOS!$E$2:$F$17,2,FALSE),"")</f>
        <v>15</v>
      </c>
      <c r="V125" s="743"/>
      <c r="W125" s="743"/>
      <c r="X125" s="758"/>
      <c r="Y125" s="743"/>
      <c r="Z125" s="743"/>
      <c r="AA125" s="743"/>
      <c r="AB125" s="824"/>
      <c r="AC125" s="173"/>
      <c r="AD125" s="173"/>
      <c r="AE125" s="173"/>
      <c r="AF125" s="760"/>
      <c r="AG125" s="830"/>
      <c r="AH125" s="785"/>
      <c r="AI125" s="832"/>
      <c r="AJ125" s="785"/>
      <c r="AK125" s="966"/>
      <c r="AL125" s="799"/>
      <c r="AM125" s="966"/>
      <c r="AN125" s="966"/>
      <c r="AO125" s="739"/>
      <c r="AP125" s="976"/>
      <c r="AQ125" s="795"/>
      <c r="AR125" s="795"/>
      <c r="AS125" s="964"/>
      <c r="AT125" s="730"/>
      <c r="AU125" s="834"/>
      <c r="AV125" s="859"/>
      <c r="AW125" s="859"/>
      <c r="AX125" s="859"/>
      <c r="AY125" s="859"/>
      <c r="AZ125" s="859"/>
      <c r="BA125" s="859"/>
      <c r="BB125" s="859"/>
      <c r="BC125" s="859"/>
      <c r="BD125" s="859"/>
      <c r="BE125" s="859"/>
      <c r="BF125" s="952"/>
      <c r="BG125" s="955"/>
      <c r="BH125" s="945"/>
      <c r="BI125" s="945"/>
      <c r="BJ125" s="945"/>
      <c r="BK125" s="935"/>
    </row>
    <row r="126" spans="1:63" ht="30" customHeight="1">
      <c r="A126" s="737"/>
      <c r="B126" s="738"/>
      <c r="C126" s="754"/>
      <c r="D126" s="754"/>
      <c r="E126" s="739"/>
      <c r="F126" s="739"/>
      <c r="G126" s="730"/>
      <c r="H126" s="739"/>
      <c r="I126" s="760"/>
      <c r="J126" s="739"/>
      <c r="K126" s="88" t="s">
        <v>151</v>
      </c>
      <c r="L126" s="103" t="s">
        <v>126</v>
      </c>
      <c r="M126" s="779"/>
      <c r="N126" s="752"/>
      <c r="O126" s="741"/>
      <c r="P126" s="742"/>
      <c r="Q126" s="730"/>
      <c r="R126" s="739"/>
      <c r="S126" s="176" t="s">
        <v>152</v>
      </c>
      <c r="T126" s="177" t="s">
        <v>153</v>
      </c>
      <c r="U126" s="176">
        <f>+IFERROR(VLOOKUP(T126,[3]DATOS!$E$2:$F$17,2,FALSE),"")</f>
        <v>10</v>
      </c>
      <c r="V126" s="743"/>
      <c r="W126" s="743"/>
      <c r="X126" s="758"/>
      <c r="Y126" s="743"/>
      <c r="Z126" s="743"/>
      <c r="AA126" s="743"/>
      <c r="AB126" s="824"/>
      <c r="AC126" s="174">
        <v>0.33</v>
      </c>
      <c r="AD126" s="174">
        <v>0.33</v>
      </c>
      <c r="AE126" s="174">
        <v>0.34</v>
      </c>
      <c r="AF126" s="760"/>
      <c r="AG126" s="830"/>
      <c r="AH126" s="785"/>
      <c r="AI126" s="832"/>
      <c r="AJ126" s="785"/>
      <c r="AK126" s="966"/>
      <c r="AL126" s="799"/>
      <c r="AM126" s="966"/>
      <c r="AN126" s="966"/>
      <c r="AO126" s="739"/>
      <c r="AP126" s="976"/>
      <c r="AQ126" s="795"/>
      <c r="AR126" s="795"/>
      <c r="AS126" s="964"/>
      <c r="AT126" s="730"/>
      <c r="AU126" s="834"/>
      <c r="AV126" s="859"/>
      <c r="AW126" s="859"/>
      <c r="AX126" s="859"/>
      <c r="AY126" s="859"/>
      <c r="AZ126" s="859"/>
      <c r="BA126" s="859"/>
      <c r="BB126" s="859"/>
      <c r="BC126" s="859"/>
      <c r="BD126" s="859"/>
      <c r="BE126" s="859"/>
      <c r="BF126" s="952"/>
      <c r="BG126" s="955"/>
      <c r="BH126" s="945"/>
      <c r="BI126" s="945"/>
      <c r="BJ126" s="945"/>
      <c r="BK126" s="935"/>
    </row>
    <row r="127" spans="1:63" ht="72" customHeight="1">
      <c r="A127" s="737"/>
      <c r="B127" s="738"/>
      <c r="C127" s="754"/>
      <c r="D127" s="754"/>
      <c r="E127" s="739"/>
      <c r="F127" s="739"/>
      <c r="G127" s="730"/>
      <c r="H127" s="739"/>
      <c r="I127" s="760"/>
      <c r="J127" s="739"/>
      <c r="K127" s="88" t="s">
        <v>154</v>
      </c>
      <c r="L127" s="103" t="s">
        <v>142</v>
      </c>
      <c r="M127" s="779"/>
      <c r="N127" s="752"/>
      <c r="O127" s="741"/>
      <c r="P127" s="742"/>
      <c r="Q127" s="730"/>
      <c r="R127" s="739"/>
      <c r="S127" s="743"/>
      <c r="T127" s="758"/>
      <c r="U127" s="743"/>
      <c r="V127" s="743"/>
      <c r="W127" s="743"/>
      <c r="X127" s="758"/>
      <c r="Y127" s="743"/>
      <c r="Z127" s="743"/>
      <c r="AA127" s="743"/>
      <c r="AB127" s="824"/>
      <c r="AC127" s="173"/>
      <c r="AD127" s="173"/>
      <c r="AE127" s="173"/>
      <c r="AF127" s="760"/>
      <c r="AG127" s="830"/>
      <c r="AH127" s="785"/>
      <c r="AI127" s="832"/>
      <c r="AJ127" s="785"/>
      <c r="AK127" s="966"/>
      <c r="AL127" s="799"/>
      <c r="AM127" s="966"/>
      <c r="AN127" s="966"/>
      <c r="AO127" s="739"/>
      <c r="AP127" s="976"/>
      <c r="AQ127" s="795"/>
      <c r="AR127" s="795"/>
      <c r="AS127" s="964"/>
      <c r="AT127" s="730"/>
      <c r="AU127" s="835"/>
      <c r="AV127" s="860"/>
      <c r="AW127" s="860"/>
      <c r="AX127" s="860"/>
      <c r="AY127" s="860"/>
      <c r="AZ127" s="860"/>
      <c r="BA127" s="860"/>
      <c r="BB127" s="860"/>
      <c r="BC127" s="860"/>
      <c r="BD127" s="860"/>
      <c r="BE127" s="860"/>
      <c r="BF127" s="953"/>
      <c r="BG127" s="956"/>
      <c r="BH127" s="946"/>
      <c r="BI127" s="946"/>
      <c r="BJ127" s="946"/>
      <c r="BK127" s="936"/>
    </row>
    <row r="128" spans="1:63" ht="45" customHeight="1">
      <c r="A128" s="737"/>
      <c r="B128" s="738"/>
      <c r="C128" s="755"/>
      <c r="D128" s="755"/>
      <c r="E128" s="739"/>
      <c r="F128" s="739"/>
      <c r="G128" s="730"/>
      <c r="H128" s="739"/>
      <c r="I128" s="760"/>
      <c r="J128" s="739"/>
      <c r="K128" s="88" t="s">
        <v>155</v>
      </c>
      <c r="L128" s="103" t="s">
        <v>126</v>
      </c>
      <c r="M128" s="779"/>
      <c r="N128" s="752"/>
      <c r="O128" s="741"/>
      <c r="P128" s="742"/>
      <c r="Q128" s="730"/>
      <c r="R128" s="739"/>
      <c r="S128" s="743"/>
      <c r="T128" s="758"/>
      <c r="U128" s="743"/>
      <c r="V128" s="743"/>
      <c r="W128" s="743"/>
      <c r="X128" s="758"/>
      <c r="Y128" s="743"/>
      <c r="Z128" s="743"/>
      <c r="AA128" s="743"/>
      <c r="AB128" s="824"/>
      <c r="AC128" s="173"/>
      <c r="AD128" s="173"/>
      <c r="AE128" s="173"/>
      <c r="AF128" s="760"/>
      <c r="AG128" s="830"/>
      <c r="AH128" s="785"/>
      <c r="AI128" s="832"/>
      <c r="AJ128" s="785"/>
      <c r="AK128" s="966"/>
      <c r="AL128" s="799"/>
      <c r="AM128" s="966"/>
      <c r="AN128" s="966"/>
      <c r="AO128" s="739"/>
      <c r="AP128" s="976"/>
      <c r="AQ128" s="795"/>
      <c r="AR128" s="795"/>
      <c r="AS128" s="964"/>
      <c r="AT128" s="730"/>
      <c r="AU128" s="887"/>
      <c r="AV128" s="888"/>
      <c r="AW128" s="888"/>
      <c r="AX128" s="888"/>
      <c r="AY128" s="888"/>
      <c r="AZ128" s="888"/>
      <c r="BA128" s="888"/>
      <c r="BB128" s="888"/>
      <c r="BC128" s="888"/>
      <c r="BD128" s="888"/>
      <c r="BE128" s="888"/>
      <c r="BF128" s="904"/>
      <c r="BG128" s="949"/>
      <c r="BH128" s="942"/>
      <c r="BI128" s="942"/>
      <c r="BJ128" s="942"/>
      <c r="BK128" s="950"/>
    </row>
    <row r="129" spans="1:63" ht="45" customHeight="1">
      <c r="A129" s="737"/>
      <c r="B129" s="738"/>
      <c r="C129" s="762" t="s">
        <v>882</v>
      </c>
      <c r="D129" s="762" t="s">
        <v>883</v>
      </c>
      <c r="E129" s="739"/>
      <c r="F129" s="739"/>
      <c r="G129" s="730"/>
      <c r="H129" s="739"/>
      <c r="I129" s="760"/>
      <c r="J129" s="739"/>
      <c r="K129" s="88" t="s">
        <v>156</v>
      </c>
      <c r="L129" s="103" t="s">
        <v>142</v>
      </c>
      <c r="M129" s="779"/>
      <c r="N129" s="752"/>
      <c r="O129" s="741"/>
      <c r="P129" s="742"/>
      <c r="Q129" s="730"/>
      <c r="R129" s="739"/>
      <c r="S129" s="743"/>
      <c r="T129" s="758"/>
      <c r="U129" s="743"/>
      <c r="V129" s="743"/>
      <c r="W129" s="743"/>
      <c r="X129" s="758"/>
      <c r="Y129" s="743"/>
      <c r="Z129" s="743"/>
      <c r="AA129" s="743"/>
      <c r="AB129" s="824"/>
      <c r="AC129" s="173"/>
      <c r="AD129" s="173"/>
      <c r="AE129" s="173"/>
      <c r="AF129" s="760"/>
      <c r="AG129" s="830"/>
      <c r="AH129" s="785"/>
      <c r="AI129" s="832"/>
      <c r="AJ129" s="785"/>
      <c r="AK129" s="966"/>
      <c r="AL129" s="799"/>
      <c r="AM129" s="966"/>
      <c r="AN129" s="966"/>
      <c r="AO129" s="739"/>
      <c r="AP129" s="976"/>
      <c r="AQ129" s="795"/>
      <c r="AR129" s="795"/>
      <c r="AS129" s="964"/>
      <c r="AT129" s="730"/>
      <c r="AU129" s="887"/>
      <c r="AV129" s="888"/>
      <c r="AW129" s="888"/>
      <c r="AX129" s="888"/>
      <c r="AY129" s="888"/>
      <c r="AZ129" s="888"/>
      <c r="BA129" s="888"/>
      <c r="BB129" s="888"/>
      <c r="BC129" s="888"/>
      <c r="BD129" s="888"/>
      <c r="BE129" s="888"/>
      <c r="BF129" s="904"/>
      <c r="BG129" s="949"/>
      <c r="BH129" s="942"/>
      <c r="BI129" s="942"/>
      <c r="BJ129" s="942"/>
      <c r="BK129" s="950"/>
    </row>
    <row r="130" spans="1:63" ht="45" customHeight="1">
      <c r="A130" s="737"/>
      <c r="B130" s="738"/>
      <c r="C130" s="754"/>
      <c r="D130" s="754"/>
      <c r="E130" s="739"/>
      <c r="F130" s="739"/>
      <c r="G130" s="730"/>
      <c r="H130" s="739"/>
      <c r="I130" s="760"/>
      <c r="J130" s="739"/>
      <c r="K130" s="88" t="s">
        <v>157</v>
      </c>
      <c r="L130" s="103" t="s">
        <v>142</v>
      </c>
      <c r="M130" s="779"/>
      <c r="N130" s="752"/>
      <c r="O130" s="741"/>
      <c r="P130" s="742"/>
      <c r="Q130" s="730"/>
      <c r="R130" s="739"/>
      <c r="S130" s="743"/>
      <c r="T130" s="758"/>
      <c r="U130" s="743"/>
      <c r="V130" s="743"/>
      <c r="W130" s="743"/>
      <c r="X130" s="758"/>
      <c r="Y130" s="743"/>
      <c r="Z130" s="743"/>
      <c r="AA130" s="743"/>
      <c r="AB130" s="825"/>
      <c r="AC130" s="175"/>
      <c r="AD130" s="175"/>
      <c r="AE130" s="175"/>
      <c r="AF130" s="761"/>
      <c r="AG130" s="831"/>
      <c r="AH130" s="785"/>
      <c r="AI130" s="832"/>
      <c r="AJ130" s="785"/>
      <c r="AK130" s="966"/>
      <c r="AL130" s="799"/>
      <c r="AM130" s="966"/>
      <c r="AN130" s="966"/>
      <c r="AO130" s="739"/>
      <c r="AP130" s="977"/>
      <c r="AQ130" s="795"/>
      <c r="AR130" s="795"/>
      <c r="AS130" s="964"/>
      <c r="AT130" s="730"/>
      <c r="AU130" s="887"/>
      <c r="AV130" s="888"/>
      <c r="AW130" s="888"/>
      <c r="AX130" s="888"/>
      <c r="AY130" s="888"/>
      <c r="AZ130" s="888"/>
      <c r="BA130" s="888"/>
      <c r="BB130" s="888"/>
      <c r="BC130" s="888"/>
      <c r="BD130" s="888"/>
      <c r="BE130" s="888"/>
      <c r="BF130" s="904"/>
      <c r="BG130" s="949"/>
      <c r="BH130" s="942"/>
      <c r="BI130" s="942"/>
      <c r="BJ130" s="942"/>
      <c r="BK130" s="950"/>
    </row>
    <row r="131" spans="1:63" ht="45" customHeight="1">
      <c r="A131" s="737"/>
      <c r="B131" s="738"/>
      <c r="C131" s="754"/>
      <c r="D131" s="754"/>
      <c r="E131" s="739"/>
      <c r="F131" s="739"/>
      <c r="G131" s="730" t="s">
        <v>1058</v>
      </c>
      <c r="H131" s="739"/>
      <c r="I131" s="760"/>
      <c r="J131" s="739"/>
      <c r="K131" s="88" t="s">
        <v>158</v>
      </c>
      <c r="L131" s="103" t="s">
        <v>126</v>
      </c>
      <c r="M131" s="779"/>
      <c r="N131" s="752"/>
      <c r="O131" s="741"/>
      <c r="P131" s="742"/>
      <c r="Q131" s="730" t="s">
        <v>889</v>
      </c>
      <c r="R131" s="739" t="s">
        <v>408</v>
      </c>
      <c r="S131" s="176" t="s">
        <v>128</v>
      </c>
      <c r="T131" s="177" t="s">
        <v>129</v>
      </c>
      <c r="U131" s="176">
        <f>+IFERROR(VLOOKUP(T131,[3]DATOS!$E$2:$F$17,2,FALSE),"")</f>
        <v>15</v>
      </c>
      <c r="V131" s="743">
        <f>SUM(U131:U137)</f>
        <v>95</v>
      </c>
      <c r="W131" s="743" t="str">
        <f>+IF(AND(V131&lt;=100,V131&gt;=96),"Fuerte",IF(AND(V131&lt;=95,V131&gt;=86),"Moderado",IF(AND(V131&lt;=85,M131&gt;=0),"Débil"," ")))</f>
        <v>Moderado</v>
      </c>
      <c r="X131" s="758" t="s">
        <v>130</v>
      </c>
      <c r="Y131" s="743" t="str">
        <f>IF(AND(EXACT(W131,"Fuerte"),(EXACT(X131,"Fuerte"))),"Fuerte",IF(AND(EXACT(W131,"Fuerte"),(EXACT(X131,"Moderado"))),"Moderado",IF(AND(EXACT(W131,"Fuerte"),(EXACT(X131,"Débil"))),"Débil",IF(AND(EXACT(W131,"Moderado"),(EXACT(X131,"Fuerte"))),"Moderado",IF(AND(EXACT(W131,"Moderado"),(EXACT(X131,"Moderado"))),"Moderado",IF(AND(EXACT(W131,"Moderado"),(EXACT(X131,"Débil"))),"Débil",IF(AND(EXACT(W131,"Débil"),(EXACT(X131,"Fuerte"))),"Débil",IF(AND(EXACT(W131,"Débil"),(EXACT(X131,"Moderado"))),"Débil",IF(AND(EXACT(W131,"Débil"),(EXACT(X131,"Débil"))),"Débil",)))))))))</f>
        <v>Moderado</v>
      </c>
      <c r="Z131" s="743">
        <f>IF(Y131="Fuerte",100,IF(Y131="Moderado",50,IF(Y131="Débil",0)))</f>
        <v>50</v>
      </c>
      <c r="AA131" s="743"/>
      <c r="AB131" s="823" t="s">
        <v>46</v>
      </c>
      <c r="AC131" s="823">
        <v>0</v>
      </c>
      <c r="AD131" s="826">
        <v>1</v>
      </c>
      <c r="AE131" s="823">
        <v>0</v>
      </c>
      <c r="AF131" s="759" t="s">
        <v>885</v>
      </c>
      <c r="AG131" s="829" t="s">
        <v>888</v>
      </c>
      <c r="AH131" s="785"/>
      <c r="AI131" s="832"/>
      <c r="AJ131" s="785"/>
      <c r="AK131" s="966"/>
      <c r="AL131" s="799"/>
      <c r="AM131" s="966"/>
      <c r="AN131" s="966"/>
      <c r="AO131" s="739"/>
      <c r="AP131" s="985" t="s">
        <v>891</v>
      </c>
      <c r="AQ131" s="795"/>
      <c r="AR131" s="795"/>
      <c r="AS131" s="964"/>
      <c r="AT131" s="988" t="s">
        <v>893</v>
      </c>
      <c r="AU131" s="887"/>
      <c r="AV131" s="888"/>
      <c r="AW131" s="888"/>
      <c r="AX131" s="888"/>
      <c r="AY131" s="888"/>
      <c r="AZ131" s="888"/>
      <c r="BA131" s="888"/>
      <c r="BB131" s="888"/>
      <c r="BC131" s="888"/>
      <c r="BD131" s="888"/>
      <c r="BE131" s="888"/>
      <c r="BF131" s="904"/>
      <c r="BG131" s="949"/>
      <c r="BH131" s="942"/>
      <c r="BI131" s="942"/>
      <c r="BJ131" s="942"/>
      <c r="BK131" s="950"/>
    </row>
    <row r="132" spans="1:63" ht="45" customHeight="1">
      <c r="A132" s="737"/>
      <c r="B132" s="738"/>
      <c r="C132" s="754"/>
      <c r="D132" s="754"/>
      <c r="E132" s="739"/>
      <c r="F132" s="739"/>
      <c r="G132" s="730"/>
      <c r="H132" s="739"/>
      <c r="I132" s="760"/>
      <c r="J132" s="739"/>
      <c r="K132" s="89" t="s">
        <v>159</v>
      </c>
      <c r="L132" s="103" t="s">
        <v>142</v>
      </c>
      <c r="M132" s="779"/>
      <c r="N132" s="752"/>
      <c r="O132" s="741"/>
      <c r="P132" s="742"/>
      <c r="Q132" s="730"/>
      <c r="R132" s="739"/>
      <c r="S132" s="176" t="s">
        <v>136</v>
      </c>
      <c r="T132" s="177" t="s">
        <v>137</v>
      </c>
      <c r="U132" s="176">
        <f>+IFERROR(VLOOKUP(T132,[3]DATOS!$E$2:$F$17,2,FALSE),"")</f>
        <v>15</v>
      </c>
      <c r="V132" s="743"/>
      <c r="W132" s="743"/>
      <c r="X132" s="758"/>
      <c r="Y132" s="743"/>
      <c r="Z132" s="743"/>
      <c r="AA132" s="743"/>
      <c r="AB132" s="824"/>
      <c r="AC132" s="824"/>
      <c r="AD132" s="824"/>
      <c r="AE132" s="824"/>
      <c r="AF132" s="760"/>
      <c r="AG132" s="830"/>
      <c r="AH132" s="785"/>
      <c r="AI132" s="832"/>
      <c r="AJ132" s="785"/>
      <c r="AK132" s="966"/>
      <c r="AL132" s="799"/>
      <c r="AM132" s="966"/>
      <c r="AN132" s="966"/>
      <c r="AO132" s="739"/>
      <c r="AP132" s="986"/>
      <c r="AQ132" s="795"/>
      <c r="AR132" s="795"/>
      <c r="AS132" s="964"/>
      <c r="AT132" s="730"/>
      <c r="AU132" s="887"/>
      <c r="AV132" s="888"/>
      <c r="AW132" s="888"/>
      <c r="AX132" s="888"/>
      <c r="AY132" s="888"/>
      <c r="AZ132" s="888"/>
      <c r="BA132" s="888"/>
      <c r="BB132" s="888"/>
      <c r="BC132" s="888"/>
      <c r="BD132" s="888"/>
      <c r="BE132" s="888"/>
      <c r="BF132" s="904"/>
      <c r="BG132" s="949"/>
      <c r="BH132" s="942"/>
      <c r="BI132" s="942"/>
      <c r="BJ132" s="942"/>
      <c r="BK132" s="950"/>
    </row>
    <row r="133" spans="1:63" ht="45" customHeight="1">
      <c r="A133" s="737"/>
      <c r="B133" s="738"/>
      <c r="C133" s="754"/>
      <c r="D133" s="754"/>
      <c r="E133" s="739"/>
      <c r="F133" s="739"/>
      <c r="G133" s="730"/>
      <c r="H133" s="739"/>
      <c r="I133" s="760"/>
      <c r="J133" s="739"/>
      <c r="K133" s="89" t="s">
        <v>160</v>
      </c>
      <c r="L133" s="103" t="s">
        <v>142</v>
      </c>
      <c r="M133" s="779"/>
      <c r="N133" s="752"/>
      <c r="O133" s="741"/>
      <c r="P133" s="742"/>
      <c r="Q133" s="730"/>
      <c r="R133" s="739"/>
      <c r="S133" s="176" t="s">
        <v>139</v>
      </c>
      <c r="T133" s="177" t="s">
        <v>140</v>
      </c>
      <c r="U133" s="176">
        <f>+IFERROR(VLOOKUP(T133,[3]DATOS!$E$2:$F$17,2,FALSE),"")</f>
        <v>15</v>
      </c>
      <c r="V133" s="743"/>
      <c r="W133" s="743"/>
      <c r="X133" s="758"/>
      <c r="Y133" s="743"/>
      <c r="Z133" s="743"/>
      <c r="AA133" s="743"/>
      <c r="AB133" s="824"/>
      <c r="AC133" s="824"/>
      <c r="AD133" s="824"/>
      <c r="AE133" s="824"/>
      <c r="AF133" s="760"/>
      <c r="AG133" s="830"/>
      <c r="AH133" s="785"/>
      <c r="AI133" s="832"/>
      <c r="AJ133" s="785"/>
      <c r="AK133" s="966"/>
      <c r="AL133" s="799"/>
      <c r="AM133" s="966"/>
      <c r="AN133" s="966"/>
      <c r="AO133" s="739"/>
      <c r="AP133" s="986"/>
      <c r="AQ133" s="795"/>
      <c r="AR133" s="795"/>
      <c r="AS133" s="964"/>
      <c r="AT133" s="730"/>
      <c r="AU133" s="887"/>
      <c r="AV133" s="888"/>
      <c r="AW133" s="888"/>
      <c r="AX133" s="888"/>
      <c r="AY133" s="888"/>
      <c r="AZ133" s="888"/>
      <c r="BA133" s="888"/>
      <c r="BB133" s="888"/>
      <c r="BC133" s="888"/>
      <c r="BD133" s="888"/>
      <c r="BE133" s="888"/>
      <c r="BF133" s="904"/>
      <c r="BG133" s="949"/>
      <c r="BH133" s="942"/>
      <c r="BI133" s="942"/>
      <c r="BJ133" s="942"/>
      <c r="BK133" s="950"/>
    </row>
    <row r="134" spans="1:63" ht="45" customHeight="1">
      <c r="A134" s="737"/>
      <c r="B134" s="738"/>
      <c r="C134" s="754"/>
      <c r="D134" s="754"/>
      <c r="E134" s="739"/>
      <c r="F134" s="739"/>
      <c r="G134" s="730"/>
      <c r="H134" s="739"/>
      <c r="I134" s="760"/>
      <c r="J134" s="739"/>
      <c r="K134" s="89" t="s">
        <v>161</v>
      </c>
      <c r="L134" s="103" t="s">
        <v>142</v>
      </c>
      <c r="M134" s="779"/>
      <c r="N134" s="752"/>
      <c r="O134" s="741"/>
      <c r="P134" s="742"/>
      <c r="Q134" s="730"/>
      <c r="R134" s="739"/>
      <c r="S134" s="176" t="s">
        <v>143</v>
      </c>
      <c r="T134" s="177" t="s">
        <v>527</v>
      </c>
      <c r="U134" s="176">
        <f>+IFERROR(VLOOKUP(T134,[3]DATOS!$E$2:$F$17,2,FALSE),"")</f>
        <v>10</v>
      </c>
      <c r="V134" s="743"/>
      <c r="W134" s="743"/>
      <c r="X134" s="758"/>
      <c r="Y134" s="743"/>
      <c r="Z134" s="743"/>
      <c r="AA134" s="743"/>
      <c r="AB134" s="824"/>
      <c r="AC134" s="824"/>
      <c r="AD134" s="824"/>
      <c r="AE134" s="824"/>
      <c r="AF134" s="760"/>
      <c r="AG134" s="830"/>
      <c r="AH134" s="785"/>
      <c r="AI134" s="832"/>
      <c r="AJ134" s="785"/>
      <c r="AK134" s="966"/>
      <c r="AL134" s="799"/>
      <c r="AM134" s="966"/>
      <c r="AN134" s="966"/>
      <c r="AO134" s="739"/>
      <c r="AP134" s="986"/>
      <c r="AQ134" s="795"/>
      <c r="AR134" s="795"/>
      <c r="AS134" s="964"/>
      <c r="AT134" s="730"/>
      <c r="AU134" s="887"/>
      <c r="AV134" s="888"/>
      <c r="AW134" s="888"/>
      <c r="AX134" s="888"/>
      <c r="AY134" s="888"/>
      <c r="AZ134" s="888"/>
      <c r="BA134" s="888"/>
      <c r="BB134" s="888"/>
      <c r="BC134" s="888"/>
      <c r="BD134" s="888"/>
      <c r="BE134" s="888"/>
      <c r="BF134" s="904"/>
      <c r="BG134" s="949"/>
      <c r="BH134" s="942"/>
      <c r="BI134" s="942"/>
      <c r="BJ134" s="942"/>
      <c r="BK134" s="950"/>
    </row>
    <row r="135" spans="1:63" ht="45" customHeight="1">
      <c r="A135" s="737"/>
      <c r="B135" s="738"/>
      <c r="C135" s="754"/>
      <c r="D135" s="754"/>
      <c r="E135" s="739"/>
      <c r="F135" s="739"/>
      <c r="G135" s="730"/>
      <c r="H135" s="739"/>
      <c r="I135" s="760"/>
      <c r="J135" s="739"/>
      <c r="K135" s="89" t="s">
        <v>162</v>
      </c>
      <c r="L135" s="103" t="s">
        <v>142</v>
      </c>
      <c r="M135" s="779"/>
      <c r="N135" s="752"/>
      <c r="O135" s="741"/>
      <c r="P135" s="742"/>
      <c r="Q135" s="730"/>
      <c r="R135" s="739"/>
      <c r="S135" s="176" t="s">
        <v>146</v>
      </c>
      <c r="T135" s="177" t="s">
        <v>147</v>
      </c>
      <c r="U135" s="176">
        <f>+IFERROR(VLOOKUP(T135,[3]DATOS!$E$2:$F$17,2,FALSE),"")</f>
        <v>15</v>
      </c>
      <c r="V135" s="743"/>
      <c r="W135" s="743"/>
      <c r="X135" s="758"/>
      <c r="Y135" s="743"/>
      <c r="Z135" s="743"/>
      <c r="AA135" s="743"/>
      <c r="AB135" s="824"/>
      <c r="AC135" s="824"/>
      <c r="AD135" s="824"/>
      <c r="AE135" s="824"/>
      <c r="AF135" s="760"/>
      <c r="AG135" s="830"/>
      <c r="AH135" s="785"/>
      <c r="AI135" s="832"/>
      <c r="AJ135" s="785"/>
      <c r="AK135" s="966"/>
      <c r="AL135" s="799"/>
      <c r="AM135" s="966"/>
      <c r="AN135" s="966"/>
      <c r="AO135" s="739"/>
      <c r="AP135" s="986"/>
      <c r="AQ135" s="795"/>
      <c r="AR135" s="795"/>
      <c r="AS135" s="964"/>
      <c r="AT135" s="730"/>
      <c r="AU135" s="887"/>
      <c r="AV135" s="888"/>
      <c r="AW135" s="888"/>
      <c r="AX135" s="888"/>
      <c r="AY135" s="888"/>
      <c r="AZ135" s="888"/>
      <c r="BA135" s="888"/>
      <c r="BB135" s="888"/>
      <c r="BC135" s="888"/>
      <c r="BD135" s="888"/>
      <c r="BE135" s="888"/>
      <c r="BF135" s="904"/>
      <c r="BG135" s="949"/>
      <c r="BH135" s="942"/>
      <c r="BI135" s="942"/>
      <c r="BJ135" s="942"/>
      <c r="BK135" s="950"/>
    </row>
    <row r="136" spans="1:63" ht="45" customHeight="1">
      <c r="A136" s="737"/>
      <c r="B136" s="738"/>
      <c r="C136" s="754"/>
      <c r="D136" s="754"/>
      <c r="E136" s="739"/>
      <c r="F136" s="739"/>
      <c r="G136" s="730"/>
      <c r="H136" s="739"/>
      <c r="I136" s="760"/>
      <c r="J136" s="739"/>
      <c r="K136" s="89" t="s">
        <v>163</v>
      </c>
      <c r="L136" s="103" t="s">
        <v>142</v>
      </c>
      <c r="M136" s="779"/>
      <c r="N136" s="752"/>
      <c r="O136" s="741"/>
      <c r="P136" s="742"/>
      <c r="Q136" s="730"/>
      <c r="R136" s="739"/>
      <c r="S136" s="176" t="s">
        <v>149</v>
      </c>
      <c r="T136" s="177" t="s">
        <v>150</v>
      </c>
      <c r="U136" s="176">
        <f>+IFERROR(VLOOKUP(T136,[3]DATOS!$E$2:$F$17,2,FALSE),"")</f>
        <v>15</v>
      </c>
      <c r="V136" s="743"/>
      <c r="W136" s="743"/>
      <c r="X136" s="758"/>
      <c r="Y136" s="743"/>
      <c r="Z136" s="743"/>
      <c r="AA136" s="743"/>
      <c r="AB136" s="824"/>
      <c r="AC136" s="824"/>
      <c r="AD136" s="824"/>
      <c r="AE136" s="824"/>
      <c r="AF136" s="760"/>
      <c r="AG136" s="830"/>
      <c r="AH136" s="785"/>
      <c r="AI136" s="832"/>
      <c r="AJ136" s="785"/>
      <c r="AK136" s="966"/>
      <c r="AL136" s="799"/>
      <c r="AM136" s="966"/>
      <c r="AN136" s="966"/>
      <c r="AO136" s="739"/>
      <c r="AP136" s="986"/>
      <c r="AQ136" s="795"/>
      <c r="AR136" s="795"/>
      <c r="AS136" s="964"/>
      <c r="AT136" s="730"/>
      <c r="AU136" s="887"/>
      <c r="AV136" s="888"/>
      <c r="AW136" s="888"/>
      <c r="AX136" s="888"/>
      <c r="AY136" s="888"/>
      <c r="AZ136" s="888"/>
      <c r="BA136" s="888"/>
      <c r="BB136" s="888"/>
      <c r="BC136" s="888"/>
      <c r="BD136" s="888"/>
      <c r="BE136" s="888"/>
      <c r="BF136" s="904"/>
      <c r="BG136" s="949"/>
      <c r="BH136" s="942"/>
      <c r="BI136" s="942"/>
      <c r="BJ136" s="942"/>
      <c r="BK136" s="950"/>
    </row>
    <row r="137" spans="1:63" ht="45" customHeight="1">
      <c r="A137" s="737"/>
      <c r="B137" s="738"/>
      <c r="C137" s="754"/>
      <c r="D137" s="754"/>
      <c r="E137" s="739"/>
      <c r="F137" s="739"/>
      <c r="G137" s="730"/>
      <c r="H137" s="739"/>
      <c r="I137" s="760"/>
      <c r="J137" s="739"/>
      <c r="K137" s="89" t="s">
        <v>164</v>
      </c>
      <c r="L137" s="103" t="s">
        <v>142</v>
      </c>
      <c r="M137" s="779"/>
      <c r="N137" s="752"/>
      <c r="O137" s="741"/>
      <c r="P137" s="742"/>
      <c r="Q137" s="730"/>
      <c r="R137" s="739"/>
      <c r="S137" s="176" t="s">
        <v>152</v>
      </c>
      <c r="T137" s="177" t="s">
        <v>153</v>
      </c>
      <c r="U137" s="176">
        <f>+IFERROR(VLOOKUP(T137,[3]DATOS!$E$2:$F$17,2,FALSE),"")</f>
        <v>10</v>
      </c>
      <c r="V137" s="743"/>
      <c r="W137" s="743"/>
      <c r="X137" s="758"/>
      <c r="Y137" s="743"/>
      <c r="Z137" s="743"/>
      <c r="AA137" s="743"/>
      <c r="AB137" s="824"/>
      <c r="AC137" s="824"/>
      <c r="AD137" s="824"/>
      <c r="AE137" s="824"/>
      <c r="AF137" s="760"/>
      <c r="AG137" s="830"/>
      <c r="AH137" s="785"/>
      <c r="AI137" s="832"/>
      <c r="AJ137" s="785"/>
      <c r="AK137" s="966"/>
      <c r="AL137" s="799"/>
      <c r="AM137" s="966"/>
      <c r="AN137" s="966"/>
      <c r="AO137" s="739"/>
      <c r="AP137" s="986"/>
      <c r="AQ137" s="795"/>
      <c r="AR137" s="795"/>
      <c r="AS137" s="964"/>
      <c r="AT137" s="730"/>
      <c r="AU137" s="887"/>
      <c r="AV137" s="888"/>
      <c r="AW137" s="888"/>
      <c r="AX137" s="888"/>
      <c r="AY137" s="888"/>
      <c r="AZ137" s="888"/>
      <c r="BA137" s="888"/>
      <c r="BB137" s="888"/>
      <c r="BC137" s="888"/>
      <c r="BD137" s="888"/>
      <c r="BE137" s="888"/>
      <c r="BF137" s="904"/>
      <c r="BG137" s="949"/>
      <c r="BH137" s="942"/>
      <c r="BI137" s="942"/>
      <c r="BJ137" s="942"/>
      <c r="BK137" s="950"/>
    </row>
    <row r="138" spans="1:63" ht="45" customHeight="1" thickBot="1">
      <c r="A138" s="737"/>
      <c r="B138" s="738"/>
      <c r="C138" s="767"/>
      <c r="D138" s="767"/>
      <c r="E138" s="739"/>
      <c r="F138" s="739"/>
      <c r="G138" s="730"/>
      <c r="H138" s="739"/>
      <c r="I138" s="761"/>
      <c r="J138" s="739"/>
      <c r="K138" s="89" t="s">
        <v>165</v>
      </c>
      <c r="L138" s="103" t="s">
        <v>142</v>
      </c>
      <c r="M138" s="779"/>
      <c r="N138" s="752"/>
      <c r="O138" s="741"/>
      <c r="P138" s="742"/>
      <c r="Q138" s="730"/>
      <c r="R138" s="739"/>
      <c r="S138" s="176"/>
      <c r="T138" s="177"/>
      <c r="U138" s="176"/>
      <c r="V138" s="743"/>
      <c r="W138" s="743"/>
      <c r="X138" s="758"/>
      <c r="Y138" s="743"/>
      <c r="Z138" s="743"/>
      <c r="AA138" s="743"/>
      <c r="AB138" s="825"/>
      <c r="AC138" s="825"/>
      <c r="AD138" s="825"/>
      <c r="AE138" s="825"/>
      <c r="AF138" s="761"/>
      <c r="AG138" s="831"/>
      <c r="AH138" s="785"/>
      <c r="AI138" s="832"/>
      <c r="AJ138" s="785"/>
      <c r="AK138" s="966"/>
      <c r="AL138" s="799"/>
      <c r="AM138" s="966"/>
      <c r="AN138" s="966"/>
      <c r="AO138" s="739"/>
      <c r="AP138" s="986"/>
      <c r="AQ138" s="795"/>
      <c r="AR138" s="795"/>
      <c r="AS138" s="964"/>
      <c r="AT138" s="730"/>
      <c r="AU138" s="887"/>
      <c r="AV138" s="888"/>
      <c r="AW138" s="888"/>
      <c r="AX138" s="888"/>
      <c r="AY138" s="888"/>
      <c r="AZ138" s="888"/>
      <c r="BA138" s="888"/>
      <c r="BB138" s="888"/>
      <c r="BC138" s="888"/>
      <c r="BD138" s="888"/>
      <c r="BE138" s="888"/>
      <c r="BF138" s="904"/>
      <c r="BG138" s="949"/>
      <c r="BH138" s="942"/>
      <c r="BI138" s="942"/>
      <c r="BJ138" s="942"/>
      <c r="BK138" s="950"/>
    </row>
    <row r="139" spans="1:63" ht="46.5" customHeight="1">
      <c r="A139" s="979">
        <v>8</v>
      </c>
      <c r="B139" s="982" t="s">
        <v>528</v>
      </c>
      <c r="C139" s="768" t="s">
        <v>529</v>
      </c>
      <c r="D139" s="768" t="s">
        <v>530</v>
      </c>
      <c r="E139" s="983" t="s">
        <v>894</v>
      </c>
      <c r="F139" s="978" t="s">
        <v>122</v>
      </c>
      <c r="G139" s="984" t="s">
        <v>531</v>
      </c>
      <c r="H139" s="978" t="s">
        <v>896</v>
      </c>
      <c r="I139" s="978" t="s">
        <v>468</v>
      </c>
      <c r="J139" s="993" t="s">
        <v>124</v>
      </c>
      <c r="K139" s="156" t="s">
        <v>125</v>
      </c>
      <c r="L139" s="157" t="s">
        <v>126</v>
      </c>
      <c r="M139" s="1082">
        <v>13</v>
      </c>
      <c r="N139" s="1082" t="s">
        <v>532</v>
      </c>
      <c r="O139" s="815" t="s">
        <v>533</v>
      </c>
      <c r="P139" s="1078" t="s">
        <v>469</v>
      </c>
      <c r="Q139" s="1079" t="s">
        <v>534</v>
      </c>
      <c r="R139" s="1081" t="s">
        <v>46</v>
      </c>
      <c r="S139" s="1081">
        <v>20</v>
      </c>
      <c r="T139" s="1081">
        <v>20</v>
      </c>
      <c r="U139" s="1081">
        <v>20</v>
      </c>
      <c r="V139" s="987" t="s">
        <v>535</v>
      </c>
      <c r="W139" s="987" t="s">
        <v>536</v>
      </c>
      <c r="X139" s="987" t="s">
        <v>130</v>
      </c>
      <c r="Y139" s="987" t="s">
        <v>132</v>
      </c>
      <c r="Z139" s="987" t="s">
        <v>133</v>
      </c>
      <c r="AA139" s="987" t="s">
        <v>124</v>
      </c>
      <c r="AB139" s="993" t="s">
        <v>46</v>
      </c>
      <c r="AC139" s="993">
        <v>20</v>
      </c>
      <c r="AD139" s="993">
        <v>20</v>
      </c>
      <c r="AE139" s="993">
        <v>20</v>
      </c>
      <c r="AF139" s="1075" t="s">
        <v>898</v>
      </c>
      <c r="AG139" s="1075" t="s">
        <v>536</v>
      </c>
      <c r="AH139" s="785" t="s">
        <v>130</v>
      </c>
      <c r="AI139" s="832" t="s">
        <v>132</v>
      </c>
      <c r="AJ139" s="785" t="s">
        <v>133</v>
      </c>
      <c r="AK139" s="796" t="s">
        <v>124</v>
      </c>
      <c r="AL139" s="966" t="str">
        <f>IF(AND(OR(AJ139="Directamente",AJ139="Indirectamente",AJ139="No Disminuye"),AH139="Moderado",AI139="Directamente",(OR(J139="Raro",J139="Improbable"))),"Raro",IF(AND(OR(AJ139="Directamente",AJ139="Indirectamente",AJ139="No Disminuye"),(AH139="Moderado"),(AI139="Directamente"),(J139="Posible")),"Improbable",IF(AND(OR(AJ139="Directamente",AJ139="Indirectamente",AJ139="No Disminuye"),(AH139="Moderado"),(AI139="Directamente"),(J139="Probable")),"Posible",IF(AND(OR(AJ139="Directamente",AJ139="Indirectamente",AJ139="No Disminuye"),(AH139="Moderado"),(AI139="Directamente"),(J139="Casi Seguro")),"Probable",IF(AND(AJ139="Directamente",AI139="No disminuye",AH139="Moderado"),J139," ")))))</f>
        <v xml:space="preserve"> </v>
      </c>
      <c r="AM139" s="796" t="str">
        <f>N139</f>
        <v>Catastrófico</v>
      </c>
      <c r="AN139" s="799" t="str">
        <f>IF(AND(EXACT(AK139,"Rara vez"),(EXACT(AM139,"Moderado"))),"Moderado",IF(AND(EXACT(AK139,"Rara vez"),(EXACT(AM139,"Mayor"))),"Alto",IF(AND(EXACT(AK139,"Rara vez"),(EXACT(AM139,"Catastrófico"))),"Extremo",IF(AND(EXACT(AK139,"Improbable"),(EXACT(AM139,"Moderado"))),"Moderado",IF(AND(EXACT(AK139,"Improbable"),(EXACT(AM139,"Mayor"))),"Alto",IF(AND(EXACT(AK139,"Improbable"),(EXACT(AM139,"Catastrófico"))),"Extremo",IF(AND(EXACT(AK139,"Posible"),(EXACT(AM139,"Moderado"))),"Alto",IF(AND(EXACT(AK139,"Posible"),(EXACT(AM139,"Mayor"))),"Extremo",IF(AND(EXACT(AK139,"Posible"),(EXACT(AM139,"Catastrófico"))),"Extremo",IF(AND(EXACT(AK139,"Probable"),(EXACT(AM139,"Moderado"))),"Alto",IF(AND(EXACT(AK139,"Probable"),(EXACT(AM139,"Mayor"))),"Extremo",IF(AND(EXACT(AK139,"Probable"),(EXACT(AM139,"Catastrófico"))),"Extremo",IF(AND(EXACT(AK139,"Casi Seguro"),(EXACT(AM139,"Moderado"))),"Extremo",IF(AND(EXACT(AK139,"Casi Seguro"),(EXACT(AM139,"Mayor"))),"Extremo",IF(AND(EXACT(AK139,"Casi Seguro"),(EXACT(AM139,"Catastrófico"))),"Extremo","")))))))))))))))</f>
        <v>Extremo</v>
      </c>
      <c r="AO139" s="739" t="s">
        <v>469</v>
      </c>
      <c r="AP139" s="961" t="s">
        <v>899</v>
      </c>
      <c r="AQ139" s="795">
        <v>44927</v>
      </c>
      <c r="AR139" s="795">
        <v>45291</v>
      </c>
      <c r="AS139" s="964" t="s">
        <v>537</v>
      </c>
      <c r="AT139" s="965" t="s">
        <v>538</v>
      </c>
      <c r="AU139" s="833"/>
      <c r="AV139" s="858"/>
      <c r="AW139" s="858"/>
      <c r="AX139" s="858"/>
      <c r="AY139" s="858"/>
      <c r="AZ139" s="858"/>
      <c r="BA139" s="858"/>
      <c r="BB139" s="858"/>
      <c r="BC139" s="858"/>
      <c r="BD139" s="858"/>
      <c r="BE139" s="858"/>
      <c r="BF139" s="951"/>
      <c r="BG139" s="954"/>
      <c r="BH139" s="944"/>
      <c r="BI139" s="944"/>
      <c r="BJ139" s="944"/>
      <c r="BK139" s="934"/>
    </row>
    <row r="140" spans="1:63" ht="30" customHeight="1">
      <c r="A140" s="980"/>
      <c r="B140" s="808"/>
      <c r="C140" s="769"/>
      <c r="D140" s="769"/>
      <c r="E140" s="810"/>
      <c r="F140" s="775"/>
      <c r="G140" s="777"/>
      <c r="H140" s="775"/>
      <c r="I140" s="775"/>
      <c r="J140" s="994"/>
      <c r="K140" s="158" t="s">
        <v>135</v>
      </c>
      <c r="L140" s="159" t="s">
        <v>126</v>
      </c>
      <c r="M140" s="998"/>
      <c r="N140" s="998"/>
      <c r="O140" s="816"/>
      <c r="P140" s="1003"/>
      <c r="Q140" s="820"/>
      <c r="R140" s="748"/>
      <c r="S140" s="748"/>
      <c r="T140" s="748"/>
      <c r="U140" s="748"/>
      <c r="V140" s="750"/>
      <c r="W140" s="750"/>
      <c r="X140" s="750"/>
      <c r="Y140" s="750"/>
      <c r="Z140" s="750"/>
      <c r="AA140" s="750"/>
      <c r="AB140" s="994"/>
      <c r="AC140" s="994"/>
      <c r="AD140" s="994"/>
      <c r="AE140" s="994"/>
      <c r="AF140" s="1076"/>
      <c r="AG140" s="1076"/>
      <c r="AH140" s="785"/>
      <c r="AI140" s="832"/>
      <c r="AJ140" s="785"/>
      <c r="AK140" s="797"/>
      <c r="AL140" s="966"/>
      <c r="AM140" s="797"/>
      <c r="AN140" s="799"/>
      <c r="AO140" s="739"/>
      <c r="AP140" s="962"/>
      <c r="AQ140" s="795"/>
      <c r="AR140" s="795"/>
      <c r="AS140" s="964"/>
      <c r="AT140" s="965"/>
      <c r="AU140" s="834"/>
      <c r="AV140" s="859"/>
      <c r="AW140" s="859"/>
      <c r="AX140" s="859"/>
      <c r="AY140" s="859"/>
      <c r="AZ140" s="859"/>
      <c r="BA140" s="859"/>
      <c r="BB140" s="859"/>
      <c r="BC140" s="859"/>
      <c r="BD140" s="859"/>
      <c r="BE140" s="859"/>
      <c r="BF140" s="952"/>
      <c r="BG140" s="955"/>
      <c r="BH140" s="945"/>
      <c r="BI140" s="945"/>
      <c r="BJ140" s="945"/>
      <c r="BK140" s="935"/>
    </row>
    <row r="141" spans="1:63" ht="30" customHeight="1">
      <c r="A141" s="980"/>
      <c r="B141" s="808"/>
      <c r="C141" s="769"/>
      <c r="D141" s="769"/>
      <c r="E141" s="810"/>
      <c r="F141" s="775"/>
      <c r="G141" s="777"/>
      <c r="H141" s="775"/>
      <c r="I141" s="775"/>
      <c r="J141" s="994"/>
      <c r="K141" s="158" t="s">
        <v>138</v>
      </c>
      <c r="L141" s="159" t="s">
        <v>126</v>
      </c>
      <c r="M141" s="998"/>
      <c r="N141" s="998"/>
      <c r="O141" s="816"/>
      <c r="P141" s="1003"/>
      <c r="Q141" s="820"/>
      <c r="R141" s="748"/>
      <c r="S141" s="748"/>
      <c r="T141" s="748"/>
      <c r="U141" s="748"/>
      <c r="V141" s="750"/>
      <c r="W141" s="750"/>
      <c r="X141" s="750"/>
      <c r="Y141" s="750"/>
      <c r="Z141" s="750"/>
      <c r="AA141" s="750"/>
      <c r="AB141" s="994"/>
      <c r="AC141" s="994"/>
      <c r="AD141" s="994"/>
      <c r="AE141" s="994"/>
      <c r="AF141" s="1076"/>
      <c r="AG141" s="1076"/>
      <c r="AH141" s="785"/>
      <c r="AI141" s="832"/>
      <c r="AJ141" s="785"/>
      <c r="AK141" s="797"/>
      <c r="AL141" s="966"/>
      <c r="AM141" s="797"/>
      <c r="AN141" s="799"/>
      <c r="AO141" s="739"/>
      <c r="AP141" s="962"/>
      <c r="AQ141" s="795"/>
      <c r="AR141" s="795"/>
      <c r="AS141" s="964"/>
      <c r="AT141" s="965"/>
      <c r="AU141" s="834"/>
      <c r="AV141" s="859"/>
      <c r="AW141" s="859"/>
      <c r="AX141" s="859"/>
      <c r="AY141" s="859"/>
      <c r="AZ141" s="859"/>
      <c r="BA141" s="859"/>
      <c r="BB141" s="859"/>
      <c r="BC141" s="859"/>
      <c r="BD141" s="859"/>
      <c r="BE141" s="859"/>
      <c r="BF141" s="952"/>
      <c r="BG141" s="955"/>
      <c r="BH141" s="945"/>
      <c r="BI141" s="945"/>
      <c r="BJ141" s="945"/>
      <c r="BK141" s="935"/>
    </row>
    <row r="142" spans="1:63" ht="30" customHeight="1">
      <c r="A142" s="980"/>
      <c r="B142" s="808"/>
      <c r="C142" s="769"/>
      <c r="D142" s="769"/>
      <c r="E142" s="810"/>
      <c r="F142" s="775"/>
      <c r="G142" s="777"/>
      <c r="H142" s="775"/>
      <c r="I142" s="775"/>
      <c r="J142" s="994"/>
      <c r="K142" s="158" t="s">
        <v>141</v>
      </c>
      <c r="L142" s="159" t="s">
        <v>142</v>
      </c>
      <c r="M142" s="998"/>
      <c r="N142" s="998"/>
      <c r="O142" s="816"/>
      <c r="P142" s="1003"/>
      <c r="Q142" s="820"/>
      <c r="R142" s="748"/>
      <c r="S142" s="748"/>
      <c r="T142" s="748"/>
      <c r="U142" s="748"/>
      <c r="V142" s="750"/>
      <c r="W142" s="750"/>
      <c r="X142" s="750"/>
      <c r="Y142" s="750"/>
      <c r="Z142" s="750"/>
      <c r="AA142" s="750"/>
      <c r="AB142" s="994"/>
      <c r="AC142" s="994"/>
      <c r="AD142" s="994"/>
      <c r="AE142" s="994"/>
      <c r="AF142" s="1076"/>
      <c r="AG142" s="1076"/>
      <c r="AH142" s="785"/>
      <c r="AI142" s="832"/>
      <c r="AJ142" s="785"/>
      <c r="AK142" s="797"/>
      <c r="AL142" s="966"/>
      <c r="AM142" s="797"/>
      <c r="AN142" s="799"/>
      <c r="AO142" s="739"/>
      <c r="AP142" s="962"/>
      <c r="AQ142" s="795"/>
      <c r="AR142" s="795"/>
      <c r="AS142" s="964"/>
      <c r="AT142" s="965"/>
      <c r="AU142" s="834"/>
      <c r="AV142" s="859"/>
      <c r="AW142" s="859"/>
      <c r="AX142" s="859"/>
      <c r="AY142" s="859"/>
      <c r="AZ142" s="859"/>
      <c r="BA142" s="859"/>
      <c r="BB142" s="859"/>
      <c r="BC142" s="859"/>
      <c r="BD142" s="859"/>
      <c r="BE142" s="859"/>
      <c r="BF142" s="952"/>
      <c r="BG142" s="955"/>
      <c r="BH142" s="945"/>
      <c r="BI142" s="945"/>
      <c r="BJ142" s="945"/>
      <c r="BK142" s="935"/>
    </row>
    <row r="143" spans="1:63" ht="30" customHeight="1">
      <c r="A143" s="980"/>
      <c r="B143" s="808"/>
      <c r="C143" s="769"/>
      <c r="D143" s="769"/>
      <c r="E143" s="810"/>
      <c r="F143" s="775"/>
      <c r="G143" s="777"/>
      <c r="H143" s="775"/>
      <c r="I143" s="775"/>
      <c r="J143" s="994"/>
      <c r="K143" s="158" t="s">
        <v>145</v>
      </c>
      <c r="L143" s="159" t="s">
        <v>126</v>
      </c>
      <c r="M143" s="998"/>
      <c r="N143" s="998"/>
      <c r="O143" s="816"/>
      <c r="P143" s="1003"/>
      <c r="Q143" s="820"/>
      <c r="R143" s="748"/>
      <c r="S143" s="748"/>
      <c r="T143" s="748"/>
      <c r="U143" s="748"/>
      <c r="V143" s="750"/>
      <c r="W143" s="750"/>
      <c r="X143" s="750"/>
      <c r="Y143" s="750"/>
      <c r="Z143" s="750"/>
      <c r="AA143" s="750"/>
      <c r="AB143" s="994"/>
      <c r="AC143" s="994"/>
      <c r="AD143" s="994"/>
      <c r="AE143" s="994"/>
      <c r="AF143" s="1076"/>
      <c r="AG143" s="1076"/>
      <c r="AH143" s="785"/>
      <c r="AI143" s="832"/>
      <c r="AJ143" s="785"/>
      <c r="AK143" s="797"/>
      <c r="AL143" s="966"/>
      <c r="AM143" s="797"/>
      <c r="AN143" s="799"/>
      <c r="AO143" s="739"/>
      <c r="AP143" s="962"/>
      <c r="AQ143" s="795"/>
      <c r="AR143" s="795"/>
      <c r="AS143" s="964"/>
      <c r="AT143" s="965"/>
      <c r="AU143" s="834"/>
      <c r="AV143" s="859"/>
      <c r="AW143" s="859"/>
      <c r="AX143" s="859"/>
      <c r="AY143" s="859"/>
      <c r="AZ143" s="859"/>
      <c r="BA143" s="859"/>
      <c r="BB143" s="859"/>
      <c r="BC143" s="859"/>
      <c r="BD143" s="859"/>
      <c r="BE143" s="859"/>
      <c r="BF143" s="952"/>
      <c r="BG143" s="955"/>
      <c r="BH143" s="945"/>
      <c r="BI143" s="945"/>
      <c r="BJ143" s="945"/>
      <c r="BK143" s="935"/>
    </row>
    <row r="144" spans="1:63" ht="30" customHeight="1">
      <c r="A144" s="980"/>
      <c r="B144" s="808"/>
      <c r="C144" s="769"/>
      <c r="D144" s="769"/>
      <c r="E144" s="810"/>
      <c r="F144" s="775"/>
      <c r="G144" s="777"/>
      <c r="H144" s="775"/>
      <c r="I144" s="775"/>
      <c r="J144" s="994"/>
      <c r="K144" s="158" t="s">
        <v>148</v>
      </c>
      <c r="L144" s="159" t="s">
        <v>126</v>
      </c>
      <c r="M144" s="998"/>
      <c r="N144" s="998"/>
      <c r="O144" s="816"/>
      <c r="P144" s="1003"/>
      <c r="Q144" s="820"/>
      <c r="R144" s="748"/>
      <c r="S144" s="748"/>
      <c r="T144" s="748"/>
      <c r="U144" s="748"/>
      <c r="V144" s="750"/>
      <c r="W144" s="750"/>
      <c r="X144" s="750"/>
      <c r="Y144" s="750"/>
      <c r="Z144" s="750"/>
      <c r="AA144" s="750"/>
      <c r="AB144" s="994"/>
      <c r="AC144" s="994"/>
      <c r="AD144" s="994"/>
      <c r="AE144" s="994"/>
      <c r="AF144" s="1076"/>
      <c r="AG144" s="1076"/>
      <c r="AH144" s="785"/>
      <c r="AI144" s="832"/>
      <c r="AJ144" s="785"/>
      <c r="AK144" s="797"/>
      <c r="AL144" s="966"/>
      <c r="AM144" s="797"/>
      <c r="AN144" s="799"/>
      <c r="AO144" s="739"/>
      <c r="AP144" s="962"/>
      <c r="AQ144" s="795"/>
      <c r="AR144" s="795"/>
      <c r="AS144" s="964"/>
      <c r="AT144" s="965"/>
      <c r="AU144" s="834"/>
      <c r="AV144" s="859"/>
      <c r="AW144" s="859"/>
      <c r="AX144" s="859"/>
      <c r="AY144" s="859"/>
      <c r="AZ144" s="859"/>
      <c r="BA144" s="859"/>
      <c r="BB144" s="859"/>
      <c r="BC144" s="859"/>
      <c r="BD144" s="859"/>
      <c r="BE144" s="859"/>
      <c r="BF144" s="952"/>
      <c r="BG144" s="955"/>
      <c r="BH144" s="945"/>
      <c r="BI144" s="945"/>
      <c r="BJ144" s="945"/>
      <c r="BK144" s="935"/>
    </row>
    <row r="145" spans="1:63" ht="30" customHeight="1">
      <c r="A145" s="980"/>
      <c r="B145" s="808"/>
      <c r="C145" s="769"/>
      <c r="D145" s="769"/>
      <c r="E145" s="810"/>
      <c r="F145" s="775"/>
      <c r="G145" s="777"/>
      <c r="H145" s="775"/>
      <c r="I145" s="775"/>
      <c r="J145" s="994"/>
      <c r="K145" s="158" t="s">
        <v>151</v>
      </c>
      <c r="L145" s="159" t="s">
        <v>142</v>
      </c>
      <c r="M145" s="998"/>
      <c r="N145" s="998"/>
      <c r="O145" s="816"/>
      <c r="P145" s="1003"/>
      <c r="Q145" s="820"/>
      <c r="R145" s="748"/>
      <c r="S145" s="748"/>
      <c r="T145" s="748"/>
      <c r="U145" s="748"/>
      <c r="V145" s="750"/>
      <c r="W145" s="750"/>
      <c r="X145" s="750"/>
      <c r="Y145" s="750"/>
      <c r="Z145" s="750"/>
      <c r="AA145" s="750"/>
      <c r="AB145" s="994"/>
      <c r="AC145" s="994"/>
      <c r="AD145" s="994"/>
      <c r="AE145" s="994"/>
      <c r="AF145" s="1076"/>
      <c r="AG145" s="1076"/>
      <c r="AH145" s="785"/>
      <c r="AI145" s="832"/>
      <c r="AJ145" s="785"/>
      <c r="AK145" s="797"/>
      <c r="AL145" s="966"/>
      <c r="AM145" s="797"/>
      <c r="AN145" s="799"/>
      <c r="AO145" s="739"/>
      <c r="AP145" s="962"/>
      <c r="AQ145" s="795"/>
      <c r="AR145" s="795"/>
      <c r="AS145" s="964"/>
      <c r="AT145" s="965"/>
      <c r="AU145" s="834"/>
      <c r="AV145" s="859"/>
      <c r="AW145" s="859"/>
      <c r="AX145" s="859"/>
      <c r="AY145" s="859"/>
      <c r="AZ145" s="859"/>
      <c r="BA145" s="859"/>
      <c r="BB145" s="859"/>
      <c r="BC145" s="859"/>
      <c r="BD145" s="859"/>
      <c r="BE145" s="859"/>
      <c r="BF145" s="952"/>
      <c r="BG145" s="955"/>
      <c r="BH145" s="945"/>
      <c r="BI145" s="945"/>
      <c r="BJ145" s="945"/>
      <c r="BK145" s="935"/>
    </row>
    <row r="146" spans="1:63" ht="72" customHeight="1">
      <c r="A146" s="980"/>
      <c r="B146" s="808"/>
      <c r="C146" s="769"/>
      <c r="D146" s="769"/>
      <c r="E146" s="810"/>
      <c r="F146" s="775"/>
      <c r="G146" s="777"/>
      <c r="H146" s="775"/>
      <c r="I146" s="775"/>
      <c r="J146" s="994"/>
      <c r="K146" s="158" t="s">
        <v>154</v>
      </c>
      <c r="L146" s="159" t="s">
        <v>126</v>
      </c>
      <c r="M146" s="998"/>
      <c r="N146" s="998"/>
      <c r="O146" s="816"/>
      <c r="P146" s="1003"/>
      <c r="Q146" s="820"/>
      <c r="R146" s="748"/>
      <c r="S146" s="748"/>
      <c r="T146" s="748"/>
      <c r="U146" s="748"/>
      <c r="V146" s="750"/>
      <c r="W146" s="750"/>
      <c r="X146" s="750"/>
      <c r="Y146" s="750"/>
      <c r="Z146" s="750"/>
      <c r="AA146" s="750"/>
      <c r="AB146" s="994"/>
      <c r="AC146" s="994"/>
      <c r="AD146" s="994"/>
      <c r="AE146" s="994"/>
      <c r="AF146" s="1076"/>
      <c r="AG146" s="1076"/>
      <c r="AH146" s="785"/>
      <c r="AI146" s="832"/>
      <c r="AJ146" s="785"/>
      <c r="AK146" s="797"/>
      <c r="AL146" s="966"/>
      <c r="AM146" s="797"/>
      <c r="AN146" s="799"/>
      <c r="AO146" s="739"/>
      <c r="AP146" s="962"/>
      <c r="AQ146" s="795"/>
      <c r="AR146" s="795"/>
      <c r="AS146" s="964"/>
      <c r="AT146" s="965"/>
      <c r="AU146" s="835"/>
      <c r="AV146" s="860"/>
      <c r="AW146" s="860"/>
      <c r="AX146" s="860"/>
      <c r="AY146" s="860"/>
      <c r="AZ146" s="860"/>
      <c r="BA146" s="860"/>
      <c r="BB146" s="860"/>
      <c r="BC146" s="860"/>
      <c r="BD146" s="860"/>
      <c r="BE146" s="860"/>
      <c r="BF146" s="953"/>
      <c r="BG146" s="956"/>
      <c r="BH146" s="946"/>
      <c r="BI146" s="946"/>
      <c r="BJ146" s="946"/>
      <c r="BK146" s="936"/>
    </row>
    <row r="147" spans="1:63" ht="45" customHeight="1">
      <c r="A147" s="980"/>
      <c r="B147" s="808"/>
      <c r="C147" s="769"/>
      <c r="D147" s="769"/>
      <c r="E147" s="810"/>
      <c r="F147" s="775"/>
      <c r="G147" s="777"/>
      <c r="H147" s="775"/>
      <c r="I147" s="775"/>
      <c r="J147" s="994"/>
      <c r="K147" s="158" t="s">
        <v>155</v>
      </c>
      <c r="L147" s="159" t="s">
        <v>126</v>
      </c>
      <c r="M147" s="998"/>
      <c r="N147" s="998"/>
      <c r="O147" s="816"/>
      <c r="P147" s="1003"/>
      <c r="Q147" s="820"/>
      <c r="R147" s="748"/>
      <c r="S147" s="748"/>
      <c r="T147" s="748"/>
      <c r="U147" s="748"/>
      <c r="V147" s="750"/>
      <c r="W147" s="750"/>
      <c r="X147" s="750"/>
      <c r="Y147" s="750"/>
      <c r="Z147" s="750"/>
      <c r="AA147" s="750"/>
      <c r="AB147" s="994"/>
      <c r="AC147" s="994"/>
      <c r="AD147" s="994"/>
      <c r="AE147" s="994"/>
      <c r="AF147" s="1076"/>
      <c r="AG147" s="1076"/>
      <c r="AH147" s="785"/>
      <c r="AI147" s="832"/>
      <c r="AJ147" s="785"/>
      <c r="AK147" s="797"/>
      <c r="AL147" s="966"/>
      <c r="AM147" s="797"/>
      <c r="AN147" s="799"/>
      <c r="AO147" s="739"/>
      <c r="AP147" s="962"/>
      <c r="AQ147" s="795"/>
      <c r="AR147" s="795"/>
      <c r="AS147" s="964"/>
      <c r="AT147" s="965"/>
      <c r="AU147" s="887"/>
      <c r="AV147" s="888"/>
      <c r="AW147" s="888"/>
      <c r="AX147" s="888"/>
      <c r="AY147" s="888"/>
      <c r="AZ147" s="888"/>
      <c r="BA147" s="888"/>
      <c r="BB147" s="888"/>
      <c r="BC147" s="888"/>
      <c r="BD147" s="888"/>
      <c r="BE147" s="888"/>
      <c r="BF147" s="904"/>
      <c r="BG147" s="949"/>
      <c r="BH147" s="942"/>
      <c r="BI147" s="942"/>
      <c r="BJ147" s="942"/>
      <c r="BK147" s="950"/>
    </row>
    <row r="148" spans="1:63" ht="45" customHeight="1">
      <c r="A148" s="980"/>
      <c r="B148" s="808"/>
      <c r="C148" s="770" t="s">
        <v>897</v>
      </c>
      <c r="D148" s="770" t="s">
        <v>539</v>
      </c>
      <c r="E148" s="810"/>
      <c r="F148" s="775"/>
      <c r="G148" s="777"/>
      <c r="H148" s="775"/>
      <c r="I148" s="775"/>
      <c r="J148" s="994"/>
      <c r="K148" s="158" t="s">
        <v>156</v>
      </c>
      <c r="L148" s="159" t="s">
        <v>126</v>
      </c>
      <c r="M148" s="998"/>
      <c r="N148" s="998"/>
      <c r="O148" s="816"/>
      <c r="P148" s="1003"/>
      <c r="Q148" s="820"/>
      <c r="R148" s="748"/>
      <c r="S148" s="748"/>
      <c r="T148" s="748"/>
      <c r="U148" s="748"/>
      <c r="V148" s="750"/>
      <c r="W148" s="750"/>
      <c r="X148" s="750"/>
      <c r="Y148" s="750"/>
      <c r="Z148" s="750"/>
      <c r="AA148" s="750"/>
      <c r="AB148" s="994"/>
      <c r="AC148" s="994"/>
      <c r="AD148" s="994"/>
      <c r="AE148" s="994"/>
      <c r="AF148" s="1076"/>
      <c r="AG148" s="1076"/>
      <c r="AH148" s="785"/>
      <c r="AI148" s="832"/>
      <c r="AJ148" s="785"/>
      <c r="AK148" s="797"/>
      <c r="AL148" s="966"/>
      <c r="AM148" s="797"/>
      <c r="AN148" s="799"/>
      <c r="AO148" s="739"/>
      <c r="AP148" s="962"/>
      <c r="AQ148" s="795"/>
      <c r="AR148" s="795"/>
      <c r="AS148" s="964"/>
      <c r="AT148" s="965"/>
      <c r="AU148" s="887"/>
      <c r="AV148" s="888"/>
      <c r="AW148" s="888"/>
      <c r="AX148" s="888"/>
      <c r="AY148" s="888"/>
      <c r="AZ148" s="888"/>
      <c r="BA148" s="888"/>
      <c r="BB148" s="888"/>
      <c r="BC148" s="888"/>
      <c r="BD148" s="888"/>
      <c r="BE148" s="888"/>
      <c r="BF148" s="904"/>
      <c r="BG148" s="949"/>
      <c r="BH148" s="942"/>
      <c r="BI148" s="942"/>
      <c r="BJ148" s="942"/>
      <c r="BK148" s="950"/>
    </row>
    <row r="149" spans="1:63" ht="45" customHeight="1">
      <c r="A149" s="980"/>
      <c r="B149" s="808"/>
      <c r="C149" s="770"/>
      <c r="D149" s="770"/>
      <c r="E149" s="810"/>
      <c r="F149" s="775"/>
      <c r="G149" s="778"/>
      <c r="H149" s="775"/>
      <c r="I149" s="775"/>
      <c r="J149" s="994"/>
      <c r="K149" s="158" t="s">
        <v>157</v>
      </c>
      <c r="L149" s="159" t="s">
        <v>126</v>
      </c>
      <c r="M149" s="998"/>
      <c r="N149" s="998"/>
      <c r="O149" s="816"/>
      <c r="P149" s="1003"/>
      <c r="Q149" s="1080"/>
      <c r="R149" s="749"/>
      <c r="S149" s="749"/>
      <c r="T149" s="749"/>
      <c r="U149" s="749"/>
      <c r="V149" s="751"/>
      <c r="W149" s="751"/>
      <c r="X149" s="750"/>
      <c r="Y149" s="750"/>
      <c r="Z149" s="750"/>
      <c r="AA149" s="750"/>
      <c r="AB149" s="994"/>
      <c r="AC149" s="994"/>
      <c r="AD149" s="994"/>
      <c r="AE149" s="994"/>
      <c r="AF149" s="1076"/>
      <c r="AG149" s="1076"/>
      <c r="AH149" s="785"/>
      <c r="AI149" s="832"/>
      <c r="AJ149" s="785"/>
      <c r="AK149" s="797"/>
      <c r="AL149" s="966"/>
      <c r="AM149" s="797"/>
      <c r="AN149" s="799"/>
      <c r="AO149" s="739"/>
      <c r="AP149" s="963"/>
      <c r="AQ149" s="795"/>
      <c r="AR149" s="795"/>
      <c r="AS149" s="964"/>
      <c r="AT149" s="965"/>
      <c r="AU149" s="887"/>
      <c r="AV149" s="888"/>
      <c r="AW149" s="888"/>
      <c r="AX149" s="888"/>
      <c r="AY149" s="888"/>
      <c r="AZ149" s="888"/>
      <c r="BA149" s="888"/>
      <c r="BB149" s="888"/>
      <c r="BC149" s="888"/>
      <c r="BD149" s="888"/>
      <c r="BE149" s="888"/>
      <c r="BF149" s="904"/>
      <c r="BG149" s="949"/>
      <c r="BH149" s="942"/>
      <c r="BI149" s="942"/>
      <c r="BJ149" s="942"/>
      <c r="BK149" s="950"/>
    </row>
    <row r="150" spans="1:63" ht="45" customHeight="1">
      <c r="A150" s="980"/>
      <c r="B150" s="808"/>
      <c r="C150" s="770"/>
      <c r="D150" s="770"/>
      <c r="E150" s="810"/>
      <c r="F150" s="775"/>
      <c r="G150" s="777" t="s">
        <v>1057</v>
      </c>
      <c r="H150" s="775"/>
      <c r="I150" s="775"/>
      <c r="J150" s="994"/>
      <c r="K150" s="158" t="s">
        <v>158</v>
      </c>
      <c r="L150" s="159" t="s">
        <v>126</v>
      </c>
      <c r="M150" s="998"/>
      <c r="N150" s="998"/>
      <c r="O150" s="816"/>
      <c r="P150" s="1003"/>
      <c r="Q150" s="989" t="s">
        <v>540</v>
      </c>
      <c r="R150" s="748" t="s">
        <v>540</v>
      </c>
      <c r="S150" s="160" t="s">
        <v>540</v>
      </c>
      <c r="T150" s="160" t="s">
        <v>540</v>
      </c>
      <c r="U150" s="160" t="s">
        <v>540</v>
      </c>
      <c r="V150" s="991" t="s">
        <v>540</v>
      </c>
      <c r="W150" s="991" t="s">
        <v>540</v>
      </c>
      <c r="X150" s="750"/>
      <c r="Y150" s="750"/>
      <c r="Z150" s="750"/>
      <c r="AA150" s="750"/>
      <c r="AB150" s="994"/>
      <c r="AC150" s="994"/>
      <c r="AD150" s="994"/>
      <c r="AE150" s="994"/>
      <c r="AF150" s="1076"/>
      <c r="AG150" s="1076"/>
      <c r="AH150" s="785"/>
      <c r="AI150" s="832"/>
      <c r="AJ150" s="785"/>
      <c r="AK150" s="797"/>
      <c r="AL150" s="966"/>
      <c r="AM150" s="797"/>
      <c r="AN150" s="799"/>
      <c r="AO150" s="739"/>
      <c r="AP150" s="985" t="s">
        <v>900</v>
      </c>
      <c r="AQ150" s="795"/>
      <c r="AR150" s="795"/>
      <c r="AS150" s="964"/>
      <c r="AT150" s="965" t="s">
        <v>541</v>
      </c>
      <c r="AU150" s="887"/>
      <c r="AV150" s="888"/>
      <c r="AW150" s="888"/>
      <c r="AX150" s="888"/>
      <c r="AY150" s="888"/>
      <c r="AZ150" s="888"/>
      <c r="BA150" s="888"/>
      <c r="BB150" s="888"/>
      <c r="BC150" s="888"/>
      <c r="BD150" s="888"/>
      <c r="BE150" s="888"/>
      <c r="BF150" s="904"/>
      <c r="BG150" s="949"/>
      <c r="BH150" s="942"/>
      <c r="BI150" s="942"/>
      <c r="BJ150" s="942"/>
      <c r="BK150" s="950"/>
    </row>
    <row r="151" spans="1:63" ht="45" customHeight="1">
      <c r="A151" s="980"/>
      <c r="B151" s="808"/>
      <c r="C151" s="770"/>
      <c r="D151" s="770"/>
      <c r="E151" s="810"/>
      <c r="F151" s="775"/>
      <c r="G151" s="777"/>
      <c r="H151" s="775"/>
      <c r="I151" s="775"/>
      <c r="J151" s="994"/>
      <c r="K151" s="158" t="s">
        <v>159</v>
      </c>
      <c r="L151" s="159" t="s">
        <v>126</v>
      </c>
      <c r="M151" s="998"/>
      <c r="N151" s="998"/>
      <c r="O151" s="816"/>
      <c r="P151" s="1003"/>
      <c r="Q151" s="989"/>
      <c r="R151" s="748"/>
      <c r="S151" s="160" t="s">
        <v>540</v>
      </c>
      <c r="T151" s="160" t="s">
        <v>540</v>
      </c>
      <c r="U151" s="160" t="s">
        <v>540</v>
      </c>
      <c r="V151" s="991"/>
      <c r="W151" s="991"/>
      <c r="X151" s="750"/>
      <c r="Y151" s="750"/>
      <c r="Z151" s="750"/>
      <c r="AA151" s="750"/>
      <c r="AB151" s="994"/>
      <c r="AC151" s="994"/>
      <c r="AD151" s="994"/>
      <c r="AE151" s="994"/>
      <c r="AF151" s="1076"/>
      <c r="AG151" s="1076"/>
      <c r="AH151" s="785"/>
      <c r="AI151" s="832"/>
      <c r="AJ151" s="785"/>
      <c r="AK151" s="797"/>
      <c r="AL151" s="966"/>
      <c r="AM151" s="797"/>
      <c r="AN151" s="799"/>
      <c r="AO151" s="739"/>
      <c r="AP151" s="986"/>
      <c r="AQ151" s="795"/>
      <c r="AR151" s="795"/>
      <c r="AS151" s="964"/>
      <c r="AT151" s="965"/>
      <c r="AU151" s="887"/>
      <c r="AV151" s="888"/>
      <c r="AW151" s="888"/>
      <c r="AX151" s="888"/>
      <c r="AY151" s="888"/>
      <c r="AZ151" s="888"/>
      <c r="BA151" s="888"/>
      <c r="BB151" s="888"/>
      <c r="BC151" s="888"/>
      <c r="BD151" s="888"/>
      <c r="BE151" s="888"/>
      <c r="BF151" s="904"/>
      <c r="BG151" s="949"/>
      <c r="BH151" s="942"/>
      <c r="BI151" s="942"/>
      <c r="BJ151" s="942"/>
      <c r="BK151" s="950"/>
    </row>
    <row r="152" spans="1:63" ht="45" customHeight="1">
      <c r="A152" s="980"/>
      <c r="B152" s="808"/>
      <c r="C152" s="770"/>
      <c r="D152" s="770"/>
      <c r="E152" s="810"/>
      <c r="F152" s="775"/>
      <c r="G152" s="777"/>
      <c r="H152" s="775"/>
      <c r="I152" s="775"/>
      <c r="J152" s="994"/>
      <c r="K152" s="158" t="s">
        <v>160</v>
      </c>
      <c r="L152" s="159" t="s">
        <v>126</v>
      </c>
      <c r="M152" s="998"/>
      <c r="N152" s="998"/>
      <c r="O152" s="816"/>
      <c r="P152" s="1003"/>
      <c r="Q152" s="989"/>
      <c r="R152" s="748"/>
      <c r="S152" s="160" t="s">
        <v>540</v>
      </c>
      <c r="T152" s="160" t="s">
        <v>540</v>
      </c>
      <c r="U152" s="160" t="s">
        <v>540</v>
      </c>
      <c r="V152" s="991"/>
      <c r="W152" s="991"/>
      <c r="X152" s="750"/>
      <c r="Y152" s="750"/>
      <c r="Z152" s="750"/>
      <c r="AA152" s="750"/>
      <c r="AB152" s="994"/>
      <c r="AC152" s="994"/>
      <c r="AD152" s="994"/>
      <c r="AE152" s="994"/>
      <c r="AF152" s="1076"/>
      <c r="AG152" s="1076"/>
      <c r="AH152" s="785"/>
      <c r="AI152" s="832"/>
      <c r="AJ152" s="785"/>
      <c r="AK152" s="797"/>
      <c r="AL152" s="966"/>
      <c r="AM152" s="797"/>
      <c r="AN152" s="799"/>
      <c r="AO152" s="739"/>
      <c r="AP152" s="986"/>
      <c r="AQ152" s="795"/>
      <c r="AR152" s="795"/>
      <c r="AS152" s="964"/>
      <c r="AT152" s="965"/>
      <c r="AU152" s="887"/>
      <c r="AV152" s="888"/>
      <c r="AW152" s="888"/>
      <c r="AX152" s="888"/>
      <c r="AY152" s="888"/>
      <c r="AZ152" s="888"/>
      <c r="BA152" s="888"/>
      <c r="BB152" s="888"/>
      <c r="BC152" s="888"/>
      <c r="BD152" s="888"/>
      <c r="BE152" s="888"/>
      <c r="BF152" s="904"/>
      <c r="BG152" s="949"/>
      <c r="BH152" s="942"/>
      <c r="BI152" s="942"/>
      <c r="BJ152" s="942"/>
      <c r="BK152" s="950"/>
    </row>
    <row r="153" spans="1:63" ht="45" customHeight="1">
      <c r="A153" s="980"/>
      <c r="B153" s="808"/>
      <c r="C153" s="770"/>
      <c r="D153" s="770"/>
      <c r="E153" s="810"/>
      <c r="F153" s="775"/>
      <c r="G153" s="777"/>
      <c r="H153" s="775"/>
      <c r="I153" s="775"/>
      <c r="J153" s="994"/>
      <c r="K153" s="158" t="s">
        <v>161</v>
      </c>
      <c r="L153" s="159" t="s">
        <v>126</v>
      </c>
      <c r="M153" s="998"/>
      <c r="N153" s="998"/>
      <c r="O153" s="816"/>
      <c r="P153" s="1003"/>
      <c r="Q153" s="989"/>
      <c r="R153" s="748"/>
      <c r="S153" s="160" t="s">
        <v>540</v>
      </c>
      <c r="T153" s="160" t="s">
        <v>540</v>
      </c>
      <c r="U153" s="160" t="s">
        <v>540</v>
      </c>
      <c r="V153" s="991"/>
      <c r="W153" s="991"/>
      <c r="X153" s="750"/>
      <c r="Y153" s="750"/>
      <c r="Z153" s="750"/>
      <c r="AA153" s="750"/>
      <c r="AB153" s="994"/>
      <c r="AC153" s="994"/>
      <c r="AD153" s="994"/>
      <c r="AE153" s="994"/>
      <c r="AF153" s="1076"/>
      <c r="AG153" s="1076"/>
      <c r="AH153" s="785"/>
      <c r="AI153" s="832"/>
      <c r="AJ153" s="785"/>
      <c r="AK153" s="797"/>
      <c r="AL153" s="966"/>
      <c r="AM153" s="797"/>
      <c r="AN153" s="799"/>
      <c r="AO153" s="739"/>
      <c r="AP153" s="986"/>
      <c r="AQ153" s="795"/>
      <c r="AR153" s="795"/>
      <c r="AS153" s="964"/>
      <c r="AT153" s="965"/>
      <c r="AU153" s="887"/>
      <c r="AV153" s="888"/>
      <c r="AW153" s="888"/>
      <c r="AX153" s="888"/>
      <c r="AY153" s="888"/>
      <c r="AZ153" s="888"/>
      <c r="BA153" s="888"/>
      <c r="BB153" s="888"/>
      <c r="BC153" s="888"/>
      <c r="BD153" s="888"/>
      <c r="BE153" s="888"/>
      <c r="BF153" s="904"/>
      <c r="BG153" s="949"/>
      <c r="BH153" s="942"/>
      <c r="BI153" s="942"/>
      <c r="BJ153" s="942"/>
      <c r="BK153" s="950"/>
    </row>
    <row r="154" spans="1:63" ht="45" customHeight="1">
      <c r="A154" s="980"/>
      <c r="B154" s="808"/>
      <c r="C154" s="770"/>
      <c r="D154" s="770"/>
      <c r="E154" s="810"/>
      <c r="F154" s="775"/>
      <c r="G154" s="777"/>
      <c r="H154" s="775"/>
      <c r="I154" s="775"/>
      <c r="J154" s="994"/>
      <c r="K154" s="158" t="s">
        <v>162</v>
      </c>
      <c r="L154" s="159" t="s">
        <v>142</v>
      </c>
      <c r="M154" s="998"/>
      <c r="N154" s="998"/>
      <c r="O154" s="816"/>
      <c r="P154" s="1003"/>
      <c r="Q154" s="989"/>
      <c r="R154" s="748"/>
      <c r="S154" s="160" t="s">
        <v>540</v>
      </c>
      <c r="T154" s="160" t="s">
        <v>540</v>
      </c>
      <c r="U154" s="160" t="s">
        <v>540</v>
      </c>
      <c r="V154" s="991"/>
      <c r="W154" s="991"/>
      <c r="X154" s="750"/>
      <c r="Y154" s="750"/>
      <c r="Z154" s="750"/>
      <c r="AA154" s="750"/>
      <c r="AB154" s="994"/>
      <c r="AC154" s="994"/>
      <c r="AD154" s="994"/>
      <c r="AE154" s="994"/>
      <c r="AF154" s="1076"/>
      <c r="AG154" s="1076"/>
      <c r="AH154" s="785"/>
      <c r="AI154" s="832"/>
      <c r="AJ154" s="785"/>
      <c r="AK154" s="797"/>
      <c r="AL154" s="966"/>
      <c r="AM154" s="797"/>
      <c r="AN154" s="799"/>
      <c r="AO154" s="739"/>
      <c r="AP154" s="986"/>
      <c r="AQ154" s="795"/>
      <c r="AR154" s="795"/>
      <c r="AS154" s="964"/>
      <c r="AT154" s="965"/>
      <c r="AU154" s="887"/>
      <c r="AV154" s="888"/>
      <c r="AW154" s="888"/>
      <c r="AX154" s="888"/>
      <c r="AY154" s="888"/>
      <c r="AZ154" s="888"/>
      <c r="BA154" s="888"/>
      <c r="BB154" s="888"/>
      <c r="BC154" s="888"/>
      <c r="BD154" s="888"/>
      <c r="BE154" s="888"/>
      <c r="BF154" s="904"/>
      <c r="BG154" s="949"/>
      <c r="BH154" s="942"/>
      <c r="BI154" s="942"/>
      <c r="BJ154" s="942"/>
      <c r="BK154" s="950"/>
    </row>
    <row r="155" spans="1:63" ht="45" customHeight="1">
      <c r="A155" s="980"/>
      <c r="B155" s="808"/>
      <c r="C155" s="770"/>
      <c r="D155" s="770"/>
      <c r="E155" s="810"/>
      <c r="F155" s="775"/>
      <c r="G155" s="777"/>
      <c r="H155" s="775"/>
      <c r="I155" s="775"/>
      <c r="J155" s="994"/>
      <c r="K155" s="158" t="s">
        <v>163</v>
      </c>
      <c r="L155" s="159" t="s">
        <v>142</v>
      </c>
      <c r="M155" s="998"/>
      <c r="N155" s="998"/>
      <c r="O155" s="816"/>
      <c r="P155" s="1003"/>
      <c r="Q155" s="989"/>
      <c r="R155" s="748"/>
      <c r="S155" s="160" t="s">
        <v>540</v>
      </c>
      <c r="T155" s="160" t="s">
        <v>540</v>
      </c>
      <c r="U155" s="160" t="s">
        <v>540</v>
      </c>
      <c r="V155" s="991"/>
      <c r="W155" s="991"/>
      <c r="X155" s="750"/>
      <c r="Y155" s="750"/>
      <c r="Z155" s="750"/>
      <c r="AA155" s="750"/>
      <c r="AB155" s="994"/>
      <c r="AC155" s="994"/>
      <c r="AD155" s="994"/>
      <c r="AE155" s="994"/>
      <c r="AF155" s="1076"/>
      <c r="AG155" s="1076"/>
      <c r="AH155" s="785"/>
      <c r="AI155" s="832"/>
      <c r="AJ155" s="785"/>
      <c r="AK155" s="797"/>
      <c r="AL155" s="966"/>
      <c r="AM155" s="797"/>
      <c r="AN155" s="799"/>
      <c r="AO155" s="739"/>
      <c r="AP155" s="986"/>
      <c r="AQ155" s="795"/>
      <c r="AR155" s="795"/>
      <c r="AS155" s="964"/>
      <c r="AT155" s="965"/>
      <c r="AU155" s="887"/>
      <c r="AV155" s="888"/>
      <c r="AW155" s="888"/>
      <c r="AX155" s="888"/>
      <c r="AY155" s="888"/>
      <c r="AZ155" s="888"/>
      <c r="BA155" s="888"/>
      <c r="BB155" s="888"/>
      <c r="BC155" s="888"/>
      <c r="BD155" s="888"/>
      <c r="BE155" s="888"/>
      <c r="BF155" s="904"/>
      <c r="BG155" s="949"/>
      <c r="BH155" s="942"/>
      <c r="BI155" s="942"/>
      <c r="BJ155" s="942"/>
      <c r="BK155" s="950"/>
    </row>
    <row r="156" spans="1:63" ht="45" customHeight="1">
      <c r="A156" s="980"/>
      <c r="B156" s="808"/>
      <c r="C156" s="770"/>
      <c r="D156" s="770"/>
      <c r="E156" s="810"/>
      <c r="F156" s="775"/>
      <c r="G156" s="777"/>
      <c r="H156" s="775"/>
      <c r="I156" s="775"/>
      <c r="J156" s="994"/>
      <c r="K156" s="158" t="s">
        <v>164</v>
      </c>
      <c r="L156" s="159" t="s">
        <v>142</v>
      </c>
      <c r="M156" s="998"/>
      <c r="N156" s="998"/>
      <c r="O156" s="816"/>
      <c r="P156" s="1003"/>
      <c r="Q156" s="989"/>
      <c r="R156" s="748"/>
      <c r="S156" s="160" t="s">
        <v>540</v>
      </c>
      <c r="T156" s="160" t="s">
        <v>540</v>
      </c>
      <c r="U156" s="160" t="s">
        <v>540</v>
      </c>
      <c r="V156" s="991"/>
      <c r="W156" s="991"/>
      <c r="X156" s="750"/>
      <c r="Y156" s="750"/>
      <c r="Z156" s="750"/>
      <c r="AA156" s="750"/>
      <c r="AB156" s="994"/>
      <c r="AC156" s="994"/>
      <c r="AD156" s="994"/>
      <c r="AE156" s="994"/>
      <c r="AF156" s="1076"/>
      <c r="AG156" s="1076"/>
      <c r="AH156" s="785"/>
      <c r="AI156" s="832"/>
      <c r="AJ156" s="785"/>
      <c r="AK156" s="797"/>
      <c r="AL156" s="966"/>
      <c r="AM156" s="797"/>
      <c r="AN156" s="799"/>
      <c r="AO156" s="739"/>
      <c r="AP156" s="986"/>
      <c r="AQ156" s="795"/>
      <c r="AR156" s="795"/>
      <c r="AS156" s="964"/>
      <c r="AT156" s="965"/>
      <c r="AU156" s="887"/>
      <c r="AV156" s="888"/>
      <c r="AW156" s="888"/>
      <c r="AX156" s="888"/>
      <c r="AY156" s="888"/>
      <c r="AZ156" s="888"/>
      <c r="BA156" s="888"/>
      <c r="BB156" s="888"/>
      <c r="BC156" s="888"/>
      <c r="BD156" s="888"/>
      <c r="BE156" s="888"/>
      <c r="BF156" s="904"/>
      <c r="BG156" s="949"/>
      <c r="BH156" s="942"/>
      <c r="BI156" s="942"/>
      <c r="BJ156" s="942"/>
      <c r="BK156" s="950"/>
    </row>
    <row r="157" spans="1:63" ht="69.75" customHeight="1">
      <c r="A157" s="981"/>
      <c r="B157" s="809"/>
      <c r="C157" s="770"/>
      <c r="D157" s="770"/>
      <c r="E157" s="811"/>
      <c r="F157" s="776"/>
      <c r="G157" s="778"/>
      <c r="H157" s="776"/>
      <c r="I157" s="822"/>
      <c r="J157" s="995"/>
      <c r="K157" s="158" t="s">
        <v>165</v>
      </c>
      <c r="L157" s="159" t="s">
        <v>142</v>
      </c>
      <c r="M157" s="999"/>
      <c r="N157" s="999"/>
      <c r="O157" s="817"/>
      <c r="P157" s="1004"/>
      <c r="Q157" s="990"/>
      <c r="R157" s="749"/>
      <c r="S157" s="161" t="s">
        <v>540</v>
      </c>
      <c r="T157" s="161" t="s">
        <v>540</v>
      </c>
      <c r="U157" s="161" t="s">
        <v>540</v>
      </c>
      <c r="V157" s="992"/>
      <c r="W157" s="992"/>
      <c r="X157" s="784"/>
      <c r="Y157" s="784"/>
      <c r="Z157" s="784"/>
      <c r="AA157" s="784"/>
      <c r="AB157" s="995"/>
      <c r="AC157" s="995"/>
      <c r="AD157" s="995"/>
      <c r="AE157" s="995"/>
      <c r="AF157" s="1077"/>
      <c r="AG157" s="1077"/>
      <c r="AH157" s="785"/>
      <c r="AI157" s="832"/>
      <c r="AJ157" s="785"/>
      <c r="AK157" s="798"/>
      <c r="AL157" s="966"/>
      <c r="AM157" s="798"/>
      <c r="AN157" s="799"/>
      <c r="AO157" s="739"/>
      <c r="AP157" s="986"/>
      <c r="AQ157" s="795"/>
      <c r="AR157" s="795"/>
      <c r="AS157" s="964"/>
      <c r="AT157" s="965"/>
      <c r="AU157" s="887"/>
      <c r="AV157" s="888"/>
      <c r="AW157" s="888"/>
      <c r="AX157" s="888"/>
      <c r="AY157" s="888"/>
      <c r="AZ157" s="888"/>
      <c r="BA157" s="888"/>
      <c r="BB157" s="888"/>
      <c r="BC157" s="888"/>
      <c r="BD157" s="888"/>
      <c r="BE157" s="888"/>
      <c r="BF157" s="904"/>
      <c r="BG157" s="949"/>
      <c r="BH157" s="942"/>
      <c r="BI157" s="942"/>
      <c r="BJ157" s="942"/>
      <c r="BK157" s="950"/>
    </row>
    <row r="158" spans="1:63" ht="45" customHeight="1">
      <c r="A158" s="806">
        <v>9</v>
      </c>
      <c r="B158" s="808" t="s">
        <v>528</v>
      </c>
      <c r="C158" s="771" t="s">
        <v>542</v>
      </c>
      <c r="D158" s="771" t="s">
        <v>543</v>
      </c>
      <c r="E158" s="810" t="s">
        <v>544</v>
      </c>
      <c r="F158" s="775" t="s">
        <v>122</v>
      </c>
      <c r="G158" s="777" t="s">
        <v>531</v>
      </c>
      <c r="H158" s="775" t="s">
        <v>903</v>
      </c>
      <c r="I158" s="777" t="s">
        <v>468</v>
      </c>
      <c r="J158" s="775" t="s">
        <v>124</v>
      </c>
      <c r="K158" s="158" t="s">
        <v>125</v>
      </c>
      <c r="L158" s="162" t="s">
        <v>126</v>
      </c>
      <c r="M158" s="813">
        <v>13</v>
      </c>
      <c r="N158" s="813" t="s">
        <v>532</v>
      </c>
      <c r="O158" s="815" t="s">
        <v>533</v>
      </c>
      <c r="P158" s="818" t="s">
        <v>469</v>
      </c>
      <c r="Q158" s="820" t="s">
        <v>904</v>
      </c>
      <c r="R158" s="748" t="s">
        <v>46</v>
      </c>
      <c r="S158" s="163">
        <v>2</v>
      </c>
      <c r="T158" s="163">
        <v>2</v>
      </c>
      <c r="U158" s="163">
        <v>2</v>
      </c>
      <c r="V158" s="750" t="s">
        <v>535</v>
      </c>
      <c r="W158" s="750" t="s">
        <v>545</v>
      </c>
      <c r="X158" s="750" t="s">
        <v>130</v>
      </c>
      <c r="Y158" s="750" t="s">
        <v>132</v>
      </c>
      <c r="Z158" s="750" t="s">
        <v>133</v>
      </c>
      <c r="AA158" s="750" t="s">
        <v>124</v>
      </c>
      <c r="AB158" s="993" t="s">
        <v>46</v>
      </c>
      <c r="AC158" s="993">
        <v>2</v>
      </c>
      <c r="AD158" s="993">
        <v>2</v>
      </c>
      <c r="AE158" s="993">
        <v>2</v>
      </c>
      <c r="AF158" s="759" t="s">
        <v>898</v>
      </c>
      <c r="AG158" s="829" t="s">
        <v>545</v>
      </c>
      <c r="AH158" s="785" t="s">
        <v>130</v>
      </c>
      <c r="AI158" s="832" t="s">
        <v>132</v>
      </c>
      <c r="AJ158" s="785" t="s">
        <v>133</v>
      </c>
      <c r="AK158" s="966" t="s">
        <v>124</v>
      </c>
      <c r="AL158" s="966" t="str">
        <f>IF(AND(OR(AJ158="Directamente",AJ158="Indirectamente",AJ158="No Disminuye"),AH158="Moderado",AI158="Directamente",(OR(J158="Raro",J158="Improbable"))),"Raro",IF(AND(OR(AJ158="Directamente",AJ158="Indirectamente",AJ158="No Disminuye"),(AH158="Moderado"),(AI158="Directamente"),(J158="Posible")),"Improbable",IF(AND(OR(AJ158="Directamente",AJ158="Indirectamente",AJ158="No Disminuye"),(AH158="Moderado"),(AI158="Directamente"),(J158="Probable")),"Posible",IF(AND(OR(AJ158="Directamente",AJ158="Indirectamente",AJ158="No Disminuye"),(AH158="Moderado"),(AI158="Directamente"),(J158="Casi Seguro")),"Probable",IF(AND(AJ158="Directamente",AI158="No disminuye",AH158="Moderado"),J158," ")))))</f>
        <v xml:space="preserve"> </v>
      </c>
      <c r="AM158" s="966" t="str">
        <f>N158</f>
        <v>Catastrófico</v>
      </c>
      <c r="AN158" s="799" t="str">
        <f>IF(AND(EXACT(AK158,"Rara vez"),(EXACT(AM158,"Moderado"))),"Moderado",IF(AND(EXACT(AK158,"Rara vez"),(EXACT(AM158,"Mayor"))),"Alto",IF(AND(EXACT(AK158,"Rara vez"),(EXACT(AM158,"Catastrófico"))),"Extremo",IF(AND(EXACT(AK158,"Improbable"),(EXACT(AM158,"Moderado"))),"Moderado",IF(AND(EXACT(AK158,"Improbable"),(EXACT(AM158,"Mayor"))),"Alto",IF(AND(EXACT(AK158,"Improbable"),(EXACT(AM158,"Catastrófico"))),"Extremo",IF(AND(EXACT(AK158,"Posible"),(EXACT(AM158,"Moderado"))),"Alto",IF(AND(EXACT(AK158,"Posible"),(EXACT(AM158,"Mayor"))),"Extremo",IF(AND(EXACT(AK158,"Posible"),(EXACT(AM158,"Catastrófico"))),"Extremo",IF(AND(EXACT(AK158,"Probable"),(EXACT(AM158,"Moderado"))),"Alto",IF(AND(EXACT(AK158,"Probable"),(EXACT(AM158,"Mayor"))),"Extremo",IF(AND(EXACT(AK158,"Probable"),(EXACT(AM158,"Catastrófico"))),"Extremo",IF(AND(EXACT(AK158,"Casi Seguro"),(EXACT(AM158,"Moderado"))),"Extremo",IF(AND(EXACT(AK158,"Casi Seguro"),(EXACT(AM158,"Mayor"))),"Extremo",IF(AND(EXACT(AK158,"Casi Seguro"),(EXACT(AM158,"Catastrófico"))),"Extremo","")))))))))))))))</f>
        <v>Extremo</v>
      </c>
      <c r="AO158" s="739" t="s">
        <v>469</v>
      </c>
      <c r="AP158" s="961" t="s">
        <v>905</v>
      </c>
      <c r="AQ158" s="795">
        <v>44927</v>
      </c>
      <c r="AR158" s="795">
        <v>45291</v>
      </c>
      <c r="AS158" s="964" t="s">
        <v>537</v>
      </c>
      <c r="AT158" s="957" t="s">
        <v>546</v>
      </c>
      <c r="AU158" s="125"/>
      <c r="AV158" s="126"/>
      <c r="AW158" s="126"/>
      <c r="AX158" s="126"/>
      <c r="AY158" s="126"/>
      <c r="AZ158" s="126"/>
      <c r="BA158" s="126"/>
      <c r="BB158" s="126"/>
      <c r="BC158" s="126"/>
      <c r="BD158" s="126"/>
      <c r="BE158" s="126"/>
      <c r="BF158" s="128"/>
      <c r="BG158" s="129"/>
      <c r="BH158" s="127"/>
      <c r="BI158" s="127"/>
      <c r="BJ158" s="127"/>
      <c r="BK158" s="130"/>
    </row>
    <row r="159" spans="1:63" ht="45" customHeight="1">
      <c r="A159" s="806"/>
      <c r="B159" s="808"/>
      <c r="C159" s="771"/>
      <c r="D159" s="771"/>
      <c r="E159" s="810"/>
      <c r="F159" s="775"/>
      <c r="G159" s="777"/>
      <c r="H159" s="775"/>
      <c r="I159" s="777"/>
      <c r="J159" s="775"/>
      <c r="K159" s="158" t="s">
        <v>135</v>
      </c>
      <c r="L159" s="162" t="s">
        <v>126</v>
      </c>
      <c r="M159" s="813"/>
      <c r="N159" s="813"/>
      <c r="O159" s="816"/>
      <c r="P159" s="818"/>
      <c r="Q159" s="820"/>
      <c r="R159" s="748"/>
      <c r="S159" s="163" t="s">
        <v>540</v>
      </c>
      <c r="T159" s="163" t="s">
        <v>540</v>
      </c>
      <c r="U159" s="163" t="s">
        <v>540</v>
      </c>
      <c r="V159" s="750"/>
      <c r="W159" s="750"/>
      <c r="X159" s="750"/>
      <c r="Y159" s="750"/>
      <c r="Z159" s="750"/>
      <c r="AA159" s="750"/>
      <c r="AB159" s="994"/>
      <c r="AC159" s="994"/>
      <c r="AD159" s="994"/>
      <c r="AE159" s="994"/>
      <c r="AF159" s="760"/>
      <c r="AG159" s="830"/>
      <c r="AH159" s="785"/>
      <c r="AI159" s="832"/>
      <c r="AJ159" s="785"/>
      <c r="AK159" s="966"/>
      <c r="AL159" s="966"/>
      <c r="AM159" s="966"/>
      <c r="AN159" s="799"/>
      <c r="AO159" s="739"/>
      <c r="AP159" s="962"/>
      <c r="AQ159" s="795"/>
      <c r="AR159" s="795"/>
      <c r="AS159" s="964"/>
      <c r="AT159" s="958"/>
      <c r="AU159" s="125"/>
      <c r="AV159" s="126"/>
      <c r="AW159" s="126"/>
      <c r="AX159" s="126"/>
      <c r="AY159" s="126"/>
      <c r="AZ159" s="126"/>
      <c r="BA159" s="126"/>
      <c r="BB159" s="126"/>
      <c r="BC159" s="126"/>
      <c r="BD159" s="126"/>
      <c r="BE159" s="126"/>
      <c r="BF159" s="128"/>
      <c r="BG159" s="129"/>
      <c r="BH159" s="127"/>
      <c r="BI159" s="127"/>
      <c r="BJ159" s="127"/>
      <c r="BK159" s="130"/>
    </row>
    <row r="160" spans="1:63" ht="45" customHeight="1">
      <c r="A160" s="806"/>
      <c r="B160" s="808"/>
      <c r="C160" s="771"/>
      <c r="D160" s="771"/>
      <c r="E160" s="810"/>
      <c r="F160" s="775"/>
      <c r="G160" s="777"/>
      <c r="H160" s="775"/>
      <c r="I160" s="777"/>
      <c r="J160" s="775"/>
      <c r="K160" s="158" t="s">
        <v>138</v>
      </c>
      <c r="L160" s="162" t="s">
        <v>126</v>
      </c>
      <c r="M160" s="813"/>
      <c r="N160" s="813"/>
      <c r="O160" s="816"/>
      <c r="P160" s="818"/>
      <c r="Q160" s="820"/>
      <c r="R160" s="748"/>
      <c r="S160" s="163" t="s">
        <v>540</v>
      </c>
      <c r="T160" s="163" t="s">
        <v>540</v>
      </c>
      <c r="U160" s="163" t="s">
        <v>540</v>
      </c>
      <c r="V160" s="750"/>
      <c r="W160" s="750"/>
      <c r="X160" s="750"/>
      <c r="Y160" s="750"/>
      <c r="Z160" s="750"/>
      <c r="AA160" s="750"/>
      <c r="AB160" s="994"/>
      <c r="AC160" s="994"/>
      <c r="AD160" s="994"/>
      <c r="AE160" s="994"/>
      <c r="AF160" s="760"/>
      <c r="AG160" s="830"/>
      <c r="AH160" s="785"/>
      <c r="AI160" s="832"/>
      <c r="AJ160" s="785"/>
      <c r="AK160" s="966"/>
      <c r="AL160" s="966"/>
      <c r="AM160" s="966"/>
      <c r="AN160" s="799"/>
      <c r="AO160" s="739"/>
      <c r="AP160" s="962"/>
      <c r="AQ160" s="795"/>
      <c r="AR160" s="795"/>
      <c r="AS160" s="964"/>
      <c r="AT160" s="958"/>
      <c r="AU160" s="125"/>
      <c r="AV160" s="126"/>
      <c r="AW160" s="126"/>
      <c r="AX160" s="126"/>
      <c r="AY160" s="126"/>
      <c r="AZ160" s="126"/>
      <c r="BA160" s="126"/>
      <c r="BB160" s="126"/>
      <c r="BC160" s="126"/>
      <c r="BD160" s="126"/>
      <c r="BE160" s="126"/>
      <c r="BF160" s="128"/>
      <c r="BG160" s="129"/>
      <c r="BH160" s="127"/>
      <c r="BI160" s="127"/>
      <c r="BJ160" s="127"/>
      <c r="BK160" s="130"/>
    </row>
    <row r="161" spans="1:63" ht="45" customHeight="1">
      <c r="A161" s="806"/>
      <c r="B161" s="808"/>
      <c r="C161" s="771"/>
      <c r="D161" s="771"/>
      <c r="E161" s="810"/>
      <c r="F161" s="775"/>
      <c r="G161" s="777"/>
      <c r="H161" s="775"/>
      <c r="I161" s="777"/>
      <c r="J161" s="775"/>
      <c r="K161" s="158" t="s">
        <v>141</v>
      </c>
      <c r="L161" s="162" t="s">
        <v>142</v>
      </c>
      <c r="M161" s="813"/>
      <c r="N161" s="813"/>
      <c r="O161" s="816"/>
      <c r="P161" s="818"/>
      <c r="Q161" s="820"/>
      <c r="R161" s="748"/>
      <c r="S161" s="163" t="s">
        <v>540</v>
      </c>
      <c r="T161" s="163" t="s">
        <v>540</v>
      </c>
      <c r="U161" s="163" t="s">
        <v>540</v>
      </c>
      <c r="V161" s="750"/>
      <c r="W161" s="750"/>
      <c r="X161" s="750"/>
      <c r="Y161" s="750"/>
      <c r="Z161" s="750"/>
      <c r="AA161" s="750"/>
      <c r="AB161" s="994"/>
      <c r="AC161" s="994"/>
      <c r="AD161" s="994"/>
      <c r="AE161" s="994"/>
      <c r="AF161" s="760"/>
      <c r="AG161" s="830"/>
      <c r="AH161" s="785"/>
      <c r="AI161" s="832"/>
      <c r="AJ161" s="785"/>
      <c r="AK161" s="966"/>
      <c r="AL161" s="966"/>
      <c r="AM161" s="966"/>
      <c r="AN161" s="799"/>
      <c r="AO161" s="739"/>
      <c r="AP161" s="962"/>
      <c r="AQ161" s="795"/>
      <c r="AR161" s="795"/>
      <c r="AS161" s="964"/>
      <c r="AT161" s="958"/>
      <c r="AU161" s="125"/>
      <c r="AV161" s="126"/>
      <c r="AW161" s="126"/>
      <c r="AX161" s="126"/>
      <c r="AY161" s="126"/>
      <c r="AZ161" s="126"/>
      <c r="BA161" s="126"/>
      <c r="BB161" s="126"/>
      <c r="BC161" s="126"/>
      <c r="BD161" s="126"/>
      <c r="BE161" s="126"/>
      <c r="BF161" s="128"/>
      <c r="BG161" s="129"/>
      <c r="BH161" s="127"/>
      <c r="BI161" s="127"/>
      <c r="BJ161" s="127"/>
      <c r="BK161" s="130"/>
    </row>
    <row r="162" spans="1:63" ht="45" customHeight="1">
      <c r="A162" s="806"/>
      <c r="B162" s="808"/>
      <c r="C162" s="771"/>
      <c r="D162" s="771"/>
      <c r="E162" s="810"/>
      <c r="F162" s="775"/>
      <c r="G162" s="777"/>
      <c r="H162" s="775"/>
      <c r="I162" s="777"/>
      <c r="J162" s="775"/>
      <c r="K162" s="158" t="s">
        <v>145</v>
      </c>
      <c r="L162" s="162" t="s">
        <v>126</v>
      </c>
      <c r="M162" s="813"/>
      <c r="N162" s="813"/>
      <c r="O162" s="816"/>
      <c r="P162" s="818"/>
      <c r="Q162" s="820"/>
      <c r="R162" s="748"/>
      <c r="S162" s="163" t="s">
        <v>540</v>
      </c>
      <c r="T162" s="163" t="s">
        <v>540</v>
      </c>
      <c r="U162" s="163" t="s">
        <v>540</v>
      </c>
      <c r="V162" s="750"/>
      <c r="W162" s="750"/>
      <c r="X162" s="750"/>
      <c r="Y162" s="750"/>
      <c r="Z162" s="750"/>
      <c r="AA162" s="750"/>
      <c r="AB162" s="994"/>
      <c r="AC162" s="994"/>
      <c r="AD162" s="994"/>
      <c r="AE162" s="994"/>
      <c r="AF162" s="760"/>
      <c r="AG162" s="830"/>
      <c r="AH162" s="785"/>
      <c r="AI162" s="832"/>
      <c r="AJ162" s="785"/>
      <c r="AK162" s="966"/>
      <c r="AL162" s="966"/>
      <c r="AM162" s="966"/>
      <c r="AN162" s="799"/>
      <c r="AO162" s="739"/>
      <c r="AP162" s="962"/>
      <c r="AQ162" s="795"/>
      <c r="AR162" s="795"/>
      <c r="AS162" s="964"/>
      <c r="AT162" s="958"/>
      <c r="AU162" s="125"/>
      <c r="AV162" s="126"/>
      <c r="AW162" s="126"/>
      <c r="AX162" s="126"/>
      <c r="AY162" s="126"/>
      <c r="AZ162" s="126"/>
      <c r="BA162" s="126"/>
      <c r="BB162" s="126"/>
      <c r="BC162" s="126"/>
      <c r="BD162" s="126"/>
      <c r="BE162" s="126"/>
      <c r="BF162" s="128"/>
      <c r="BG162" s="129"/>
      <c r="BH162" s="127"/>
      <c r="BI162" s="127"/>
      <c r="BJ162" s="127"/>
      <c r="BK162" s="130"/>
    </row>
    <row r="163" spans="1:63" ht="45" customHeight="1">
      <c r="A163" s="806"/>
      <c r="B163" s="808"/>
      <c r="C163" s="771"/>
      <c r="D163" s="771"/>
      <c r="E163" s="810"/>
      <c r="F163" s="775"/>
      <c r="G163" s="777"/>
      <c r="H163" s="775"/>
      <c r="I163" s="777"/>
      <c r="J163" s="775"/>
      <c r="K163" s="158" t="s">
        <v>148</v>
      </c>
      <c r="L163" s="162" t="s">
        <v>126</v>
      </c>
      <c r="M163" s="813"/>
      <c r="N163" s="813"/>
      <c r="O163" s="816"/>
      <c r="P163" s="818"/>
      <c r="Q163" s="820"/>
      <c r="R163" s="748"/>
      <c r="S163" s="163">
        <v>2</v>
      </c>
      <c r="T163" s="163">
        <v>2</v>
      </c>
      <c r="U163" s="163">
        <v>2</v>
      </c>
      <c r="V163" s="750"/>
      <c r="W163" s="750"/>
      <c r="X163" s="750"/>
      <c r="Y163" s="750"/>
      <c r="Z163" s="750"/>
      <c r="AA163" s="750"/>
      <c r="AB163" s="994"/>
      <c r="AC163" s="994"/>
      <c r="AD163" s="994"/>
      <c r="AE163" s="994"/>
      <c r="AF163" s="760"/>
      <c r="AG163" s="830"/>
      <c r="AH163" s="785"/>
      <c r="AI163" s="832"/>
      <c r="AJ163" s="785"/>
      <c r="AK163" s="966"/>
      <c r="AL163" s="966"/>
      <c r="AM163" s="966"/>
      <c r="AN163" s="799"/>
      <c r="AO163" s="739"/>
      <c r="AP163" s="962"/>
      <c r="AQ163" s="795"/>
      <c r="AR163" s="795"/>
      <c r="AS163" s="964"/>
      <c r="AT163" s="958"/>
      <c r="AU163" s="125"/>
      <c r="AV163" s="126"/>
      <c r="AW163" s="126"/>
      <c r="AX163" s="126"/>
      <c r="AY163" s="126"/>
      <c r="AZ163" s="126"/>
      <c r="BA163" s="126"/>
      <c r="BB163" s="126"/>
      <c r="BC163" s="126"/>
      <c r="BD163" s="126"/>
      <c r="BE163" s="126"/>
      <c r="BF163" s="128"/>
      <c r="BG163" s="129"/>
      <c r="BH163" s="127"/>
      <c r="BI163" s="127"/>
      <c r="BJ163" s="127"/>
      <c r="BK163" s="130"/>
    </row>
    <row r="164" spans="1:63" ht="45" customHeight="1">
      <c r="A164" s="806"/>
      <c r="B164" s="808"/>
      <c r="C164" s="771"/>
      <c r="D164" s="771"/>
      <c r="E164" s="810"/>
      <c r="F164" s="775"/>
      <c r="G164" s="777"/>
      <c r="H164" s="775"/>
      <c r="I164" s="777"/>
      <c r="J164" s="775"/>
      <c r="K164" s="158" t="s">
        <v>151</v>
      </c>
      <c r="L164" s="162" t="s">
        <v>142</v>
      </c>
      <c r="M164" s="813"/>
      <c r="N164" s="813"/>
      <c r="O164" s="816"/>
      <c r="P164" s="818"/>
      <c r="Q164" s="820"/>
      <c r="R164" s="748"/>
      <c r="S164" s="163" t="s">
        <v>540</v>
      </c>
      <c r="T164" s="163" t="s">
        <v>540</v>
      </c>
      <c r="U164" s="163" t="s">
        <v>540</v>
      </c>
      <c r="V164" s="750"/>
      <c r="W164" s="750"/>
      <c r="X164" s="750"/>
      <c r="Y164" s="750"/>
      <c r="Z164" s="750"/>
      <c r="AA164" s="750"/>
      <c r="AB164" s="994"/>
      <c r="AC164" s="994"/>
      <c r="AD164" s="994"/>
      <c r="AE164" s="994"/>
      <c r="AF164" s="760"/>
      <c r="AG164" s="830"/>
      <c r="AH164" s="785"/>
      <c r="AI164" s="832"/>
      <c r="AJ164" s="785"/>
      <c r="AK164" s="966"/>
      <c r="AL164" s="966"/>
      <c r="AM164" s="966"/>
      <c r="AN164" s="799"/>
      <c r="AO164" s="739"/>
      <c r="AP164" s="962"/>
      <c r="AQ164" s="795"/>
      <c r="AR164" s="795"/>
      <c r="AS164" s="964"/>
      <c r="AT164" s="958"/>
      <c r="AU164" s="125"/>
      <c r="AV164" s="126"/>
      <c r="AW164" s="126"/>
      <c r="AX164" s="126"/>
      <c r="AY164" s="126"/>
      <c r="AZ164" s="126"/>
      <c r="BA164" s="126"/>
      <c r="BB164" s="126"/>
      <c r="BC164" s="126"/>
      <c r="BD164" s="126"/>
      <c r="BE164" s="126"/>
      <c r="BF164" s="128"/>
      <c r="BG164" s="129"/>
      <c r="BH164" s="127"/>
      <c r="BI164" s="127"/>
      <c r="BJ164" s="127"/>
      <c r="BK164" s="130"/>
    </row>
    <row r="165" spans="1:63" ht="45" customHeight="1">
      <c r="A165" s="806"/>
      <c r="B165" s="808"/>
      <c r="C165" s="771"/>
      <c r="D165" s="771"/>
      <c r="E165" s="810"/>
      <c r="F165" s="775"/>
      <c r="G165" s="777"/>
      <c r="H165" s="775"/>
      <c r="I165" s="777"/>
      <c r="J165" s="775"/>
      <c r="K165" s="158" t="s">
        <v>154</v>
      </c>
      <c r="L165" s="162" t="s">
        <v>126</v>
      </c>
      <c r="M165" s="813"/>
      <c r="N165" s="813"/>
      <c r="O165" s="816"/>
      <c r="P165" s="818"/>
      <c r="Q165" s="820"/>
      <c r="R165" s="748"/>
      <c r="S165" s="163" t="s">
        <v>540</v>
      </c>
      <c r="T165" s="163" t="s">
        <v>540</v>
      </c>
      <c r="U165" s="163" t="s">
        <v>540</v>
      </c>
      <c r="V165" s="750"/>
      <c r="W165" s="750"/>
      <c r="X165" s="750"/>
      <c r="Y165" s="750"/>
      <c r="Z165" s="750"/>
      <c r="AA165" s="750"/>
      <c r="AB165" s="994"/>
      <c r="AC165" s="994"/>
      <c r="AD165" s="994"/>
      <c r="AE165" s="994"/>
      <c r="AF165" s="760"/>
      <c r="AG165" s="830"/>
      <c r="AH165" s="785"/>
      <c r="AI165" s="832"/>
      <c r="AJ165" s="785"/>
      <c r="AK165" s="966"/>
      <c r="AL165" s="966"/>
      <c r="AM165" s="966"/>
      <c r="AN165" s="799"/>
      <c r="AO165" s="739"/>
      <c r="AP165" s="962"/>
      <c r="AQ165" s="795"/>
      <c r="AR165" s="795"/>
      <c r="AS165" s="964"/>
      <c r="AT165" s="958"/>
      <c r="AU165" s="125"/>
      <c r="AV165" s="126"/>
      <c r="AW165" s="126"/>
      <c r="AX165" s="126"/>
      <c r="AY165" s="126"/>
      <c r="AZ165" s="126"/>
      <c r="BA165" s="126"/>
      <c r="BB165" s="126"/>
      <c r="BC165" s="126"/>
      <c r="BD165" s="126"/>
      <c r="BE165" s="126"/>
      <c r="BF165" s="128"/>
      <c r="BG165" s="129"/>
      <c r="BH165" s="127"/>
      <c r="BI165" s="127"/>
      <c r="BJ165" s="127"/>
      <c r="BK165" s="130"/>
    </row>
    <row r="166" spans="1:63" ht="45" customHeight="1">
      <c r="A166" s="806"/>
      <c r="B166" s="808"/>
      <c r="C166" s="771"/>
      <c r="D166" s="771"/>
      <c r="E166" s="810"/>
      <c r="F166" s="775"/>
      <c r="G166" s="777"/>
      <c r="H166" s="775"/>
      <c r="I166" s="777"/>
      <c r="J166" s="775"/>
      <c r="K166" s="158" t="s">
        <v>155</v>
      </c>
      <c r="L166" s="162" t="s">
        <v>126</v>
      </c>
      <c r="M166" s="813"/>
      <c r="N166" s="813"/>
      <c r="O166" s="816"/>
      <c r="P166" s="818"/>
      <c r="Q166" s="820"/>
      <c r="R166" s="748"/>
      <c r="S166" s="163" t="s">
        <v>540</v>
      </c>
      <c r="T166" s="163" t="s">
        <v>540</v>
      </c>
      <c r="U166" s="163" t="s">
        <v>540</v>
      </c>
      <c r="V166" s="750"/>
      <c r="W166" s="750"/>
      <c r="X166" s="750"/>
      <c r="Y166" s="750"/>
      <c r="Z166" s="750"/>
      <c r="AA166" s="750"/>
      <c r="AB166" s="994"/>
      <c r="AC166" s="994"/>
      <c r="AD166" s="994"/>
      <c r="AE166" s="994"/>
      <c r="AF166" s="760"/>
      <c r="AG166" s="830"/>
      <c r="AH166" s="785"/>
      <c r="AI166" s="832"/>
      <c r="AJ166" s="785"/>
      <c r="AK166" s="966"/>
      <c r="AL166" s="966"/>
      <c r="AM166" s="966"/>
      <c r="AN166" s="799"/>
      <c r="AO166" s="739"/>
      <c r="AP166" s="962"/>
      <c r="AQ166" s="795"/>
      <c r="AR166" s="795"/>
      <c r="AS166" s="964"/>
      <c r="AT166" s="958"/>
      <c r="AU166" s="125"/>
      <c r="AV166" s="126"/>
      <c r="AW166" s="126"/>
      <c r="AX166" s="126"/>
      <c r="AY166" s="126"/>
      <c r="AZ166" s="126"/>
      <c r="BA166" s="126"/>
      <c r="BB166" s="126"/>
      <c r="BC166" s="126"/>
      <c r="BD166" s="126"/>
      <c r="BE166" s="126"/>
      <c r="BF166" s="128"/>
      <c r="BG166" s="129"/>
      <c r="BH166" s="127"/>
      <c r="BI166" s="127"/>
      <c r="BJ166" s="127"/>
      <c r="BK166" s="130"/>
    </row>
    <row r="167" spans="1:63" ht="45" customHeight="1">
      <c r="A167" s="806"/>
      <c r="B167" s="808"/>
      <c r="C167" s="772" t="s">
        <v>901</v>
      </c>
      <c r="D167" s="772" t="s">
        <v>547</v>
      </c>
      <c r="E167" s="810"/>
      <c r="F167" s="775"/>
      <c r="G167" s="777"/>
      <c r="H167" s="775"/>
      <c r="I167" s="777"/>
      <c r="J167" s="775"/>
      <c r="K167" s="158" t="s">
        <v>156</v>
      </c>
      <c r="L167" s="162" t="s">
        <v>126</v>
      </c>
      <c r="M167" s="813"/>
      <c r="N167" s="813"/>
      <c r="O167" s="816"/>
      <c r="P167" s="818"/>
      <c r="Q167" s="820"/>
      <c r="R167" s="748"/>
      <c r="S167" s="163" t="s">
        <v>540</v>
      </c>
      <c r="T167" s="163" t="s">
        <v>540</v>
      </c>
      <c r="U167" s="163" t="s">
        <v>540</v>
      </c>
      <c r="V167" s="750"/>
      <c r="W167" s="750"/>
      <c r="X167" s="750"/>
      <c r="Y167" s="750"/>
      <c r="Z167" s="750"/>
      <c r="AA167" s="750"/>
      <c r="AB167" s="994"/>
      <c r="AC167" s="994"/>
      <c r="AD167" s="994"/>
      <c r="AE167" s="994"/>
      <c r="AF167" s="760"/>
      <c r="AG167" s="830"/>
      <c r="AH167" s="785"/>
      <c r="AI167" s="832"/>
      <c r="AJ167" s="785"/>
      <c r="AK167" s="966"/>
      <c r="AL167" s="966"/>
      <c r="AM167" s="966"/>
      <c r="AN167" s="799"/>
      <c r="AO167" s="739"/>
      <c r="AP167" s="962"/>
      <c r="AQ167" s="795"/>
      <c r="AR167" s="795"/>
      <c r="AS167" s="964"/>
      <c r="AT167" s="958"/>
      <c r="AU167" s="125"/>
      <c r="AV167" s="126"/>
      <c r="AW167" s="126"/>
      <c r="AX167" s="126"/>
      <c r="AY167" s="126"/>
      <c r="AZ167" s="126"/>
      <c r="BA167" s="126"/>
      <c r="BB167" s="126"/>
      <c r="BC167" s="126"/>
      <c r="BD167" s="126"/>
      <c r="BE167" s="126"/>
      <c r="BF167" s="128"/>
      <c r="BG167" s="129"/>
      <c r="BH167" s="127"/>
      <c r="BI167" s="127"/>
      <c r="BJ167" s="127"/>
      <c r="BK167" s="130"/>
    </row>
    <row r="168" spans="1:63" ht="45" customHeight="1">
      <c r="A168" s="806"/>
      <c r="B168" s="808"/>
      <c r="C168" s="772"/>
      <c r="D168" s="772"/>
      <c r="E168" s="810"/>
      <c r="F168" s="775"/>
      <c r="G168" s="778"/>
      <c r="H168" s="775"/>
      <c r="I168" s="777"/>
      <c r="J168" s="775"/>
      <c r="K168" s="158" t="s">
        <v>157</v>
      </c>
      <c r="L168" s="162" t="s">
        <v>126</v>
      </c>
      <c r="M168" s="813"/>
      <c r="N168" s="813"/>
      <c r="O168" s="816"/>
      <c r="P168" s="818"/>
      <c r="Q168" s="821"/>
      <c r="R168" s="749"/>
      <c r="S168" s="164" t="s">
        <v>540</v>
      </c>
      <c r="T168" s="164" t="s">
        <v>540</v>
      </c>
      <c r="U168" s="164" t="s">
        <v>540</v>
      </c>
      <c r="V168" s="751"/>
      <c r="W168" s="751"/>
      <c r="X168" s="750"/>
      <c r="Y168" s="750"/>
      <c r="Z168" s="750"/>
      <c r="AA168" s="750"/>
      <c r="AB168" s="994"/>
      <c r="AC168" s="994"/>
      <c r="AD168" s="994"/>
      <c r="AE168" s="994"/>
      <c r="AF168" s="760"/>
      <c r="AG168" s="830"/>
      <c r="AH168" s="785"/>
      <c r="AI168" s="832"/>
      <c r="AJ168" s="785"/>
      <c r="AK168" s="966"/>
      <c r="AL168" s="966"/>
      <c r="AM168" s="966"/>
      <c r="AN168" s="799"/>
      <c r="AO168" s="739"/>
      <c r="AP168" s="962"/>
      <c r="AQ168" s="795"/>
      <c r="AR168" s="795"/>
      <c r="AS168" s="964"/>
      <c r="AT168" s="958"/>
      <c r="AU168" s="125"/>
      <c r="AV168" s="126"/>
      <c r="AW168" s="126"/>
      <c r="AX168" s="126"/>
      <c r="AY168" s="126"/>
      <c r="AZ168" s="126"/>
      <c r="BA168" s="126"/>
      <c r="BB168" s="126"/>
      <c r="BC168" s="126"/>
      <c r="BD168" s="126"/>
      <c r="BE168" s="126"/>
      <c r="BF168" s="128"/>
      <c r="BG168" s="129"/>
      <c r="BH168" s="127"/>
      <c r="BI168" s="127"/>
      <c r="BJ168" s="127"/>
      <c r="BK168" s="130"/>
    </row>
    <row r="169" spans="1:63" ht="45" customHeight="1">
      <c r="A169" s="806"/>
      <c r="B169" s="808"/>
      <c r="C169" s="772"/>
      <c r="D169" s="772"/>
      <c r="E169" s="810"/>
      <c r="F169" s="775"/>
      <c r="G169" s="777" t="s">
        <v>902</v>
      </c>
      <c r="H169" s="775"/>
      <c r="I169" s="777"/>
      <c r="J169" s="775"/>
      <c r="K169" s="158" t="s">
        <v>158</v>
      </c>
      <c r="L169" s="162" t="s">
        <v>126</v>
      </c>
      <c r="M169" s="813"/>
      <c r="N169" s="813"/>
      <c r="O169" s="816"/>
      <c r="P169" s="818"/>
      <c r="Q169" s="804" t="s">
        <v>540</v>
      </c>
      <c r="R169" s="748" t="s">
        <v>540</v>
      </c>
      <c r="S169" s="163" t="s">
        <v>540</v>
      </c>
      <c r="T169" s="163" t="s">
        <v>540</v>
      </c>
      <c r="U169" s="163" t="s">
        <v>540</v>
      </c>
      <c r="V169" s="750" t="s">
        <v>540</v>
      </c>
      <c r="W169" s="750" t="s">
        <v>540</v>
      </c>
      <c r="X169" s="750"/>
      <c r="Y169" s="750"/>
      <c r="Z169" s="750"/>
      <c r="AA169" s="750"/>
      <c r="AB169" s="994"/>
      <c r="AC169" s="994"/>
      <c r="AD169" s="994"/>
      <c r="AE169" s="994"/>
      <c r="AF169" s="760"/>
      <c r="AG169" s="830"/>
      <c r="AH169" s="785"/>
      <c r="AI169" s="832"/>
      <c r="AJ169" s="785"/>
      <c r="AK169" s="966"/>
      <c r="AL169" s="966"/>
      <c r="AM169" s="966"/>
      <c r="AN169" s="799"/>
      <c r="AO169" s="739"/>
      <c r="AP169" s="962"/>
      <c r="AQ169" s="795"/>
      <c r="AR169" s="795"/>
      <c r="AS169" s="964"/>
      <c r="AT169" s="958"/>
      <c r="AU169" s="125"/>
      <c r="AV169" s="126"/>
      <c r="AW169" s="126"/>
      <c r="AX169" s="126"/>
      <c r="AY169" s="126"/>
      <c r="AZ169" s="126"/>
      <c r="BA169" s="126"/>
      <c r="BB169" s="126"/>
      <c r="BC169" s="126"/>
      <c r="BD169" s="126"/>
      <c r="BE169" s="126"/>
      <c r="BF169" s="128"/>
      <c r="BG169" s="129"/>
      <c r="BH169" s="127"/>
      <c r="BI169" s="127"/>
      <c r="BJ169" s="127"/>
      <c r="BK169" s="130"/>
    </row>
    <row r="170" spans="1:63" ht="45" customHeight="1">
      <c r="A170" s="806"/>
      <c r="B170" s="808"/>
      <c r="C170" s="772"/>
      <c r="D170" s="772"/>
      <c r="E170" s="810"/>
      <c r="F170" s="775"/>
      <c r="G170" s="777"/>
      <c r="H170" s="775"/>
      <c r="I170" s="777"/>
      <c r="J170" s="775"/>
      <c r="K170" s="158" t="s">
        <v>159</v>
      </c>
      <c r="L170" s="162" t="s">
        <v>126</v>
      </c>
      <c r="M170" s="813"/>
      <c r="N170" s="813"/>
      <c r="O170" s="816"/>
      <c r="P170" s="818"/>
      <c r="Q170" s="804"/>
      <c r="R170" s="748"/>
      <c r="S170" s="163" t="s">
        <v>540</v>
      </c>
      <c r="T170" s="163" t="s">
        <v>540</v>
      </c>
      <c r="U170" s="163" t="s">
        <v>540</v>
      </c>
      <c r="V170" s="750"/>
      <c r="W170" s="750"/>
      <c r="X170" s="750"/>
      <c r="Y170" s="750"/>
      <c r="Z170" s="750"/>
      <c r="AA170" s="750"/>
      <c r="AB170" s="994"/>
      <c r="AC170" s="994"/>
      <c r="AD170" s="994"/>
      <c r="AE170" s="994"/>
      <c r="AF170" s="760"/>
      <c r="AG170" s="830"/>
      <c r="AH170" s="785"/>
      <c r="AI170" s="832"/>
      <c r="AJ170" s="785"/>
      <c r="AK170" s="966"/>
      <c r="AL170" s="966"/>
      <c r="AM170" s="966"/>
      <c r="AN170" s="799"/>
      <c r="AO170" s="739"/>
      <c r="AP170" s="962"/>
      <c r="AQ170" s="795"/>
      <c r="AR170" s="795"/>
      <c r="AS170" s="964"/>
      <c r="AT170" s="958"/>
      <c r="AU170" s="125"/>
      <c r="AV170" s="126"/>
      <c r="AW170" s="126"/>
      <c r="AX170" s="126"/>
      <c r="AY170" s="126"/>
      <c r="AZ170" s="126"/>
      <c r="BA170" s="126"/>
      <c r="BB170" s="126"/>
      <c r="BC170" s="126"/>
      <c r="BD170" s="126"/>
      <c r="BE170" s="126"/>
      <c r="BF170" s="128"/>
      <c r="BG170" s="129"/>
      <c r="BH170" s="127"/>
      <c r="BI170" s="127"/>
      <c r="BJ170" s="127"/>
      <c r="BK170" s="130"/>
    </row>
    <row r="171" spans="1:63" ht="45" customHeight="1">
      <c r="A171" s="806"/>
      <c r="B171" s="808"/>
      <c r="C171" s="772"/>
      <c r="D171" s="772"/>
      <c r="E171" s="810"/>
      <c r="F171" s="775"/>
      <c r="G171" s="777"/>
      <c r="H171" s="775"/>
      <c r="I171" s="777"/>
      <c r="J171" s="775"/>
      <c r="K171" s="158" t="s">
        <v>160</v>
      </c>
      <c r="L171" s="162" t="s">
        <v>126</v>
      </c>
      <c r="M171" s="813"/>
      <c r="N171" s="813"/>
      <c r="O171" s="816"/>
      <c r="P171" s="818"/>
      <c r="Q171" s="804"/>
      <c r="R171" s="748"/>
      <c r="S171" s="163" t="s">
        <v>540</v>
      </c>
      <c r="T171" s="163" t="s">
        <v>540</v>
      </c>
      <c r="U171" s="163" t="s">
        <v>540</v>
      </c>
      <c r="V171" s="750"/>
      <c r="W171" s="750"/>
      <c r="X171" s="750"/>
      <c r="Y171" s="750"/>
      <c r="Z171" s="750"/>
      <c r="AA171" s="750"/>
      <c r="AB171" s="994"/>
      <c r="AC171" s="994"/>
      <c r="AD171" s="994"/>
      <c r="AE171" s="994"/>
      <c r="AF171" s="760"/>
      <c r="AG171" s="830"/>
      <c r="AH171" s="785"/>
      <c r="AI171" s="832"/>
      <c r="AJ171" s="785"/>
      <c r="AK171" s="966"/>
      <c r="AL171" s="966"/>
      <c r="AM171" s="966"/>
      <c r="AN171" s="799"/>
      <c r="AO171" s="739"/>
      <c r="AP171" s="962"/>
      <c r="AQ171" s="795"/>
      <c r="AR171" s="795"/>
      <c r="AS171" s="964"/>
      <c r="AT171" s="958"/>
      <c r="AU171" s="125"/>
      <c r="AV171" s="126"/>
      <c r="AW171" s="126"/>
      <c r="AX171" s="126"/>
      <c r="AY171" s="126"/>
      <c r="AZ171" s="126"/>
      <c r="BA171" s="126"/>
      <c r="BB171" s="126"/>
      <c r="BC171" s="126"/>
      <c r="BD171" s="126"/>
      <c r="BE171" s="126"/>
      <c r="BF171" s="128"/>
      <c r="BG171" s="129"/>
      <c r="BH171" s="127"/>
      <c r="BI171" s="127"/>
      <c r="BJ171" s="127"/>
      <c r="BK171" s="130"/>
    </row>
    <row r="172" spans="1:63" ht="45" customHeight="1">
      <c r="A172" s="806"/>
      <c r="B172" s="808"/>
      <c r="C172" s="772"/>
      <c r="D172" s="772"/>
      <c r="E172" s="810"/>
      <c r="F172" s="775"/>
      <c r="G172" s="777"/>
      <c r="H172" s="775"/>
      <c r="I172" s="777"/>
      <c r="J172" s="775"/>
      <c r="K172" s="158" t="s">
        <v>161</v>
      </c>
      <c r="L172" s="162" t="s">
        <v>126</v>
      </c>
      <c r="M172" s="813"/>
      <c r="N172" s="813"/>
      <c r="O172" s="816"/>
      <c r="P172" s="818"/>
      <c r="Q172" s="804"/>
      <c r="R172" s="748"/>
      <c r="S172" s="163" t="s">
        <v>540</v>
      </c>
      <c r="T172" s="163" t="s">
        <v>540</v>
      </c>
      <c r="U172" s="163" t="s">
        <v>540</v>
      </c>
      <c r="V172" s="750"/>
      <c r="W172" s="750"/>
      <c r="X172" s="750"/>
      <c r="Y172" s="750"/>
      <c r="Z172" s="750"/>
      <c r="AA172" s="750"/>
      <c r="AB172" s="994"/>
      <c r="AC172" s="994"/>
      <c r="AD172" s="994"/>
      <c r="AE172" s="994"/>
      <c r="AF172" s="760"/>
      <c r="AG172" s="830"/>
      <c r="AH172" s="785"/>
      <c r="AI172" s="832"/>
      <c r="AJ172" s="785"/>
      <c r="AK172" s="966"/>
      <c r="AL172" s="966"/>
      <c r="AM172" s="966"/>
      <c r="AN172" s="799"/>
      <c r="AO172" s="739"/>
      <c r="AP172" s="962"/>
      <c r="AQ172" s="795"/>
      <c r="AR172" s="795"/>
      <c r="AS172" s="964"/>
      <c r="AT172" s="958"/>
      <c r="AU172" s="125"/>
      <c r="AV172" s="126"/>
      <c r="AW172" s="126"/>
      <c r="AX172" s="126"/>
      <c r="AY172" s="126"/>
      <c r="AZ172" s="126"/>
      <c r="BA172" s="126"/>
      <c r="BB172" s="126"/>
      <c r="BC172" s="126"/>
      <c r="BD172" s="126"/>
      <c r="BE172" s="126"/>
      <c r="BF172" s="128"/>
      <c r="BG172" s="129"/>
      <c r="BH172" s="127"/>
      <c r="BI172" s="127"/>
      <c r="BJ172" s="127"/>
      <c r="BK172" s="130"/>
    </row>
    <row r="173" spans="1:63" ht="45" customHeight="1">
      <c r="A173" s="806"/>
      <c r="B173" s="808"/>
      <c r="C173" s="772"/>
      <c r="D173" s="772"/>
      <c r="E173" s="810"/>
      <c r="F173" s="775"/>
      <c r="G173" s="777"/>
      <c r="H173" s="775"/>
      <c r="I173" s="777"/>
      <c r="J173" s="775"/>
      <c r="K173" s="158" t="s">
        <v>162</v>
      </c>
      <c r="L173" s="162" t="s">
        <v>142</v>
      </c>
      <c r="M173" s="813"/>
      <c r="N173" s="813"/>
      <c r="O173" s="816"/>
      <c r="P173" s="818"/>
      <c r="Q173" s="804"/>
      <c r="R173" s="748"/>
      <c r="S173" s="163" t="s">
        <v>540</v>
      </c>
      <c r="T173" s="163" t="s">
        <v>540</v>
      </c>
      <c r="U173" s="163" t="s">
        <v>540</v>
      </c>
      <c r="V173" s="750"/>
      <c r="W173" s="750"/>
      <c r="X173" s="750"/>
      <c r="Y173" s="750"/>
      <c r="Z173" s="750"/>
      <c r="AA173" s="750"/>
      <c r="AB173" s="994"/>
      <c r="AC173" s="994"/>
      <c r="AD173" s="994"/>
      <c r="AE173" s="994"/>
      <c r="AF173" s="760"/>
      <c r="AG173" s="830"/>
      <c r="AH173" s="785"/>
      <c r="AI173" s="832"/>
      <c r="AJ173" s="785"/>
      <c r="AK173" s="966"/>
      <c r="AL173" s="966"/>
      <c r="AM173" s="966"/>
      <c r="AN173" s="799"/>
      <c r="AO173" s="739"/>
      <c r="AP173" s="962"/>
      <c r="AQ173" s="795"/>
      <c r="AR173" s="795"/>
      <c r="AS173" s="964"/>
      <c r="AT173" s="958"/>
      <c r="AU173" s="125"/>
      <c r="AV173" s="126"/>
      <c r="AW173" s="126"/>
      <c r="AX173" s="126"/>
      <c r="AY173" s="126"/>
      <c r="AZ173" s="126"/>
      <c r="BA173" s="126"/>
      <c r="BB173" s="126"/>
      <c r="BC173" s="126"/>
      <c r="BD173" s="126"/>
      <c r="BE173" s="126"/>
      <c r="BF173" s="128"/>
      <c r="BG173" s="129"/>
      <c r="BH173" s="127"/>
      <c r="BI173" s="127"/>
      <c r="BJ173" s="127"/>
      <c r="BK173" s="130"/>
    </row>
    <row r="174" spans="1:63" ht="45" customHeight="1">
      <c r="A174" s="806"/>
      <c r="B174" s="808"/>
      <c r="C174" s="772"/>
      <c r="D174" s="772"/>
      <c r="E174" s="810"/>
      <c r="F174" s="775"/>
      <c r="G174" s="777"/>
      <c r="H174" s="775"/>
      <c r="I174" s="777"/>
      <c r="J174" s="775"/>
      <c r="K174" s="158" t="s">
        <v>163</v>
      </c>
      <c r="L174" s="162" t="s">
        <v>142</v>
      </c>
      <c r="M174" s="813"/>
      <c r="N174" s="813"/>
      <c r="O174" s="816"/>
      <c r="P174" s="818"/>
      <c r="Q174" s="804"/>
      <c r="R174" s="748"/>
      <c r="S174" s="163" t="s">
        <v>540</v>
      </c>
      <c r="T174" s="163" t="s">
        <v>540</v>
      </c>
      <c r="U174" s="163" t="s">
        <v>540</v>
      </c>
      <c r="V174" s="750"/>
      <c r="W174" s="750"/>
      <c r="X174" s="750"/>
      <c r="Y174" s="750"/>
      <c r="Z174" s="750"/>
      <c r="AA174" s="750"/>
      <c r="AB174" s="994"/>
      <c r="AC174" s="994"/>
      <c r="AD174" s="994"/>
      <c r="AE174" s="994"/>
      <c r="AF174" s="760"/>
      <c r="AG174" s="830"/>
      <c r="AH174" s="785"/>
      <c r="AI174" s="832"/>
      <c r="AJ174" s="785"/>
      <c r="AK174" s="966"/>
      <c r="AL174" s="966"/>
      <c r="AM174" s="966"/>
      <c r="AN174" s="799"/>
      <c r="AO174" s="739"/>
      <c r="AP174" s="962"/>
      <c r="AQ174" s="795"/>
      <c r="AR174" s="795"/>
      <c r="AS174" s="964"/>
      <c r="AT174" s="958"/>
      <c r="AU174" s="125"/>
      <c r="AV174" s="126"/>
      <c r="AW174" s="126"/>
      <c r="AX174" s="126"/>
      <c r="AY174" s="126"/>
      <c r="AZ174" s="126"/>
      <c r="BA174" s="126"/>
      <c r="BB174" s="126"/>
      <c r="BC174" s="126"/>
      <c r="BD174" s="126"/>
      <c r="BE174" s="126"/>
      <c r="BF174" s="128"/>
      <c r="BG174" s="129"/>
      <c r="BH174" s="127"/>
      <c r="BI174" s="127"/>
      <c r="BJ174" s="127"/>
      <c r="BK174" s="130"/>
    </row>
    <row r="175" spans="1:63" ht="45" customHeight="1">
      <c r="A175" s="806"/>
      <c r="B175" s="808"/>
      <c r="C175" s="772"/>
      <c r="D175" s="772"/>
      <c r="E175" s="810"/>
      <c r="F175" s="775"/>
      <c r="G175" s="777"/>
      <c r="H175" s="775"/>
      <c r="I175" s="777"/>
      <c r="J175" s="775"/>
      <c r="K175" s="158" t="s">
        <v>164</v>
      </c>
      <c r="L175" s="162" t="s">
        <v>142</v>
      </c>
      <c r="M175" s="813"/>
      <c r="N175" s="813"/>
      <c r="O175" s="816"/>
      <c r="P175" s="818"/>
      <c r="Q175" s="804"/>
      <c r="R175" s="748"/>
      <c r="S175" s="163" t="s">
        <v>540</v>
      </c>
      <c r="T175" s="163" t="s">
        <v>540</v>
      </c>
      <c r="U175" s="163" t="s">
        <v>540</v>
      </c>
      <c r="V175" s="750"/>
      <c r="W175" s="750"/>
      <c r="X175" s="750"/>
      <c r="Y175" s="750"/>
      <c r="Z175" s="750"/>
      <c r="AA175" s="750"/>
      <c r="AB175" s="994"/>
      <c r="AC175" s="994"/>
      <c r="AD175" s="994"/>
      <c r="AE175" s="994"/>
      <c r="AF175" s="760"/>
      <c r="AG175" s="830"/>
      <c r="AH175" s="785"/>
      <c r="AI175" s="832"/>
      <c r="AJ175" s="785"/>
      <c r="AK175" s="966"/>
      <c r="AL175" s="966"/>
      <c r="AM175" s="966"/>
      <c r="AN175" s="799"/>
      <c r="AO175" s="739"/>
      <c r="AP175" s="962"/>
      <c r="AQ175" s="795"/>
      <c r="AR175" s="795"/>
      <c r="AS175" s="964"/>
      <c r="AT175" s="958"/>
      <c r="AU175" s="125"/>
      <c r="AV175" s="126"/>
      <c r="AW175" s="126"/>
      <c r="AX175" s="126"/>
      <c r="AY175" s="126"/>
      <c r="AZ175" s="126"/>
      <c r="BA175" s="126"/>
      <c r="BB175" s="126"/>
      <c r="BC175" s="126"/>
      <c r="BD175" s="126"/>
      <c r="BE175" s="126"/>
      <c r="BF175" s="128"/>
      <c r="BG175" s="129"/>
      <c r="BH175" s="127"/>
      <c r="BI175" s="127"/>
      <c r="BJ175" s="127"/>
      <c r="BK175" s="130"/>
    </row>
    <row r="176" spans="1:63" ht="45" customHeight="1" thickBot="1">
      <c r="A176" s="807"/>
      <c r="B176" s="809"/>
      <c r="C176" s="773"/>
      <c r="D176" s="773"/>
      <c r="E176" s="811"/>
      <c r="F176" s="776"/>
      <c r="G176" s="778"/>
      <c r="H176" s="776"/>
      <c r="I176" s="812"/>
      <c r="J176" s="776"/>
      <c r="K176" s="158" t="s">
        <v>165</v>
      </c>
      <c r="L176" s="162" t="s">
        <v>142</v>
      </c>
      <c r="M176" s="814"/>
      <c r="N176" s="814"/>
      <c r="O176" s="817"/>
      <c r="P176" s="819"/>
      <c r="Q176" s="805"/>
      <c r="R176" s="749"/>
      <c r="S176" s="164" t="s">
        <v>540</v>
      </c>
      <c r="T176" s="164" t="s">
        <v>540</v>
      </c>
      <c r="U176" s="164" t="s">
        <v>540</v>
      </c>
      <c r="V176" s="751"/>
      <c r="W176" s="751"/>
      <c r="X176" s="784"/>
      <c r="Y176" s="784"/>
      <c r="Z176" s="784"/>
      <c r="AA176" s="784"/>
      <c r="AB176" s="995"/>
      <c r="AC176" s="995"/>
      <c r="AD176" s="995"/>
      <c r="AE176" s="995"/>
      <c r="AF176" s="761"/>
      <c r="AG176" s="831"/>
      <c r="AH176" s="785"/>
      <c r="AI176" s="832"/>
      <c r="AJ176" s="785"/>
      <c r="AK176" s="966"/>
      <c r="AL176" s="966"/>
      <c r="AM176" s="966"/>
      <c r="AN176" s="799"/>
      <c r="AO176" s="739"/>
      <c r="AP176" s="963"/>
      <c r="AQ176" s="795"/>
      <c r="AR176" s="795"/>
      <c r="AS176" s="964"/>
      <c r="AT176" s="959"/>
      <c r="AU176" s="125"/>
      <c r="AV176" s="126"/>
      <c r="AW176" s="126"/>
      <c r="AX176" s="126"/>
      <c r="AY176" s="126"/>
      <c r="AZ176" s="126"/>
      <c r="BA176" s="126"/>
      <c r="BB176" s="126"/>
      <c r="BC176" s="126"/>
      <c r="BD176" s="126"/>
      <c r="BE176" s="126"/>
      <c r="BF176" s="128"/>
      <c r="BG176" s="129"/>
      <c r="BH176" s="127"/>
      <c r="BI176" s="127"/>
      <c r="BJ176" s="127"/>
      <c r="BK176" s="130"/>
    </row>
    <row r="177" spans="1:63" ht="46.5" customHeight="1">
      <c r="A177" s="980">
        <v>10</v>
      </c>
      <c r="B177" s="808" t="s">
        <v>528</v>
      </c>
      <c r="C177" s="772" t="s">
        <v>906</v>
      </c>
      <c r="D177" s="772" t="s">
        <v>907</v>
      </c>
      <c r="E177" s="775" t="s">
        <v>358</v>
      </c>
      <c r="F177" s="775" t="s">
        <v>122</v>
      </c>
      <c r="G177" s="777" t="s">
        <v>910</v>
      </c>
      <c r="H177" s="775" t="s">
        <v>548</v>
      </c>
      <c r="I177" s="775" t="s">
        <v>468</v>
      </c>
      <c r="J177" s="775" t="s">
        <v>124</v>
      </c>
      <c r="K177" s="158" t="s">
        <v>125</v>
      </c>
      <c r="L177" s="159" t="s">
        <v>126</v>
      </c>
      <c r="M177" s="998">
        <v>10</v>
      </c>
      <c r="N177" s="998" t="s">
        <v>26</v>
      </c>
      <c r="O177" s="1000" t="s">
        <v>549</v>
      </c>
      <c r="P177" s="1003" t="s">
        <v>469</v>
      </c>
      <c r="Q177" s="777" t="s">
        <v>912</v>
      </c>
      <c r="R177" s="748" t="s">
        <v>46</v>
      </c>
      <c r="S177" s="163">
        <v>4</v>
      </c>
      <c r="T177" s="163">
        <v>4</v>
      </c>
      <c r="U177" s="163">
        <v>4</v>
      </c>
      <c r="V177" s="750" t="s">
        <v>535</v>
      </c>
      <c r="W177" s="750" t="s">
        <v>550</v>
      </c>
      <c r="X177" s="750" t="s">
        <v>130</v>
      </c>
      <c r="Y177" s="750" t="s">
        <v>132</v>
      </c>
      <c r="Z177" s="750" t="s">
        <v>133</v>
      </c>
      <c r="AA177" s="750" t="s">
        <v>124</v>
      </c>
      <c r="AB177" s="1071" t="s">
        <v>46</v>
      </c>
      <c r="AC177" s="1072">
        <v>0</v>
      </c>
      <c r="AD177" s="1072">
        <v>7</v>
      </c>
      <c r="AE177" s="1072">
        <v>5</v>
      </c>
      <c r="AF177" s="1074" t="s">
        <v>898</v>
      </c>
      <c r="AG177" s="1073" t="s">
        <v>913</v>
      </c>
      <c r="AH177" s="785" t="s">
        <v>130</v>
      </c>
      <c r="AI177" s="832" t="s">
        <v>132</v>
      </c>
      <c r="AJ177" s="785" t="s">
        <v>133</v>
      </c>
      <c r="AK177" s="966" t="str">
        <f>IF(AND(OR(AJ177="Directamente",AJ177="Indirectamente",AJ177="No Disminuye"),(AH177="Fuerte"),(AI177="Directamente"),(OR(J177="Rara vez",J177="Improbable",J177="Posible"))),"Rara vez",IF(AND(OR(AJ177="Directamente",AJ177="Indirectamente",AJ177="No Disminuye"),(AH177="Fuerte"),(AI177="Directamente"),(J177="Probable")),"Improbable",IF(AND(OR(AJ177="Directamente",AJ177="Indirectamente",AJ177="No Disminuye"),(AH177="Fuerte"),(AI177="Directamente"),(J177="Casi Seguro")),"Posible",IF(AND(AJ177="Directamente",AI177="No disminuye",AH177="Fuerte"),J177,IF(AND(OR(AJ177="Directamente",AJ177="Indirectamente",AJ177="No Disminuye"),AH177="Moderado",AI177="Directamente",(OR(J177="Rara vez",J177="Improbable"))),"Rara vez",IF(AND(OR(AJ177="Directamente",AJ177="Indirectamente",AJ177="No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disminuye",AH177="Moderado"),J177,IF(AH177="Débil",J177," ESTA COMBINACION NO ESTÁ CONTEMPLADA EN LA METODOLOGÍA "))))))))))</f>
        <v>Rara vez</v>
      </c>
      <c r="AL177" s="966" t="str">
        <f>IF(AND(OR(AJ177="Directamente",AJ177="Indirectamente",AJ177="No Disminuye"),AH177="Moderado",AI177="Directamente",(OR(J177="Raro",J177="Improbable"))),"Raro",IF(AND(OR(AJ177="Directamente",AJ177="Indirectamente",AJ177="No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 ")))))</f>
        <v xml:space="preserve"> </v>
      </c>
      <c r="AM177" s="966" t="str">
        <f>N177</f>
        <v>Mayor</v>
      </c>
      <c r="AN177" s="799" t="str">
        <f>IF(AND(EXACT(AK177,"Rara vez"),(EXACT(AM177,"Moderado"))),"Moderado",IF(AND(EXACT(AK177,"Rara vez"),(EXACT(AM177,"Mayor"))),"Alto",IF(AND(EXACT(AK177,"Rara vez"),(EXACT(AM177,"Catastrófico"))),"Extremo",IF(AND(EXACT(AK177,"Improbable"),(EXACT(AM177,"Moderado"))),"Moderado",IF(AND(EXACT(AK177,"Improbable"),(EXACT(AM177,"Mayor"))),"Alto",IF(AND(EXACT(AK177,"Improbable"),(EXACT(AM177,"Catastrófico"))),"Extremo",IF(AND(EXACT(AK177,"Posible"),(EXACT(AM177,"Moderado"))),"Alto",IF(AND(EXACT(AK177,"Posible"),(EXACT(AM177,"Mayor"))),"Extremo",IF(AND(EXACT(AK177,"Posible"),(EXACT(AM177,"Catastrófico"))),"Extremo",IF(AND(EXACT(AK177,"Probable"),(EXACT(AM177,"Moderado"))),"Alto",IF(AND(EXACT(AK177,"Probable"),(EXACT(AM177,"Mayor"))),"Extremo",IF(AND(EXACT(AK177,"Probable"),(EXACT(AM177,"Catastrófico"))),"Extremo",IF(AND(EXACT(AK177,"Casi Seguro"),(EXACT(AM177,"Moderado"))),"Extremo",IF(AND(EXACT(AK177,"Casi Seguro"),(EXACT(AM177,"Mayor"))),"Extremo",IF(AND(EXACT(AK177,"Casi Seguro"),(EXACT(AM177,"Catastrófico"))),"Extremo","")))))))))))))))</f>
        <v>Alto</v>
      </c>
      <c r="AO177" s="739" t="s">
        <v>469</v>
      </c>
      <c r="AP177" s="961" t="s">
        <v>915</v>
      </c>
      <c r="AQ177" s="795">
        <v>44927</v>
      </c>
      <c r="AR177" s="795">
        <v>45291</v>
      </c>
      <c r="AS177" s="964" t="s">
        <v>537</v>
      </c>
      <c r="AT177" s="965" t="s">
        <v>551</v>
      </c>
      <c r="AU177" s="833"/>
      <c r="AV177" s="858"/>
      <c r="AW177" s="858"/>
      <c r="AX177" s="858"/>
      <c r="AY177" s="858"/>
      <c r="AZ177" s="858"/>
      <c r="BA177" s="858"/>
      <c r="BB177" s="858"/>
      <c r="BC177" s="858"/>
      <c r="BD177" s="858"/>
      <c r="BE177" s="858"/>
      <c r="BF177" s="951"/>
      <c r="BG177" s="954"/>
      <c r="BH177" s="944"/>
      <c r="BI177" s="944"/>
      <c r="BJ177" s="944"/>
      <c r="BK177" s="934"/>
    </row>
    <row r="178" spans="1:63" ht="30" customHeight="1">
      <c r="A178" s="980"/>
      <c r="B178" s="808"/>
      <c r="C178" s="772"/>
      <c r="D178" s="772"/>
      <c r="E178" s="775"/>
      <c r="F178" s="775"/>
      <c r="G178" s="777"/>
      <c r="H178" s="775"/>
      <c r="I178" s="775"/>
      <c r="J178" s="775"/>
      <c r="K178" s="158" t="s">
        <v>135</v>
      </c>
      <c r="L178" s="159" t="s">
        <v>126</v>
      </c>
      <c r="M178" s="998"/>
      <c r="N178" s="998"/>
      <c r="O178" s="1001"/>
      <c r="P178" s="1003"/>
      <c r="Q178" s="777"/>
      <c r="R178" s="748"/>
      <c r="S178" s="163" t="s">
        <v>540</v>
      </c>
      <c r="T178" s="163" t="s">
        <v>540</v>
      </c>
      <c r="U178" s="163" t="s">
        <v>540</v>
      </c>
      <c r="V178" s="750"/>
      <c r="W178" s="750"/>
      <c r="X178" s="750"/>
      <c r="Y178" s="750"/>
      <c r="Z178" s="750"/>
      <c r="AA178" s="750"/>
      <c r="AB178" s="1071"/>
      <c r="AC178" s="1072"/>
      <c r="AD178" s="1072"/>
      <c r="AE178" s="1072"/>
      <c r="AF178" s="1074"/>
      <c r="AG178" s="1073"/>
      <c r="AH178" s="785"/>
      <c r="AI178" s="832"/>
      <c r="AJ178" s="785"/>
      <c r="AK178" s="966"/>
      <c r="AL178" s="966"/>
      <c r="AM178" s="966"/>
      <c r="AN178" s="799"/>
      <c r="AO178" s="739"/>
      <c r="AP178" s="962"/>
      <c r="AQ178" s="795"/>
      <c r="AR178" s="795"/>
      <c r="AS178" s="964"/>
      <c r="AT178" s="965"/>
      <c r="AU178" s="834"/>
      <c r="AV178" s="859"/>
      <c r="AW178" s="859"/>
      <c r="AX178" s="859"/>
      <c r="AY178" s="859"/>
      <c r="AZ178" s="859"/>
      <c r="BA178" s="859"/>
      <c r="BB178" s="859"/>
      <c r="BC178" s="859"/>
      <c r="BD178" s="859"/>
      <c r="BE178" s="859"/>
      <c r="BF178" s="952"/>
      <c r="BG178" s="955"/>
      <c r="BH178" s="945"/>
      <c r="BI178" s="945"/>
      <c r="BJ178" s="945"/>
      <c r="BK178" s="935"/>
    </row>
    <row r="179" spans="1:63" ht="30" customHeight="1">
      <c r="A179" s="980"/>
      <c r="B179" s="808"/>
      <c r="C179" s="772"/>
      <c r="D179" s="772"/>
      <c r="E179" s="775"/>
      <c r="F179" s="775"/>
      <c r="G179" s="777"/>
      <c r="H179" s="775"/>
      <c r="I179" s="775"/>
      <c r="J179" s="775"/>
      <c r="K179" s="158" t="s">
        <v>138</v>
      </c>
      <c r="L179" s="159" t="s">
        <v>126</v>
      </c>
      <c r="M179" s="998"/>
      <c r="N179" s="998"/>
      <c r="O179" s="1001"/>
      <c r="P179" s="1003"/>
      <c r="Q179" s="777"/>
      <c r="R179" s="748"/>
      <c r="S179" s="163" t="s">
        <v>540</v>
      </c>
      <c r="T179" s="163" t="s">
        <v>540</v>
      </c>
      <c r="U179" s="163" t="s">
        <v>540</v>
      </c>
      <c r="V179" s="750"/>
      <c r="W179" s="750"/>
      <c r="X179" s="750"/>
      <c r="Y179" s="750"/>
      <c r="Z179" s="750"/>
      <c r="AA179" s="750"/>
      <c r="AB179" s="1071"/>
      <c r="AC179" s="1072"/>
      <c r="AD179" s="1072"/>
      <c r="AE179" s="1072"/>
      <c r="AF179" s="1074"/>
      <c r="AG179" s="1073"/>
      <c r="AH179" s="785"/>
      <c r="AI179" s="832"/>
      <c r="AJ179" s="785"/>
      <c r="AK179" s="966"/>
      <c r="AL179" s="966"/>
      <c r="AM179" s="966"/>
      <c r="AN179" s="799"/>
      <c r="AO179" s="739"/>
      <c r="AP179" s="962"/>
      <c r="AQ179" s="795"/>
      <c r="AR179" s="795"/>
      <c r="AS179" s="964"/>
      <c r="AT179" s="965"/>
      <c r="AU179" s="834"/>
      <c r="AV179" s="859"/>
      <c r="AW179" s="859"/>
      <c r="AX179" s="859"/>
      <c r="AY179" s="859"/>
      <c r="AZ179" s="859"/>
      <c r="BA179" s="859"/>
      <c r="BB179" s="859"/>
      <c r="BC179" s="859"/>
      <c r="BD179" s="859"/>
      <c r="BE179" s="859"/>
      <c r="BF179" s="952"/>
      <c r="BG179" s="955"/>
      <c r="BH179" s="945"/>
      <c r="BI179" s="945"/>
      <c r="BJ179" s="945"/>
      <c r="BK179" s="935"/>
    </row>
    <row r="180" spans="1:63" ht="30" customHeight="1">
      <c r="A180" s="980"/>
      <c r="B180" s="808"/>
      <c r="C180" s="772"/>
      <c r="D180" s="772"/>
      <c r="E180" s="775"/>
      <c r="F180" s="775"/>
      <c r="G180" s="777"/>
      <c r="H180" s="775"/>
      <c r="I180" s="775"/>
      <c r="J180" s="775"/>
      <c r="K180" s="158" t="s">
        <v>141</v>
      </c>
      <c r="L180" s="159" t="s">
        <v>142</v>
      </c>
      <c r="M180" s="998"/>
      <c r="N180" s="998"/>
      <c r="O180" s="1001"/>
      <c r="P180" s="1003"/>
      <c r="Q180" s="777"/>
      <c r="R180" s="748"/>
      <c r="S180" s="163" t="s">
        <v>540</v>
      </c>
      <c r="T180" s="163" t="s">
        <v>540</v>
      </c>
      <c r="U180" s="163" t="s">
        <v>540</v>
      </c>
      <c r="V180" s="750"/>
      <c r="W180" s="750"/>
      <c r="X180" s="750"/>
      <c r="Y180" s="750"/>
      <c r="Z180" s="750"/>
      <c r="AA180" s="750"/>
      <c r="AB180" s="1071"/>
      <c r="AC180" s="1072"/>
      <c r="AD180" s="1072"/>
      <c r="AE180" s="1072"/>
      <c r="AF180" s="1074"/>
      <c r="AG180" s="1073"/>
      <c r="AH180" s="785"/>
      <c r="AI180" s="832"/>
      <c r="AJ180" s="785"/>
      <c r="AK180" s="966"/>
      <c r="AL180" s="966"/>
      <c r="AM180" s="966"/>
      <c r="AN180" s="799"/>
      <c r="AO180" s="739"/>
      <c r="AP180" s="962"/>
      <c r="AQ180" s="795"/>
      <c r="AR180" s="795"/>
      <c r="AS180" s="964"/>
      <c r="AT180" s="965"/>
      <c r="AU180" s="834"/>
      <c r="AV180" s="859"/>
      <c r="AW180" s="859"/>
      <c r="AX180" s="859"/>
      <c r="AY180" s="859"/>
      <c r="AZ180" s="859"/>
      <c r="BA180" s="859"/>
      <c r="BB180" s="859"/>
      <c r="BC180" s="859"/>
      <c r="BD180" s="859"/>
      <c r="BE180" s="859"/>
      <c r="BF180" s="952"/>
      <c r="BG180" s="955"/>
      <c r="BH180" s="945"/>
      <c r="BI180" s="945"/>
      <c r="BJ180" s="945"/>
      <c r="BK180" s="935"/>
    </row>
    <row r="181" spans="1:63" ht="30" customHeight="1">
      <c r="A181" s="980"/>
      <c r="B181" s="808"/>
      <c r="C181" s="772"/>
      <c r="D181" s="772"/>
      <c r="E181" s="775"/>
      <c r="F181" s="775"/>
      <c r="G181" s="777"/>
      <c r="H181" s="775"/>
      <c r="I181" s="775"/>
      <c r="J181" s="775"/>
      <c r="K181" s="158" t="s">
        <v>145</v>
      </c>
      <c r="L181" s="159" t="s">
        <v>126</v>
      </c>
      <c r="M181" s="998"/>
      <c r="N181" s="998"/>
      <c r="O181" s="1001"/>
      <c r="P181" s="1003"/>
      <c r="Q181" s="777"/>
      <c r="R181" s="748"/>
      <c r="S181" s="163" t="s">
        <v>540</v>
      </c>
      <c r="T181" s="163" t="s">
        <v>540</v>
      </c>
      <c r="U181" s="163" t="s">
        <v>540</v>
      </c>
      <c r="V181" s="750"/>
      <c r="W181" s="750"/>
      <c r="X181" s="750"/>
      <c r="Y181" s="750"/>
      <c r="Z181" s="750"/>
      <c r="AA181" s="750"/>
      <c r="AB181" s="1071"/>
      <c r="AC181" s="1072"/>
      <c r="AD181" s="1072"/>
      <c r="AE181" s="1072"/>
      <c r="AF181" s="1074"/>
      <c r="AG181" s="1073"/>
      <c r="AH181" s="785"/>
      <c r="AI181" s="832"/>
      <c r="AJ181" s="785"/>
      <c r="AK181" s="966"/>
      <c r="AL181" s="966"/>
      <c r="AM181" s="966"/>
      <c r="AN181" s="799"/>
      <c r="AO181" s="739"/>
      <c r="AP181" s="962"/>
      <c r="AQ181" s="795"/>
      <c r="AR181" s="795"/>
      <c r="AS181" s="964"/>
      <c r="AT181" s="965"/>
      <c r="AU181" s="834"/>
      <c r="AV181" s="859"/>
      <c r="AW181" s="859"/>
      <c r="AX181" s="859"/>
      <c r="AY181" s="859"/>
      <c r="AZ181" s="859"/>
      <c r="BA181" s="859"/>
      <c r="BB181" s="859"/>
      <c r="BC181" s="859"/>
      <c r="BD181" s="859"/>
      <c r="BE181" s="859"/>
      <c r="BF181" s="952"/>
      <c r="BG181" s="955"/>
      <c r="BH181" s="945"/>
      <c r="BI181" s="945"/>
      <c r="BJ181" s="945"/>
      <c r="BK181" s="935"/>
    </row>
    <row r="182" spans="1:63" ht="30" customHeight="1">
      <c r="A182" s="980"/>
      <c r="B182" s="808"/>
      <c r="C182" s="772"/>
      <c r="D182" s="772"/>
      <c r="E182" s="775"/>
      <c r="F182" s="775"/>
      <c r="G182" s="777"/>
      <c r="H182" s="775"/>
      <c r="I182" s="775"/>
      <c r="J182" s="775"/>
      <c r="K182" s="158" t="s">
        <v>148</v>
      </c>
      <c r="L182" s="159" t="s">
        <v>126</v>
      </c>
      <c r="M182" s="998"/>
      <c r="N182" s="998"/>
      <c r="O182" s="1001"/>
      <c r="P182" s="1003"/>
      <c r="Q182" s="777"/>
      <c r="R182" s="748"/>
      <c r="S182" s="163" t="s">
        <v>540</v>
      </c>
      <c r="T182" s="163" t="s">
        <v>540</v>
      </c>
      <c r="U182" s="163" t="s">
        <v>540</v>
      </c>
      <c r="V182" s="750"/>
      <c r="W182" s="750"/>
      <c r="X182" s="750"/>
      <c r="Y182" s="750"/>
      <c r="Z182" s="750"/>
      <c r="AA182" s="750"/>
      <c r="AB182" s="1071"/>
      <c r="AC182" s="1072"/>
      <c r="AD182" s="1072"/>
      <c r="AE182" s="1072"/>
      <c r="AF182" s="1074"/>
      <c r="AG182" s="1073"/>
      <c r="AH182" s="785"/>
      <c r="AI182" s="832"/>
      <c r="AJ182" s="785"/>
      <c r="AK182" s="966"/>
      <c r="AL182" s="966"/>
      <c r="AM182" s="966"/>
      <c r="AN182" s="799"/>
      <c r="AO182" s="739"/>
      <c r="AP182" s="962"/>
      <c r="AQ182" s="795"/>
      <c r="AR182" s="795"/>
      <c r="AS182" s="964"/>
      <c r="AT182" s="965"/>
      <c r="AU182" s="834"/>
      <c r="AV182" s="859"/>
      <c r="AW182" s="859"/>
      <c r="AX182" s="859"/>
      <c r="AY182" s="859"/>
      <c r="AZ182" s="859"/>
      <c r="BA182" s="859"/>
      <c r="BB182" s="859"/>
      <c r="BC182" s="859"/>
      <c r="BD182" s="859"/>
      <c r="BE182" s="859"/>
      <c r="BF182" s="952"/>
      <c r="BG182" s="955"/>
      <c r="BH182" s="945"/>
      <c r="BI182" s="945"/>
      <c r="BJ182" s="945"/>
      <c r="BK182" s="935"/>
    </row>
    <row r="183" spans="1:63" ht="30" customHeight="1">
      <c r="A183" s="980"/>
      <c r="B183" s="808"/>
      <c r="C183" s="772"/>
      <c r="D183" s="772"/>
      <c r="E183" s="775"/>
      <c r="F183" s="775"/>
      <c r="G183" s="777"/>
      <c r="H183" s="775"/>
      <c r="I183" s="775"/>
      <c r="J183" s="775"/>
      <c r="K183" s="158" t="s">
        <v>151</v>
      </c>
      <c r="L183" s="159" t="s">
        <v>142</v>
      </c>
      <c r="M183" s="998"/>
      <c r="N183" s="998"/>
      <c r="O183" s="1001"/>
      <c r="P183" s="1003"/>
      <c r="Q183" s="777"/>
      <c r="R183" s="748"/>
      <c r="S183" s="163">
        <v>0</v>
      </c>
      <c r="T183" s="163">
        <v>7</v>
      </c>
      <c r="U183" s="163">
        <v>5</v>
      </c>
      <c r="V183" s="750"/>
      <c r="W183" s="750"/>
      <c r="X183" s="750"/>
      <c r="Y183" s="750"/>
      <c r="Z183" s="750"/>
      <c r="AA183" s="750"/>
      <c r="AB183" s="1071"/>
      <c r="AC183" s="1072"/>
      <c r="AD183" s="1072"/>
      <c r="AE183" s="1072"/>
      <c r="AF183" s="1074"/>
      <c r="AG183" s="1073"/>
      <c r="AH183" s="785"/>
      <c r="AI183" s="832"/>
      <c r="AJ183" s="785"/>
      <c r="AK183" s="966"/>
      <c r="AL183" s="966"/>
      <c r="AM183" s="966"/>
      <c r="AN183" s="799"/>
      <c r="AO183" s="739"/>
      <c r="AP183" s="962"/>
      <c r="AQ183" s="795"/>
      <c r="AR183" s="795"/>
      <c r="AS183" s="964"/>
      <c r="AT183" s="965"/>
      <c r="AU183" s="834"/>
      <c r="AV183" s="859"/>
      <c r="AW183" s="859"/>
      <c r="AX183" s="859"/>
      <c r="AY183" s="859"/>
      <c r="AZ183" s="859"/>
      <c r="BA183" s="859"/>
      <c r="BB183" s="859"/>
      <c r="BC183" s="859"/>
      <c r="BD183" s="859"/>
      <c r="BE183" s="859"/>
      <c r="BF183" s="952"/>
      <c r="BG183" s="955"/>
      <c r="BH183" s="945"/>
      <c r="BI183" s="945"/>
      <c r="BJ183" s="945"/>
      <c r="BK183" s="935"/>
    </row>
    <row r="184" spans="1:63" ht="72" customHeight="1">
      <c r="A184" s="980"/>
      <c r="B184" s="808"/>
      <c r="C184" s="772"/>
      <c r="D184" s="772"/>
      <c r="E184" s="775"/>
      <c r="F184" s="775"/>
      <c r="G184" s="777"/>
      <c r="H184" s="775"/>
      <c r="I184" s="775"/>
      <c r="J184" s="775"/>
      <c r="K184" s="158" t="s">
        <v>154</v>
      </c>
      <c r="L184" s="159" t="s">
        <v>142</v>
      </c>
      <c r="M184" s="998"/>
      <c r="N184" s="998"/>
      <c r="O184" s="1001"/>
      <c r="P184" s="1003"/>
      <c r="Q184" s="777"/>
      <c r="R184" s="748"/>
      <c r="S184" s="163" t="s">
        <v>540</v>
      </c>
      <c r="T184" s="163" t="s">
        <v>540</v>
      </c>
      <c r="U184" s="163" t="s">
        <v>540</v>
      </c>
      <c r="V184" s="750"/>
      <c r="W184" s="750"/>
      <c r="X184" s="750"/>
      <c r="Y184" s="750"/>
      <c r="Z184" s="750"/>
      <c r="AA184" s="750"/>
      <c r="AB184" s="1071"/>
      <c r="AC184" s="1072"/>
      <c r="AD184" s="1072"/>
      <c r="AE184" s="1072"/>
      <c r="AF184" s="1074"/>
      <c r="AG184" s="1073"/>
      <c r="AH184" s="785"/>
      <c r="AI184" s="832"/>
      <c r="AJ184" s="785"/>
      <c r="AK184" s="966"/>
      <c r="AL184" s="966"/>
      <c r="AM184" s="966"/>
      <c r="AN184" s="799"/>
      <c r="AO184" s="739"/>
      <c r="AP184" s="962"/>
      <c r="AQ184" s="795"/>
      <c r="AR184" s="795"/>
      <c r="AS184" s="964"/>
      <c r="AT184" s="965"/>
      <c r="AU184" s="835"/>
      <c r="AV184" s="860"/>
      <c r="AW184" s="860"/>
      <c r="AX184" s="860"/>
      <c r="AY184" s="860"/>
      <c r="AZ184" s="860"/>
      <c r="BA184" s="860"/>
      <c r="BB184" s="860"/>
      <c r="BC184" s="860"/>
      <c r="BD184" s="860"/>
      <c r="BE184" s="860"/>
      <c r="BF184" s="953"/>
      <c r="BG184" s="956"/>
      <c r="BH184" s="946"/>
      <c r="BI184" s="946"/>
      <c r="BJ184" s="946"/>
      <c r="BK184" s="936"/>
    </row>
    <row r="185" spans="1:63" ht="45" customHeight="1">
      <c r="A185" s="980"/>
      <c r="B185" s="808"/>
      <c r="C185" s="773"/>
      <c r="D185" s="773"/>
      <c r="E185" s="775"/>
      <c r="F185" s="775"/>
      <c r="G185" s="777"/>
      <c r="H185" s="775"/>
      <c r="I185" s="775"/>
      <c r="J185" s="775"/>
      <c r="K185" s="158" t="s">
        <v>155</v>
      </c>
      <c r="L185" s="159" t="s">
        <v>142</v>
      </c>
      <c r="M185" s="998"/>
      <c r="N185" s="998"/>
      <c r="O185" s="1001"/>
      <c r="P185" s="1003"/>
      <c r="Q185" s="777"/>
      <c r="R185" s="748"/>
      <c r="S185" s="163" t="s">
        <v>540</v>
      </c>
      <c r="T185" s="163" t="s">
        <v>540</v>
      </c>
      <c r="U185" s="163" t="s">
        <v>540</v>
      </c>
      <c r="V185" s="750"/>
      <c r="W185" s="750"/>
      <c r="X185" s="750"/>
      <c r="Y185" s="750"/>
      <c r="Z185" s="750"/>
      <c r="AA185" s="750"/>
      <c r="AB185" s="1071"/>
      <c r="AC185" s="1072"/>
      <c r="AD185" s="1072"/>
      <c r="AE185" s="1072"/>
      <c r="AF185" s="1074"/>
      <c r="AG185" s="1073"/>
      <c r="AH185" s="785"/>
      <c r="AI185" s="832"/>
      <c r="AJ185" s="785"/>
      <c r="AK185" s="966"/>
      <c r="AL185" s="966"/>
      <c r="AM185" s="966"/>
      <c r="AN185" s="799"/>
      <c r="AO185" s="739"/>
      <c r="AP185" s="962"/>
      <c r="AQ185" s="795"/>
      <c r="AR185" s="795"/>
      <c r="AS185" s="964"/>
      <c r="AT185" s="965"/>
      <c r="AU185" s="887"/>
      <c r="AV185" s="888"/>
      <c r="AW185" s="888"/>
      <c r="AX185" s="888"/>
      <c r="AY185" s="888"/>
      <c r="AZ185" s="888"/>
      <c r="BA185" s="888"/>
      <c r="BB185" s="888"/>
      <c r="BC185" s="888"/>
      <c r="BD185" s="888"/>
      <c r="BE185" s="888"/>
      <c r="BF185" s="904"/>
      <c r="BG185" s="949"/>
      <c r="BH185" s="942"/>
      <c r="BI185" s="942"/>
      <c r="BJ185" s="942"/>
      <c r="BK185" s="950"/>
    </row>
    <row r="186" spans="1:63" ht="45" customHeight="1">
      <c r="A186" s="980"/>
      <c r="B186" s="808"/>
      <c r="C186" s="801" t="s">
        <v>908</v>
      </c>
      <c r="D186" s="801" t="s">
        <v>909</v>
      </c>
      <c r="E186" s="775"/>
      <c r="F186" s="775"/>
      <c r="G186" s="777"/>
      <c r="H186" s="775"/>
      <c r="I186" s="775"/>
      <c r="J186" s="775"/>
      <c r="K186" s="158" t="s">
        <v>156</v>
      </c>
      <c r="L186" s="159" t="s">
        <v>126</v>
      </c>
      <c r="M186" s="998"/>
      <c r="N186" s="998"/>
      <c r="O186" s="1001"/>
      <c r="P186" s="1003"/>
      <c r="Q186" s="777"/>
      <c r="R186" s="748"/>
      <c r="S186" s="163" t="s">
        <v>540</v>
      </c>
      <c r="T186" s="163" t="s">
        <v>540</v>
      </c>
      <c r="U186" s="163" t="s">
        <v>540</v>
      </c>
      <c r="V186" s="750"/>
      <c r="W186" s="750"/>
      <c r="X186" s="750"/>
      <c r="Y186" s="750"/>
      <c r="Z186" s="750"/>
      <c r="AA186" s="750"/>
      <c r="AB186" s="1071"/>
      <c r="AC186" s="1072"/>
      <c r="AD186" s="1072"/>
      <c r="AE186" s="1072"/>
      <c r="AF186" s="1074"/>
      <c r="AG186" s="1073"/>
      <c r="AH186" s="785"/>
      <c r="AI186" s="832"/>
      <c r="AJ186" s="785"/>
      <c r="AK186" s="966"/>
      <c r="AL186" s="966"/>
      <c r="AM186" s="966"/>
      <c r="AN186" s="799"/>
      <c r="AO186" s="739"/>
      <c r="AP186" s="962"/>
      <c r="AQ186" s="795"/>
      <c r="AR186" s="795"/>
      <c r="AS186" s="964"/>
      <c r="AT186" s="965"/>
      <c r="AU186" s="887"/>
      <c r="AV186" s="888"/>
      <c r="AW186" s="888"/>
      <c r="AX186" s="888"/>
      <c r="AY186" s="888"/>
      <c r="AZ186" s="888"/>
      <c r="BA186" s="888"/>
      <c r="BB186" s="888"/>
      <c r="BC186" s="888"/>
      <c r="BD186" s="888"/>
      <c r="BE186" s="888"/>
      <c r="BF186" s="904"/>
      <c r="BG186" s="949"/>
      <c r="BH186" s="942"/>
      <c r="BI186" s="942"/>
      <c r="BJ186" s="942"/>
      <c r="BK186" s="950"/>
    </row>
    <row r="187" spans="1:63" ht="45" customHeight="1">
      <c r="A187" s="980"/>
      <c r="B187" s="808"/>
      <c r="C187" s="802"/>
      <c r="D187" s="802"/>
      <c r="E187" s="775"/>
      <c r="F187" s="775"/>
      <c r="G187" s="778"/>
      <c r="H187" s="775"/>
      <c r="I187" s="775"/>
      <c r="J187" s="775"/>
      <c r="K187" s="158" t="s">
        <v>157</v>
      </c>
      <c r="L187" s="159" t="s">
        <v>126</v>
      </c>
      <c r="M187" s="998"/>
      <c r="N187" s="998"/>
      <c r="O187" s="1001"/>
      <c r="P187" s="1003"/>
      <c r="Q187" s="778"/>
      <c r="R187" s="749"/>
      <c r="S187" s="164" t="s">
        <v>540</v>
      </c>
      <c r="T187" s="164" t="s">
        <v>540</v>
      </c>
      <c r="U187" s="164" t="s">
        <v>540</v>
      </c>
      <c r="V187" s="751"/>
      <c r="W187" s="751"/>
      <c r="X187" s="750"/>
      <c r="Y187" s="750"/>
      <c r="Z187" s="750"/>
      <c r="AA187" s="750"/>
      <c r="AB187" s="1071"/>
      <c r="AC187" s="1072"/>
      <c r="AD187" s="1072"/>
      <c r="AE187" s="1072"/>
      <c r="AF187" s="1074"/>
      <c r="AG187" s="1073"/>
      <c r="AH187" s="785"/>
      <c r="AI187" s="832"/>
      <c r="AJ187" s="785"/>
      <c r="AK187" s="966"/>
      <c r="AL187" s="966"/>
      <c r="AM187" s="966"/>
      <c r="AN187" s="799"/>
      <c r="AO187" s="739"/>
      <c r="AP187" s="963"/>
      <c r="AQ187" s="795"/>
      <c r="AR187" s="795"/>
      <c r="AS187" s="964"/>
      <c r="AT187" s="965"/>
      <c r="AU187" s="887"/>
      <c r="AV187" s="888"/>
      <c r="AW187" s="888"/>
      <c r="AX187" s="888"/>
      <c r="AY187" s="888"/>
      <c r="AZ187" s="888"/>
      <c r="BA187" s="888"/>
      <c r="BB187" s="888"/>
      <c r="BC187" s="888"/>
      <c r="BD187" s="888"/>
      <c r="BE187" s="888"/>
      <c r="BF187" s="904"/>
      <c r="BG187" s="949"/>
      <c r="BH187" s="942"/>
      <c r="BI187" s="942"/>
      <c r="BJ187" s="942"/>
      <c r="BK187" s="950"/>
    </row>
    <row r="188" spans="1:63" ht="45" customHeight="1">
      <c r="A188" s="980"/>
      <c r="B188" s="808"/>
      <c r="C188" s="802"/>
      <c r="D188" s="802"/>
      <c r="E188" s="775"/>
      <c r="F188" s="775"/>
      <c r="G188" s="777" t="s">
        <v>911</v>
      </c>
      <c r="H188" s="775"/>
      <c r="I188" s="775"/>
      <c r="J188" s="775"/>
      <c r="K188" s="158" t="s">
        <v>158</v>
      </c>
      <c r="L188" s="159" t="s">
        <v>126</v>
      </c>
      <c r="M188" s="998"/>
      <c r="N188" s="998"/>
      <c r="O188" s="1001"/>
      <c r="P188" s="1003"/>
      <c r="Q188" s="820" t="s">
        <v>914</v>
      </c>
      <c r="R188" s="748" t="s">
        <v>491</v>
      </c>
      <c r="S188" s="1005">
        <v>0.33</v>
      </c>
      <c r="T188" s="1005">
        <v>0.33</v>
      </c>
      <c r="U188" s="1005">
        <v>0.34</v>
      </c>
      <c r="V188" s="750" t="s">
        <v>535</v>
      </c>
      <c r="W188" s="750" t="s">
        <v>536</v>
      </c>
      <c r="X188" s="750"/>
      <c r="Y188" s="750"/>
      <c r="Z188" s="750"/>
      <c r="AA188" s="750"/>
      <c r="AB188" s="823" t="s">
        <v>491</v>
      </c>
      <c r="AC188" s="826">
        <v>0.33</v>
      </c>
      <c r="AD188" s="826">
        <v>0.33</v>
      </c>
      <c r="AE188" s="826">
        <v>0.34</v>
      </c>
      <c r="AF188" s="759" t="s">
        <v>898</v>
      </c>
      <c r="AG188" s="829" t="s">
        <v>536</v>
      </c>
      <c r="AH188" s="785"/>
      <c r="AI188" s="832"/>
      <c r="AJ188" s="785"/>
      <c r="AK188" s="966"/>
      <c r="AL188" s="966"/>
      <c r="AM188" s="966"/>
      <c r="AN188" s="799"/>
      <c r="AO188" s="739"/>
      <c r="AP188" s="836" t="s">
        <v>916</v>
      </c>
      <c r="AQ188" s="795"/>
      <c r="AR188" s="795"/>
      <c r="AS188" s="964"/>
      <c r="AT188" s="965" t="s">
        <v>917</v>
      </c>
      <c r="AU188" s="887"/>
      <c r="AV188" s="888"/>
      <c r="AW188" s="888"/>
      <c r="AX188" s="888"/>
      <c r="AY188" s="888"/>
      <c r="AZ188" s="888"/>
      <c r="BA188" s="888"/>
      <c r="BB188" s="888"/>
      <c r="BC188" s="888"/>
      <c r="BD188" s="888"/>
      <c r="BE188" s="888"/>
      <c r="BF188" s="904"/>
      <c r="BG188" s="949"/>
      <c r="BH188" s="942"/>
      <c r="BI188" s="942"/>
      <c r="BJ188" s="942"/>
      <c r="BK188" s="950"/>
    </row>
    <row r="189" spans="1:63" ht="45" customHeight="1">
      <c r="A189" s="980"/>
      <c r="B189" s="808"/>
      <c r="C189" s="802"/>
      <c r="D189" s="802"/>
      <c r="E189" s="775"/>
      <c r="F189" s="775"/>
      <c r="G189" s="777"/>
      <c r="H189" s="775"/>
      <c r="I189" s="775"/>
      <c r="J189" s="775"/>
      <c r="K189" s="158" t="s">
        <v>159</v>
      </c>
      <c r="L189" s="159" t="s">
        <v>126</v>
      </c>
      <c r="M189" s="998"/>
      <c r="N189" s="998"/>
      <c r="O189" s="1001"/>
      <c r="P189" s="1003"/>
      <c r="Q189" s="820"/>
      <c r="R189" s="748"/>
      <c r="S189" s="748"/>
      <c r="T189" s="748"/>
      <c r="U189" s="748"/>
      <c r="V189" s="750"/>
      <c r="W189" s="750"/>
      <c r="X189" s="750"/>
      <c r="Y189" s="750"/>
      <c r="Z189" s="750"/>
      <c r="AA189" s="750"/>
      <c r="AB189" s="824"/>
      <c r="AC189" s="996"/>
      <c r="AD189" s="996"/>
      <c r="AE189" s="996"/>
      <c r="AF189" s="760"/>
      <c r="AG189" s="830"/>
      <c r="AH189" s="785"/>
      <c r="AI189" s="832"/>
      <c r="AJ189" s="785"/>
      <c r="AK189" s="966"/>
      <c r="AL189" s="966"/>
      <c r="AM189" s="966"/>
      <c r="AN189" s="799"/>
      <c r="AO189" s="739"/>
      <c r="AP189" s="836"/>
      <c r="AQ189" s="795"/>
      <c r="AR189" s="795"/>
      <c r="AS189" s="964"/>
      <c r="AT189" s="965"/>
      <c r="AU189" s="887"/>
      <c r="AV189" s="888"/>
      <c r="AW189" s="888"/>
      <c r="AX189" s="888"/>
      <c r="AY189" s="888"/>
      <c r="AZ189" s="888"/>
      <c r="BA189" s="888"/>
      <c r="BB189" s="888"/>
      <c r="BC189" s="888"/>
      <c r="BD189" s="888"/>
      <c r="BE189" s="888"/>
      <c r="BF189" s="904"/>
      <c r="BG189" s="949"/>
      <c r="BH189" s="942"/>
      <c r="BI189" s="942"/>
      <c r="BJ189" s="942"/>
      <c r="BK189" s="950"/>
    </row>
    <row r="190" spans="1:63" ht="45" customHeight="1">
      <c r="A190" s="980"/>
      <c r="B190" s="808"/>
      <c r="C190" s="802"/>
      <c r="D190" s="802"/>
      <c r="E190" s="775"/>
      <c r="F190" s="775"/>
      <c r="G190" s="777"/>
      <c r="H190" s="775"/>
      <c r="I190" s="775"/>
      <c r="J190" s="775"/>
      <c r="K190" s="158" t="s">
        <v>160</v>
      </c>
      <c r="L190" s="159" t="s">
        <v>126</v>
      </c>
      <c r="M190" s="998"/>
      <c r="N190" s="998"/>
      <c r="O190" s="1001"/>
      <c r="P190" s="1003"/>
      <c r="Q190" s="820"/>
      <c r="R190" s="748"/>
      <c r="S190" s="748"/>
      <c r="T190" s="748"/>
      <c r="U190" s="748"/>
      <c r="V190" s="750"/>
      <c r="W190" s="750"/>
      <c r="X190" s="750"/>
      <c r="Y190" s="750"/>
      <c r="Z190" s="750"/>
      <c r="AA190" s="750"/>
      <c r="AB190" s="824"/>
      <c r="AC190" s="996"/>
      <c r="AD190" s="996"/>
      <c r="AE190" s="996"/>
      <c r="AF190" s="760"/>
      <c r="AG190" s="830"/>
      <c r="AH190" s="785"/>
      <c r="AI190" s="832"/>
      <c r="AJ190" s="785"/>
      <c r="AK190" s="966"/>
      <c r="AL190" s="966"/>
      <c r="AM190" s="966"/>
      <c r="AN190" s="799"/>
      <c r="AO190" s="739"/>
      <c r="AP190" s="836"/>
      <c r="AQ190" s="795"/>
      <c r="AR190" s="795"/>
      <c r="AS190" s="964"/>
      <c r="AT190" s="965"/>
      <c r="AU190" s="887"/>
      <c r="AV190" s="888"/>
      <c r="AW190" s="888"/>
      <c r="AX190" s="888"/>
      <c r="AY190" s="888"/>
      <c r="AZ190" s="888"/>
      <c r="BA190" s="888"/>
      <c r="BB190" s="888"/>
      <c r="BC190" s="888"/>
      <c r="BD190" s="888"/>
      <c r="BE190" s="888"/>
      <c r="BF190" s="904"/>
      <c r="BG190" s="949"/>
      <c r="BH190" s="942"/>
      <c r="BI190" s="942"/>
      <c r="BJ190" s="942"/>
      <c r="BK190" s="950"/>
    </row>
    <row r="191" spans="1:63" ht="45" customHeight="1">
      <c r="A191" s="980"/>
      <c r="B191" s="808"/>
      <c r="C191" s="802"/>
      <c r="D191" s="802"/>
      <c r="E191" s="775"/>
      <c r="F191" s="775"/>
      <c r="G191" s="777"/>
      <c r="H191" s="775"/>
      <c r="I191" s="775"/>
      <c r="J191" s="775"/>
      <c r="K191" s="158" t="s">
        <v>161</v>
      </c>
      <c r="L191" s="159" t="s">
        <v>142</v>
      </c>
      <c r="M191" s="998"/>
      <c r="N191" s="998"/>
      <c r="O191" s="1001"/>
      <c r="P191" s="1003"/>
      <c r="Q191" s="820"/>
      <c r="R191" s="748"/>
      <c r="S191" s="748"/>
      <c r="T191" s="748"/>
      <c r="U191" s="748"/>
      <c r="V191" s="750"/>
      <c r="W191" s="750"/>
      <c r="X191" s="750"/>
      <c r="Y191" s="750"/>
      <c r="Z191" s="750"/>
      <c r="AA191" s="750"/>
      <c r="AB191" s="824"/>
      <c r="AC191" s="996"/>
      <c r="AD191" s="996"/>
      <c r="AE191" s="996"/>
      <c r="AF191" s="760"/>
      <c r="AG191" s="830"/>
      <c r="AH191" s="785"/>
      <c r="AI191" s="832"/>
      <c r="AJ191" s="785"/>
      <c r="AK191" s="966"/>
      <c r="AL191" s="966"/>
      <c r="AM191" s="966"/>
      <c r="AN191" s="799"/>
      <c r="AO191" s="739"/>
      <c r="AP191" s="836"/>
      <c r="AQ191" s="795"/>
      <c r="AR191" s="795"/>
      <c r="AS191" s="964"/>
      <c r="AT191" s="965"/>
      <c r="AU191" s="887"/>
      <c r="AV191" s="888"/>
      <c r="AW191" s="888"/>
      <c r="AX191" s="888"/>
      <c r="AY191" s="888"/>
      <c r="AZ191" s="888"/>
      <c r="BA191" s="888"/>
      <c r="BB191" s="888"/>
      <c r="BC191" s="888"/>
      <c r="BD191" s="888"/>
      <c r="BE191" s="888"/>
      <c r="BF191" s="904"/>
      <c r="BG191" s="949"/>
      <c r="BH191" s="942"/>
      <c r="BI191" s="942"/>
      <c r="BJ191" s="942"/>
      <c r="BK191" s="950"/>
    </row>
    <row r="192" spans="1:63" ht="45" customHeight="1">
      <c r="A192" s="980"/>
      <c r="B192" s="808"/>
      <c r="C192" s="802"/>
      <c r="D192" s="802"/>
      <c r="E192" s="775"/>
      <c r="F192" s="775"/>
      <c r="G192" s="777"/>
      <c r="H192" s="775"/>
      <c r="I192" s="775"/>
      <c r="J192" s="775"/>
      <c r="K192" s="158" t="s">
        <v>162</v>
      </c>
      <c r="L192" s="159" t="s">
        <v>142</v>
      </c>
      <c r="M192" s="998"/>
      <c r="N192" s="998"/>
      <c r="O192" s="1001"/>
      <c r="P192" s="1003"/>
      <c r="Q192" s="820"/>
      <c r="R192" s="748"/>
      <c r="S192" s="748"/>
      <c r="T192" s="748"/>
      <c r="U192" s="748"/>
      <c r="V192" s="750"/>
      <c r="W192" s="750"/>
      <c r="X192" s="750"/>
      <c r="Y192" s="750"/>
      <c r="Z192" s="750"/>
      <c r="AA192" s="750"/>
      <c r="AB192" s="824"/>
      <c r="AC192" s="996"/>
      <c r="AD192" s="996"/>
      <c r="AE192" s="996"/>
      <c r="AF192" s="760"/>
      <c r="AG192" s="830"/>
      <c r="AH192" s="785"/>
      <c r="AI192" s="832"/>
      <c r="AJ192" s="785"/>
      <c r="AK192" s="966"/>
      <c r="AL192" s="966"/>
      <c r="AM192" s="966"/>
      <c r="AN192" s="799"/>
      <c r="AO192" s="739"/>
      <c r="AP192" s="836"/>
      <c r="AQ192" s="795"/>
      <c r="AR192" s="795"/>
      <c r="AS192" s="964"/>
      <c r="AT192" s="965"/>
      <c r="AU192" s="887"/>
      <c r="AV192" s="888"/>
      <c r="AW192" s="888"/>
      <c r="AX192" s="888"/>
      <c r="AY192" s="888"/>
      <c r="AZ192" s="888"/>
      <c r="BA192" s="888"/>
      <c r="BB192" s="888"/>
      <c r="BC192" s="888"/>
      <c r="BD192" s="888"/>
      <c r="BE192" s="888"/>
      <c r="BF192" s="904"/>
      <c r="BG192" s="949"/>
      <c r="BH192" s="942"/>
      <c r="BI192" s="942"/>
      <c r="BJ192" s="942"/>
      <c r="BK192" s="950"/>
    </row>
    <row r="193" spans="1:63" ht="45" customHeight="1">
      <c r="A193" s="980"/>
      <c r="B193" s="808"/>
      <c r="C193" s="802"/>
      <c r="D193" s="802"/>
      <c r="E193" s="775"/>
      <c r="F193" s="775"/>
      <c r="G193" s="777"/>
      <c r="H193" s="775"/>
      <c r="I193" s="775"/>
      <c r="J193" s="775"/>
      <c r="K193" s="158" t="s">
        <v>163</v>
      </c>
      <c r="L193" s="159" t="s">
        <v>142</v>
      </c>
      <c r="M193" s="998"/>
      <c r="N193" s="998"/>
      <c r="O193" s="1001"/>
      <c r="P193" s="1003"/>
      <c r="Q193" s="820"/>
      <c r="R193" s="748"/>
      <c r="S193" s="748"/>
      <c r="T193" s="748"/>
      <c r="U193" s="748"/>
      <c r="V193" s="750"/>
      <c r="W193" s="750"/>
      <c r="X193" s="750"/>
      <c r="Y193" s="750"/>
      <c r="Z193" s="750"/>
      <c r="AA193" s="750"/>
      <c r="AB193" s="824"/>
      <c r="AC193" s="996"/>
      <c r="AD193" s="996"/>
      <c r="AE193" s="996"/>
      <c r="AF193" s="760"/>
      <c r="AG193" s="830"/>
      <c r="AH193" s="785"/>
      <c r="AI193" s="832"/>
      <c r="AJ193" s="785"/>
      <c r="AK193" s="966"/>
      <c r="AL193" s="966"/>
      <c r="AM193" s="966"/>
      <c r="AN193" s="799"/>
      <c r="AO193" s="739"/>
      <c r="AP193" s="836"/>
      <c r="AQ193" s="795"/>
      <c r="AR193" s="795"/>
      <c r="AS193" s="964"/>
      <c r="AT193" s="965"/>
      <c r="AU193" s="887"/>
      <c r="AV193" s="888"/>
      <c r="AW193" s="888"/>
      <c r="AX193" s="888"/>
      <c r="AY193" s="888"/>
      <c r="AZ193" s="888"/>
      <c r="BA193" s="888"/>
      <c r="BB193" s="888"/>
      <c r="BC193" s="888"/>
      <c r="BD193" s="888"/>
      <c r="BE193" s="888"/>
      <c r="BF193" s="904"/>
      <c r="BG193" s="949"/>
      <c r="BH193" s="942"/>
      <c r="BI193" s="942"/>
      <c r="BJ193" s="942"/>
      <c r="BK193" s="950"/>
    </row>
    <row r="194" spans="1:63" ht="45" customHeight="1">
      <c r="A194" s="980"/>
      <c r="B194" s="808"/>
      <c r="C194" s="802"/>
      <c r="D194" s="802"/>
      <c r="E194" s="775"/>
      <c r="F194" s="775"/>
      <c r="G194" s="777"/>
      <c r="H194" s="775"/>
      <c r="I194" s="775"/>
      <c r="J194" s="775"/>
      <c r="K194" s="158" t="s">
        <v>164</v>
      </c>
      <c r="L194" s="159" t="s">
        <v>142</v>
      </c>
      <c r="M194" s="998"/>
      <c r="N194" s="998"/>
      <c r="O194" s="1001"/>
      <c r="P194" s="1003"/>
      <c r="Q194" s="820"/>
      <c r="R194" s="748"/>
      <c r="S194" s="748"/>
      <c r="T194" s="748"/>
      <c r="U194" s="748"/>
      <c r="V194" s="750"/>
      <c r="W194" s="750"/>
      <c r="X194" s="750"/>
      <c r="Y194" s="750"/>
      <c r="Z194" s="750"/>
      <c r="AA194" s="750"/>
      <c r="AB194" s="824"/>
      <c r="AC194" s="996"/>
      <c r="AD194" s="996"/>
      <c r="AE194" s="996"/>
      <c r="AF194" s="760"/>
      <c r="AG194" s="830"/>
      <c r="AH194" s="785"/>
      <c r="AI194" s="832"/>
      <c r="AJ194" s="785"/>
      <c r="AK194" s="966"/>
      <c r="AL194" s="966"/>
      <c r="AM194" s="966"/>
      <c r="AN194" s="799"/>
      <c r="AO194" s="739"/>
      <c r="AP194" s="836"/>
      <c r="AQ194" s="795"/>
      <c r="AR194" s="795"/>
      <c r="AS194" s="964"/>
      <c r="AT194" s="965"/>
      <c r="AU194" s="887"/>
      <c r="AV194" s="888"/>
      <c r="AW194" s="888"/>
      <c r="AX194" s="888"/>
      <c r="AY194" s="888"/>
      <c r="AZ194" s="888"/>
      <c r="BA194" s="888"/>
      <c r="BB194" s="888"/>
      <c r="BC194" s="888"/>
      <c r="BD194" s="888"/>
      <c r="BE194" s="888"/>
      <c r="BF194" s="904"/>
      <c r="BG194" s="949"/>
      <c r="BH194" s="942"/>
      <c r="BI194" s="942"/>
      <c r="BJ194" s="942"/>
      <c r="BK194" s="950"/>
    </row>
    <row r="195" spans="1:63" ht="45" customHeight="1" thickBot="1">
      <c r="A195" s="981"/>
      <c r="B195" s="809"/>
      <c r="C195" s="803"/>
      <c r="D195" s="803"/>
      <c r="E195" s="776"/>
      <c r="F195" s="776"/>
      <c r="G195" s="778"/>
      <c r="H195" s="776"/>
      <c r="I195" s="822"/>
      <c r="J195" s="776"/>
      <c r="K195" s="158" t="s">
        <v>165</v>
      </c>
      <c r="L195" s="159" t="s">
        <v>142</v>
      </c>
      <c r="M195" s="999"/>
      <c r="N195" s="999"/>
      <c r="O195" s="1002"/>
      <c r="P195" s="1004"/>
      <c r="Q195" s="821"/>
      <c r="R195" s="749"/>
      <c r="S195" s="749"/>
      <c r="T195" s="749"/>
      <c r="U195" s="749"/>
      <c r="V195" s="751"/>
      <c r="W195" s="751"/>
      <c r="X195" s="784"/>
      <c r="Y195" s="784"/>
      <c r="Z195" s="784"/>
      <c r="AA195" s="784"/>
      <c r="AB195" s="825"/>
      <c r="AC195" s="997"/>
      <c r="AD195" s="997"/>
      <c r="AE195" s="997"/>
      <c r="AF195" s="761"/>
      <c r="AG195" s="831"/>
      <c r="AH195" s="785"/>
      <c r="AI195" s="832"/>
      <c r="AJ195" s="785"/>
      <c r="AK195" s="966"/>
      <c r="AL195" s="966"/>
      <c r="AM195" s="966"/>
      <c r="AN195" s="799"/>
      <c r="AO195" s="739"/>
      <c r="AP195" s="836"/>
      <c r="AQ195" s="795"/>
      <c r="AR195" s="795"/>
      <c r="AS195" s="964"/>
      <c r="AT195" s="965"/>
      <c r="AU195" s="887"/>
      <c r="AV195" s="888"/>
      <c r="AW195" s="888"/>
      <c r="AX195" s="888"/>
      <c r="AY195" s="888"/>
      <c r="AZ195" s="888"/>
      <c r="BA195" s="888"/>
      <c r="BB195" s="888"/>
      <c r="BC195" s="888"/>
      <c r="BD195" s="888"/>
      <c r="BE195" s="888"/>
      <c r="BF195" s="904"/>
      <c r="BG195" s="949"/>
      <c r="BH195" s="942"/>
      <c r="BI195" s="942"/>
      <c r="BJ195" s="942"/>
      <c r="BK195" s="950"/>
    </row>
    <row r="196" spans="1:63" ht="46.5" customHeight="1">
      <c r="A196" s="737">
        <v>11</v>
      </c>
      <c r="B196" s="738" t="s">
        <v>528</v>
      </c>
      <c r="C196" s="762" t="s">
        <v>918</v>
      </c>
      <c r="D196" s="762" t="s">
        <v>919</v>
      </c>
      <c r="E196" s="739" t="s">
        <v>552</v>
      </c>
      <c r="F196" s="739" t="s">
        <v>122</v>
      </c>
      <c r="G196" s="730" t="s">
        <v>553</v>
      </c>
      <c r="H196" s="739" t="s">
        <v>923</v>
      </c>
      <c r="I196" s="759" t="s">
        <v>468</v>
      </c>
      <c r="J196" s="739" t="s">
        <v>124</v>
      </c>
      <c r="K196" s="88" t="s">
        <v>125</v>
      </c>
      <c r="L196" s="103" t="s">
        <v>126</v>
      </c>
      <c r="M196" s="779">
        <f>COUNTIF(L196:L214,"Si")</f>
        <v>12</v>
      </c>
      <c r="N196" s="740" t="str">
        <f>+IF(AND(M196&lt;6,M196&gt;0),"Moderado",IF(AND(M196&lt;12,M196&gt;5),"Mayor",IF(AND(M196&lt;20,M196&gt;11),"Catastrófico","Responda las Preguntas de Impacto")))</f>
        <v>Catastrófico</v>
      </c>
      <c r="O196" s="741" t="str">
        <f>IF(AND(EXACT(J196,"Rara vez"),(EXACT(N196,"Moderado"))),"Moderado",IF(AND(EXACT(J196,"Rara vez"),(EXACT(N196,"Mayor"))),"Alto",IF(AND(EXACT(J196,"Rara vez"),(EXACT(N196,"Catastrófico"))),"Extremo",IF(AND(EXACT(J196,"Improbable"),(EXACT(N196,"Moderado"))),"Moderado",IF(AND(EXACT(J196,"Improbable"),(EXACT(N196,"Mayor"))),"Alto",IF(AND(EXACT(J196,"Improbable"),(EXACT(N196,"Catastrófico"))),"Extremo",IF(AND(EXACT(J196,"Posible"),(EXACT(N196,"Moderado"))),"Alto",IF(AND(EXACT(J196,"Posible"),(EXACT(N196,"Mayor"))),"Extremo",IF(AND(EXACT(J196,"Posible"),(EXACT(N196,"Catastrófico"))),"Extremo",IF(AND(EXACT(J196,"Probable"),(EXACT(N196,"Moderado"))),"Alto",IF(AND(EXACT(J196,"Probable"),(EXACT(N196,"Mayor"))),"Extremo",IF(AND(EXACT(J196,"Probable"),(EXACT(N196,"Catastrófico"))),"Extremo",IF(AND(EXACT(J196,"Casi Seguro"),(EXACT(N196,"Moderado"))),"Extremo",IF(AND(EXACT(J196,"Casi Seguro"),(EXACT(N196,"Mayor"))),"Extremo",IF(AND(EXACT(J196,"Casi Seguro"),(EXACT(N196,"Catastrófico"))),"Extremo","")))))))))))))))</f>
        <v>Extremo</v>
      </c>
      <c r="P196" s="780" t="str">
        <f>IF(EXACT(O196,"Bajo"),"Evitar el Riesgo, Reducir el Riesgo, Compartir el Riesgo",IF(EXACT(O196,"Moderado"),"Evitar el Riesgo, Reducir el Riesgo, Compartir el Riesgo",IF(EXACT(O196,"Alto"),"Evitar el Riesgo, Reducir el Riesgo, Compartir el Riesgo",IF(EXACT(O196,"Extremo"),"Evitar el Riesgo, Reducir el Riesgo, Compartir el Riesgo",""))))</f>
        <v>Evitar el Riesgo, Reducir el Riesgo, Compartir el Riesgo</v>
      </c>
      <c r="Q196" s="730" t="s">
        <v>924</v>
      </c>
      <c r="R196" s="747" t="s">
        <v>127</v>
      </c>
      <c r="S196" s="147" t="s">
        <v>128</v>
      </c>
      <c r="T196" s="148" t="s">
        <v>129</v>
      </c>
      <c r="U196" s="147">
        <f>+IFERROR(VLOOKUP(T196,[3]DATOS!$E$2:$F$17,2,FALSE),"")</f>
        <v>15</v>
      </c>
      <c r="V196" s="746">
        <f>SUM(U196:U202)</f>
        <v>100</v>
      </c>
      <c r="W196" s="746" t="str">
        <f>+IF(AND(V196&lt;=100,V196&gt;=96),"Fuerte",IF(AND(V196&lt;=95,V196&gt;=86),"Moderado",IF(AND(V196&lt;=85,M196&gt;=0),"Débil"," ")))</f>
        <v>Fuerte</v>
      </c>
      <c r="X196" s="774" t="s">
        <v>130</v>
      </c>
      <c r="Y196" s="746" t="str">
        <f>IF(AND(EXACT(W196,"Fuerte"),(EXACT(X196,"Fuerte"))),"Fuerte",IF(AND(EXACT(W196,"Fuerte"),(EXACT(X196,"Moderado"))),"Moderado",IF(AND(EXACT(W196,"Fuerte"),(EXACT(X196,"Débil"))),"Débil",IF(AND(EXACT(W196,"Moderado"),(EXACT(X196,"Fuerte"))),"Moderado",IF(AND(EXACT(W196,"Moderado"),(EXACT(X196,"Moderado"))),"Moderado",IF(AND(EXACT(W196,"Moderado"),(EXACT(X196,"Débil"))),"Débil",IF(AND(EXACT(W196,"Débil"),(EXACT(X196,"Fuerte"))),"Débil",IF(AND(EXACT(W196,"Débil"),(EXACT(X196,"Moderado"))),"Débil",IF(AND(EXACT(W196,"Débil"),(EXACT(X196,"Débil"))),"Débil",)))))))))</f>
        <v>Fuerte</v>
      </c>
      <c r="Z196" s="746">
        <f>IF(Y196="Fuerte",100,IF(Y196="Moderado",50,IF(Y196="Débil",0)))</f>
        <v>100</v>
      </c>
      <c r="AA196" s="746">
        <f>AVERAGE(Z196:Z214)</f>
        <v>100</v>
      </c>
      <c r="AB196" s="823" t="s">
        <v>491</v>
      </c>
      <c r="AC196" s="172"/>
      <c r="AD196" s="172"/>
      <c r="AE196" s="172"/>
      <c r="AF196" s="759" t="s">
        <v>926</v>
      </c>
      <c r="AG196" s="829" t="s">
        <v>554</v>
      </c>
      <c r="AH196" s="785" t="str">
        <f>+IF(AA196=100,"Fuerte",IF(AND(AA196&lt;=99,AA196&gt;=50),"Moderado",IF(AA196&lt;50,"Débil"," ")))</f>
        <v>Fuerte</v>
      </c>
      <c r="AI196" s="832" t="s">
        <v>132</v>
      </c>
      <c r="AJ196" s="785" t="s">
        <v>133</v>
      </c>
      <c r="AK196" s="966" t="str">
        <f>IF(AND(OR(AJ196="Directamente",AJ196="Indirectamente",AJ196="No Disminuye"),(AH196="Fuerte"),(AI196="Directamente"),(OR(J196="Rara vez",J196="Improbable",J196="Posible"))),"Rara vez",IF(AND(OR(AJ196="Directamente",AJ196="Indirectamente",AJ196="No Disminuye"),(AH196="Fuerte"),(AI196="Directamente"),(J196="Probable")),"Improbable",IF(AND(OR(AJ196="Directamente",AJ196="Indirectamente",AJ196="No Disminuye"),(AH196="Fuerte"),(AI196="Directamente"),(J196="Casi Seguro")),"Posible",IF(AND(AJ196="Directamente",AI196="No disminuye",AH196="Fuerte"),J196,IF(AND(OR(AJ196="Directamente",AJ196="Indirectamente",AJ196="No Disminuye"),AH196="Moderado",AI196="Directamente",(OR(J196="Rara vez",J196="Improbable"))),"Rara vez",IF(AND(OR(AJ196="Directamente",AJ196="Indirectamente",AJ196="No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disminuye",AH196="Moderado"),J196,IF(AH196="Débil",J196," ESTA COMBINACION NO ESTÁ CONTEMPLADA EN LA METODOLOGÍA "))))))))))</f>
        <v>Rara vez</v>
      </c>
      <c r="AL196" s="966" t="str">
        <f>IF(AND(OR(AJ196="Directamente",AJ196="Indirectamente",AJ196="No Disminuye"),AH196="Moderado",AI196="Directamente",(OR(J196="Raro",J196="Improbable"))),"Raro",IF(AND(OR(AJ196="Directamente",AJ196="Indirectamente",AJ196="No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 ")))))</f>
        <v xml:space="preserve"> </v>
      </c>
      <c r="AM196" s="966" t="str">
        <f>N196</f>
        <v>Catastrófico</v>
      </c>
      <c r="AN196" s="799" t="str">
        <f>IF(AND(EXACT(AK196,"Rara vez"),(EXACT(AM196,"Moderado"))),"Moderado",IF(AND(EXACT(AK196,"Rara vez"),(EXACT(AM196,"Mayor"))),"Alto",IF(AND(EXACT(AK196,"Rara vez"),(EXACT(AM196,"Catastrófico"))),"Extremo",IF(AND(EXACT(AK196,"Improbable"),(EXACT(AM196,"Moderado"))),"Moderado",IF(AND(EXACT(AK196,"Improbable"),(EXACT(AM196,"Mayor"))),"Alto",IF(AND(EXACT(AK196,"Improbable"),(EXACT(AM196,"Catastrófico"))),"Extremo",IF(AND(EXACT(AK196,"Posible"),(EXACT(AM196,"Moderado"))),"Alto",IF(AND(EXACT(AK196,"Posible"),(EXACT(AM196,"Mayor"))),"Extremo",IF(AND(EXACT(AK196,"Posible"),(EXACT(AM196,"Catastrófico"))),"Extremo",IF(AND(EXACT(AK196,"Probable"),(EXACT(AM196,"Moderado"))),"Alto",IF(AND(EXACT(AK196,"Probable"),(EXACT(AM196,"Mayor"))),"Extremo",IF(AND(EXACT(AK196,"Probable"),(EXACT(AM196,"Catastrófico"))),"Extremo",IF(AND(EXACT(AK196,"Casi Seguro"),(EXACT(AM196,"Moderado"))),"Extremo",IF(AND(EXACT(AK196,"Casi Seguro"),(EXACT(AM196,"Mayor"))),"Extremo",IF(AND(EXACT(AK196,"Casi Seguro"),(EXACT(AM196,"Catastrófico"))),"Extremo","")))))))))))))))</f>
        <v>Extremo</v>
      </c>
      <c r="AO196" s="739" t="s">
        <v>469</v>
      </c>
      <c r="AP196" s="961" t="s">
        <v>555</v>
      </c>
      <c r="AQ196" s="795">
        <v>44927</v>
      </c>
      <c r="AR196" s="795">
        <v>45291</v>
      </c>
      <c r="AS196" s="964" t="s">
        <v>927</v>
      </c>
      <c r="AT196" s="965" t="s">
        <v>928</v>
      </c>
      <c r="AU196" s="833"/>
      <c r="AV196" s="858"/>
      <c r="AW196" s="858"/>
      <c r="AX196" s="858"/>
      <c r="AY196" s="858"/>
      <c r="AZ196" s="858"/>
      <c r="BA196" s="858"/>
      <c r="BB196" s="858"/>
      <c r="BC196" s="858"/>
      <c r="BD196" s="858"/>
      <c r="BE196" s="858"/>
      <c r="BF196" s="951"/>
      <c r="BG196" s="954"/>
      <c r="BH196" s="944"/>
      <c r="BI196" s="944"/>
      <c r="BJ196" s="944"/>
      <c r="BK196" s="934"/>
    </row>
    <row r="197" spans="1:63" ht="30" customHeight="1">
      <c r="A197" s="737"/>
      <c r="B197" s="738"/>
      <c r="C197" s="754"/>
      <c r="D197" s="754"/>
      <c r="E197" s="739"/>
      <c r="F197" s="739"/>
      <c r="G197" s="730"/>
      <c r="H197" s="739"/>
      <c r="I197" s="760"/>
      <c r="J197" s="739"/>
      <c r="K197" s="88" t="s">
        <v>135</v>
      </c>
      <c r="L197" s="103" t="s">
        <v>126</v>
      </c>
      <c r="M197" s="779"/>
      <c r="N197" s="740"/>
      <c r="O197" s="741"/>
      <c r="P197" s="780"/>
      <c r="Q197" s="730"/>
      <c r="R197" s="747"/>
      <c r="S197" s="147" t="s">
        <v>136</v>
      </c>
      <c r="T197" s="148" t="s">
        <v>137</v>
      </c>
      <c r="U197" s="147">
        <f>+IFERROR(VLOOKUP(T197,[3]DATOS!$E$2:$F$17,2,FALSE),"")</f>
        <v>15</v>
      </c>
      <c r="V197" s="746"/>
      <c r="W197" s="746"/>
      <c r="X197" s="774"/>
      <c r="Y197" s="746"/>
      <c r="Z197" s="746"/>
      <c r="AA197" s="746"/>
      <c r="AB197" s="824"/>
      <c r="AC197" s="173"/>
      <c r="AD197" s="173"/>
      <c r="AE197" s="173"/>
      <c r="AF197" s="760"/>
      <c r="AG197" s="830"/>
      <c r="AH197" s="785"/>
      <c r="AI197" s="832"/>
      <c r="AJ197" s="785"/>
      <c r="AK197" s="966"/>
      <c r="AL197" s="966"/>
      <c r="AM197" s="966"/>
      <c r="AN197" s="799"/>
      <c r="AO197" s="739"/>
      <c r="AP197" s="962"/>
      <c r="AQ197" s="795"/>
      <c r="AR197" s="795"/>
      <c r="AS197" s="964"/>
      <c r="AT197" s="965"/>
      <c r="AU197" s="834"/>
      <c r="AV197" s="859"/>
      <c r="AW197" s="859"/>
      <c r="AX197" s="859"/>
      <c r="AY197" s="859"/>
      <c r="AZ197" s="859"/>
      <c r="BA197" s="859"/>
      <c r="BB197" s="859"/>
      <c r="BC197" s="859"/>
      <c r="BD197" s="859"/>
      <c r="BE197" s="859"/>
      <c r="BF197" s="952"/>
      <c r="BG197" s="955"/>
      <c r="BH197" s="945"/>
      <c r="BI197" s="945"/>
      <c r="BJ197" s="945"/>
      <c r="BK197" s="935"/>
    </row>
    <row r="198" spans="1:63" ht="30" customHeight="1">
      <c r="A198" s="737"/>
      <c r="B198" s="738"/>
      <c r="C198" s="754"/>
      <c r="D198" s="754"/>
      <c r="E198" s="739"/>
      <c r="F198" s="739"/>
      <c r="G198" s="730"/>
      <c r="H198" s="739"/>
      <c r="I198" s="760"/>
      <c r="J198" s="739"/>
      <c r="K198" s="88" t="s">
        <v>138</v>
      </c>
      <c r="L198" s="103" t="s">
        <v>126</v>
      </c>
      <c r="M198" s="779"/>
      <c r="N198" s="740"/>
      <c r="O198" s="741"/>
      <c r="P198" s="780"/>
      <c r="Q198" s="730"/>
      <c r="R198" s="747"/>
      <c r="S198" s="147" t="s">
        <v>139</v>
      </c>
      <c r="T198" s="148" t="s">
        <v>140</v>
      </c>
      <c r="U198" s="147">
        <f>+IFERROR(VLOOKUP(T198,[3]DATOS!$E$2:$F$17,2,FALSE),"")</f>
        <v>15</v>
      </c>
      <c r="V198" s="746"/>
      <c r="W198" s="746"/>
      <c r="X198" s="774"/>
      <c r="Y198" s="746"/>
      <c r="Z198" s="746"/>
      <c r="AA198" s="746"/>
      <c r="AB198" s="824"/>
      <c r="AC198" s="173"/>
      <c r="AD198" s="173"/>
      <c r="AE198" s="173"/>
      <c r="AF198" s="760"/>
      <c r="AG198" s="830"/>
      <c r="AH198" s="785"/>
      <c r="AI198" s="832"/>
      <c r="AJ198" s="785"/>
      <c r="AK198" s="966"/>
      <c r="AL198" s="966"/>
      <c r="AM198" s="966"/>
      <c r="AN198" s="799"/>
      <c r="AO198" s="739"/>
      <c r="AP198" s="962"/>
      <c r="AQ198" s="795"/>
      <c r="AR198" s="795"/>
      <c r="AS198" s="964"/>
      <c r="AT198" s="965"/>
      <c r="AU198" s="834"/>
      <c r="AV198" s="859"/>
      <c r="AW198" s="859"/>
      <c r="AX198" s="859"/>
      <c r="AY198" s="859"/>
      <c r="AZ198" s="859"/>
      <c r="BA198" s="859"/>
      <c r="BB198" s="859"/>
      <c r="BC198" s="859"/>
      <c r="BD198" s="859"/>
      <c r="BE198" s="859"/>
      <c r="BF198" s="952"/>
      <c r="BG198" s="955"/>
      <c r="BH198" s="945"/>
      <c r="BI198" s="945"/>
      <c r="BJ198" s="945"/>
      <c r="BK198" s="935"/>
    </row>
    <row r="199" spans="1:63" ht="30" customHeight="1">
      <c r="A199" s="737"/>
      <c r="B199" s="738"/>
      <c r="C199" s="754"/>
      <c r="D199" s="754"/>
      <c r="E199" s="739"/>
      <c r="F199" s="739"/>
      <c r="G199" s="730"/>
      <c r="H199" s="739"/>
      <c r="I199" s="760"/>
      <c r="J199" s="739"/>
      <c r="K199" s="88" t="s">
        <v>141</v>
      </c>
      <c r="L199" s="103" t="s">
        <v>142</v>
      </c>
      <c r="M199" s="779"/>
      <c r="N199" s="740"/>
      <c r="O199" s="741"/>
      <c r="P199" s="780"/>
      <c r="Q199" s="730"/>
      <c r="R199" s="747"/>
      <c r="S199" s="147" t="s">
        <v>143</v>
      </c>
      <c r="T199" s="148" t="s">
        <v>144</v>
      </c>
      <c r="U199" s="147">
        <f>+IFERROR(VLOOKUP(T199,[3]DATOS!$E$2:$F$17,2,FALSE),"")</f>
        <v>15</v>
      </c>
      <c r="V199" s="746"/>
      <c r="W199" s="746"/>
      <c r="X199" s="774"/>
      <c r="Y199" s="746"/>
      <c r="Z199" s="746"/>
      <c r="AA199" s="746"/>
      <c r="AB199" s="824"/>
      <c r="AC199" s="173"/>
      <c r="AD199" s="173"/>
      <c r="AE199" s="173"/>
      <c r="AF199" s="760"/>
      <c r="AG199" s="830"/>
      <c r="AH199" s="785"/>
      <c r="AI199" s="832"/>
      <c r="AJ199" s="785"/>
      <c r="AK199" s="966"/>
      <c r="AL199" s="966"/>
      <c r="AM199" s="966"/>
      <c r="AN199" s="799"/>
      <c r="AO199" s="739"/>
      <c r="AP199" s="962"/>
      <c r="AQ199" s="795"/>
      <c r="AR199" s="795"/>
      <c r="AS199" s="964"/>
      <c r="AT199" s="965"/>
      <c r="AU199" s="834"/>
      <c r="AV199" s="859"/>
      <c r="AW199" s="859"/>
      <c r="AX199" s="859"/>
      <c r="AY199" s="859"/>
      <c r="AZ199" s="859"/>
      <c r="BA199" s="859"/>
      <c r="BB199" s="859"/>
      <c r="BC199" s="859"/>
      <c r="BD199" s="859"/>
      <c r="BE199" s="859"/>
      <c r="BF199" s="952"/>
      <c r="BG199" s="955"/>
      <c r="BH199" s="945"/>
      <c r="BI199" s="945"/>
      <c r="BJ199" s="945"/>
      <c r="BK199" s="935"/>
    </row>
    <row r="200" spans="1:63" ht="30" customHeight="1">
      <c r="A200" s="737"/>
      <c r="B200" s="738"/>
      <c r="C200" s="754"/>
      <c r="D200" s="754"/>
      <c r="E200" s="739"/>
      <c r="F200" s="739"/>
      <c r="G200" s="730"/>
      <c r="H200" s="739"/>
      <c r="I200" s="760"/>
      <c r="J200" s="739"/>
      <c r="K200" s="88" t="s">
        <v>145</v>
      </c>
      <c r="L200" s="103" t="s">
        <v>126</v>
      </c>
      <c r="M200" s="779"/>
      <c r="N200" s="740"/>
      <c r="O200" s="741"/>
      <c r="P200" s="780"/>
      <c r="Q200" s="730"/>
      <c r="R200" s="747"/>
      <c r="S200" s="147" t="s">
        <v>146</v>
      </c>
      <c r="T200" s="148" t="s">
        <v>147</v>
      </c>
      <c r="U200" s="147">
        <f>+IFERROR(VLOOKUP(T200,[3]DATOS!$E$2:$F$17,2,FALSE),"")</f>
        <v>15</v>
      </c>
      <c r="V200" s="746"/>
      <c r="W200" s="746"/>
      <c r="X200" s="774"/>
      <c r="Y200" s="746"/>
      <c r="Z200" s="746"/>
      <c r="AA200" s="746"/>
      <c r="AB200" s="824"/>
      <c r="AC200" s="173"/>
      <c r="AD200" s="173"/>
      <c r="AE200" s="173"/>
      <c r="AF200" s="760"/>
      <c r="AG200" s="830"/>
      <c r="AH200" s="785"/>
      <c r="AI200" s="832"/>
      <c r="AJ200" s="785"/>
      <c r="AK200" s="966"/>
      <c r="AL200" s="966"/>
      <c r="AM200" s="966"/>
      <c r="AN200" s="799"/>
      <c r="AO200" s="739"/>
      <c r="AP200" s="962"/>
      <c r="AQ200" s="795"/>
      <c r="AR200" s="795"/>
      <c r="AS200" s="964"/>
      <c r="AT200" s="965"/>
      <c r="AU200" s="834"/>
      <c r="AV200" s="859"/>
      <c r="AW200" s="859"/>
      <c r="AX200" s="859"/>
      <c r="AY200" s="859"/>
      <c r="AZ200" s="859"/>
      <c r="BA200" s="859"/>
      <c r="BB200" s="859"/>
      <c r="BC200" s="859"/>
      <c r="BD200" s="859"/>
      <c r="BE200" s="859"/>
      <c r="BF200" s="952"/>
      <c r="BG200" s="955"/>
      <c r="BH200" s="945"/>
      <c r="BI200" s="945"/>
      <c r="BJ200" s="945"/>
      <c r="BK200" s="935"/>
    </row>
    <row r="201" spans="1:63" ht="30" customHeight="1">
      <c r="A201" s="737"/>
      <c r="B201" s="738"/>
      <c r="C201" s="754"/>
      <c r="D201" s="754"/>
      <c r="E201" s="739"/>
      <c r="F201" s="739"/>
      <c r="G201" s="730"/>
      <c r="H201" s="739"/>
      <c r="I201" s="760"/>
      <c r="J201" s="739"/>
      <c r="K201" s="88" t="s">
        <v>148</v>
      </c>
      <c r="L201" s="103" t="s">
        <v>126</v>
      </c>
      <c r="M201" s="779"/>
      <c r="N201" s="740"/>
      <c r="O201" s="741"/>
      <c r="P201" s="780"/>
      <c r="Q201" s="730"/>
      <c r="R201" s="747"/>
      <c r="S201" s="147" t="s">
        <v>149</v>
      </c>
      <c r="T201" s="148" t="s">
        <v>150</v>
      </c>
      <c r="U201" s="147">
        <f>+IFERROR(VLOOKUP(T201,[3]DATOS!$E$2:$F$17,2,FALSE),"")</f>
        <v>15</v>
      </c>
      <c r="V201" s="746"/>
      <c r="W201" s="746"/>
      <c r="X201" s="774"/>
      <c r="Y201" s="746"/>
      <c r="Z201" s="746"/>
      <c r="AA201" s="746"/>
      <c r="AB201" s="824"/>
      <c r="AC201" s="173"/>
      <c r="AD201" s="173"/>
      <c r="AE201" s="173"/>
      <c r="AF201" s="760"/>
      <c r="AG201" s="830"/>
      <c r="AH201" s="785"/>
      <c r="AI201" s="832"/>
      <c r="AJ201" s="785"/>
      <c r="AK201" s="966"/>
      <c r="AL201" s="966"/>
      <c r="AM201" s="966"/>
      <c r="AN201" s="799"/>
      <c r="AO201" s="739"/>
      <c r="AP201" s="962"/>
      <c r="AQ201" s="795"/>
      <c r="AR201" s="795"/>
      <c r="AS201" s="964"/>
      <c r="AT201" s="965"/>
      <c r="AU201" s="834"/>
      <c r="AV201" s="859"/>
      <c r="AW201" s="859"/>
      <c r="AX201" s="859"/>
      <c r="AY201" s="859"/>
      <c r="AZ201" s="859"/>
      <c r="BA201" s="859"/>
      <c r="BB201" s="859"/>
      <c r="BC201" s="859"/>
      <c r="BD201" s="859"/>
      <c r="BE201" s="859"/>
      <c r="BF201" s="952"/>
      <c r="BG201" s="955"/>
      <c r="BH201" s="945"/>
      <c r="BI201" s="945"/>
      <c r="BJ201" s="945"/>
      <c r="BK201" s="935"/>
    </row>
    <row r="202" spans="1:63" ht="30" customHeight="1">
      <c r="A202" s="737"/>
      <c r="B202" s="738"/>
      <c r="C202" s="754"/>
      <c r="D202" s="754"/>
      <c r="E202" s="739"/>
      <c r="F202" s="739"/>
      <c r="G202" s="730"/>
      <c r="H202" s="739"/>
      <c r="I202" s="760"/>
      <c r="J202" s="739"/>
      <c r="K202" s="88" t="s">
        <v>151</v>
      </c>
      <c r="L202" s="103" t="s">
        <v>126</v>
      </c>
      <c r="M202" s="779"/>
      <c r="N202" s="740"/>
      <c r="O202" s="741"/>
      <c r="P202" s="780"/>
      <c r="Q202" s="730"/>
      <c r="R202" s="747"/>
      <c r="S202" s="147" t="s">
        <v>152</v>
      </c>
      <c r="T202" s="148" t="s">
        <v>153</v>
      </c>
      <c r="U202" s="147">
        <f>+IFERROR(VLOOKUP(T202,[3]DATOS!$E$2:$F$17,2,FALSE),"")</f>
        <v>10</v>
      </c>
      <c r="V202" s="746"/>
      <c r="W202" s="746"/>
      <c r="X202" s="774"/>
      <c r="Y202" s="746"/>
      <c r="Z202" s="746"/>
      <c r="AA202" s="746"/>
      <c r="AB202" s="824"/>
      <c r="AC202" s="174">
        <v>0</v>
      </c>
      <c r="AD202" s="174">
        <v>0.31</v>
      </c>
      <c r="AE202" s="174">
        <v>0.69</v>
      </c>
      <c r="AF202" s="760"/>
      <c r="AG202" s="830"/>
      <c r="AH202" s="785"/>
      <c r="AI202" s="832"/>
      <c r="AJ202" s="785"/>
      <c r="AK202" s="966"/>
      <c r="AL202" s="966"/>
      <c r="AM202" s="966"/>
      <c r="AN202" s="799"/>
      <c r="AO202" s="739"/>
      <c r="AP202" s="962"/>
      <c r="AQ202" s="795"/>
      <c r="AR202" s="795"/>
      <c r="AS202" s="964"/>
      <c r="AT202" s="965"/>
      <c r="AU202" s="834"/>
      <c r="AV202" s="859"/>
      <c r="AW202" s="859"/>
      <c r="AX202" s="859"/>
      <c r="AY202" s="859"/>
      <c r="AZ202" s="859"/>
      <c r="BA202" s="859"/>
      <c r="BB202" s="859"/>
      <c r="BC202" s="859"/>
      <c r="BD202" s="859"/>
      <c r="BE202" s="859"/>
      <c r="BF202" s="952"/>
      <c r="BG202" s="955"/>
      <c r="BH202" s="945"/>
      <c r="BI202" s="945"/>
      <c r="BJ202" s="945"/>
      <c r="BK202" s="935"/>
    </row>
    <row r="203" spans="1:63" ht="72" customHeight="1">
      <c r="A203" s="737"/>
      <c r="B203" s="738"/>
      <c r="C203" s="754"/>
      <c r="D203" s="754"/>
      <c r="E203" s="739"/>
      <c r="F203" s="739"/>
      <c r="G203" s="730"/>
      <c r="H203" s="739"/>
      <c r="I203" s="760"/>
      <c r="J203" s="739"/>
      <c r="K203" s="88" t="s">
        <v>154</v>
      </c>
      <c r="L203" s="103" t="s">
        <v>126</v>
      </c>
      <c r="M203" s="779"/>
      <c r="N203" s="740"/>
      <c r="O203" s="741"/>
      <c r="P203" s="780"/>
      <c r="Q203" s="730"/>
      <c r="R203" s="747"/>
      <c r="S203" s="746"/>
      <c r="T203" s="774"/>
      <c r="U203" s="746"/>
      <c r="V203" s="746"/>
      <c r="W203" s="746"/>
      <c r="X203" s="774"/>
      <c r="Y203" s="746"/>
      <c r="Z203" s="746"/>
      <c r="AA203" s="746"/>
      <c r="AB203" s="824"/>
      <c r="AC203" s="173"/>
      <c r="AD203" s="173"/>
      <c r="AE203" s="173"/>
      <c r="AF203" s="760"/>
      <c r="AG203" s="830"/>
      <c r="AH203" s="785"/>
      <c r="AI203" s="832"/>
      <c r="AJ203" s="785"/>
      <c r="AK203" s="966"/>
      <c r="AL203" s="966"/>
      <c r="AM203" s="966"/>
      <c r="AN203" s="799"/>
      <c r="AO203" s="739"/>
      <c r="AP203" s="962"/>
      <c r="AQ203" s="795"/>
      <c r="AR203" s="795"/>
      <c r="AS203" s="964"/>
      <c r="AT203" s="965"/>
      <c r="AU203" s="835"/>
      <c r="AV203" s="860"/>
      <c r="AW203" s="860"/>
      <c r="AX203" s="860"/>
      <c r="AY203" s="860"/>
      <c r="AZ203" s="860"/>
      <c r="BA203" s="860"/>
      <c r="BB203" s="860"/>
      <c r="BC203" s="860"/>
      <c r="BD203" s="860"/>
      <c r="BE203" s="860"/>
      <c r="BF203" s="953"/>
      <c r="BG203" s="956"/>
      <c r="BH203" s="946"/>
      <c r="BI203" s="946"/>
      <c r="BJ203" s="946"/>
      <c r="BK203" s="936"/>
    </row>
    <row r="204" spans="1:63" ht="45" customHeight="1">
      <c r="A204" s="737"/>
      <c r="B204" s="738"/>
      <c r="C204" s="755"/>
      <c r="D204" s="755"/>
      <c r="E204" s="739"/>
      <c r="F204" s="739"/>
      <c r="G204" s="730"/>
      <c r="H204" s="739"/>
      <c r="I204" s="760"/>
      <c r="J204" s="739"/>
      <c r="K204" s="88" t="s">
        <v>155</v>
      </c>
      <c r="L204" s="103" t="s">
        <v>142</v>
      </c>
      <c r="M204" s="779"/>
      <c r="N204" s="740"/>
      <c r="O204" s="741"/>
      <c r="P204" s="780"/>
      <c r="Q204" s="730"/>
      <c r="R204" s="747"/>
      <c r="S204" s="746"/>
      <c r="T204" s="774"/>
      <c r="U204" s="746"/>
      <c r="V204" s="746"/>
      <c r="W204" s="746"/>
      <c r="X204" s="774"/>
      <c r="Y204" s="746"/>
      <c r="Z204" s="746"/>
      <c r="AA204" s="746"/>
      <c r="AB204" s="824"/>
      <c r="AC204" s="173"/>
      <c r="AD204" s="173"/>
      <c r="AE204" s="173"/>
      <c r="AF204" s="760"/>
      <c r="AG204" s="830"/>
      <c r="AH204" s="785"/>
      <c r="AI204" s="832"/>
      <c r="AJ204" s="785"/>
      <c r="AK204" s="966"/>
      <c r="AL204" s="966"/>
      <c r="AM204" s="966"/>
      <c r="AN204" s="799"/>
      <c r="AO204" s="739"/>
      <c r="AP204" s="962"/>
      <c r="AQ204" s="795"/>
      <c r="AR204" s="795"/>
      <c r="AS204" s="964"/>
      <c r="AT204" s="965"/>
      <c r="AU204" s="887"/>
      <c r="AV204" s="888"/>
      <c r="AW204" s="888"/>
      <c r="AX204" s="888"/>
      <c r="AY204" s="888"/>
      <c r="AZ204" s="888"/>
      <c r="BA204" s="888"/>
      <c r="BB204" s="888"/>
      <c r="BC204" s="888"/>
      <c r="BD204" s="888"/>
      <c r="BE204" s="888"/>
      <c r="BF204" s="904"/>
      <c r="BG204" s="949"/>
      <c r="BH204" s="942"/>
      <c r="BI204" s="942"/>
      <c r="BJ204" s="942"/>
      <c r="BK204" s="950"/>
    </row>
    <row r="205" spans="1:63" ht="45" customHeight="1">
      <c r="A205" s="737"/>
      <c r="B205" s="738"/>
      <c r="C205" s="762" t="s">
        <v>920</v>
      </c>
      <c r="D205" s="762" t="s">
        <v>921</v>
      </c>
      <c r="E205" s="739"/>
      <c r="F205" s="739"/>
      <c r="G205" s="730"/>
      <c r="H205" s="739"/>
      <c r="I205" s="760"/>
      <c r="J205" s="739"/>
      <c r="K205" s="88" t="s">
        <v>156</v>
      </c>
      <c r="L205" s="103" t="s">
        <v>126</v>
      </c>
      <c r="M205" s="779"/>
      <c r="N205" s="740"/>
      <c r="O205" s="741"/>
      <c r="P205" s="780"/>
      <c r="Q205" s="730"/>
      <c r="R205" s="747"/>
      <c r="S205" s="746"/>
      <c r="T205" s="774"/>
      <c r="U205" s="746"/>
      <c r="V205" s="746"/>
      <c r="W205" s="746"/>
      <c r="X205" s="774"/>
      <c r="Y205" s="746"/>
      <c r="Z205" s="746"/>
      <c r="AA205" s="746"/>
      <c r="AB205" s="824"/>
      <c r="AC205" s="173"/>
      <c r="AD205" s="173"/>
      <c r="AE205" s="173"/>
      <c r="AF205" s="760"/>
      <c r="AG205" s="830"/>
      <c r="AH205" s="785"/>
      <c r="AI205" s="832"/>
      <c r="AJ205" s="785"/>
      <c r="AK205" s="966"/>
      <c r="AL205" s="966"/>
      <c r="AM205" s="966"/>
      <c r="AN205" s="799"/>
      <c r="AO205" s="739"/>
      <c r="AP205" s="962"/>
      <c r="AQ205" s="795"/>
      <c r="AR205" s="795"/>
      <c r="AS205" s="964"/>
      <c r="AT205" s="965"/>
      <c r="AU205" s="887"/>
      <c r="AV205" s="888"/>
      <c r="AW205" s="888"/>
      <c r="AX205" s="888"/>
      <c r="AY205" s="888"/>
      <c r="AZ205" s="888"/>
      <c r="BA205" s="888"/>
      <c r="BB205" s="888"/>
      <c r="BC205" s="888"/>
      <c r="BD205" s="888"/>
      <c r="BE205" s="888"/>
      <c r="BF205" s="904"/>
      <c r="BG205" s="949"/>
      <c r="BH205" s="942"/>
      <c r="BI205" s="942"/>
      <c r="BJ205" s="942"/>
      <c r="BK205" s="950"/>
    </row>
    <row r="206" spans="1:63" ht="45" customHeight="1">
      <c r="A206" s="737"/>
      <c r="B206" s="738"/>
      <c r="C206" s="754"/>
      <c r="D206" s="754"/>
      <c r="E206" s="739"/>
      <c r="F206" s="739"/>
      <c r="G206" s="730"/>
      <c r="H206" s="739"/>
      <c r="I206" s="760"/>
      <c r="J206" s="739"/>
      <c r="K206" s="88" t="s">
        <v>157</v>
      </c>
      <c r="L206" s="103" t="s">
        <v>126</v>
      </c>
      <c r="M206" s="779"/>
      <c r="N206" s="740"/>
      <c r="O206" s="741"/>
      <c r="P206" s="780"/>
      <c r="Q206" s="730"/>
      <c r="R206" s="747"/>
      <c r="S206" s="746"/>
      <c r="T206" s="774"/>
      <c r="U206" s="746"/>
      <c r="V206" s="746"/>
      <c r="W206" s="746"/>
      <c r="X206" s="774"/>
      <c r="Y206" s="746"/>
      <c r="Z206" s="746"/>
      <c r="AA206" s="746"/>
      <c r="AB206" s="825"/>
      <c r="AC206" s="175"/>
      <c r="AD206" s="175"/>
      <c r="AE206" s="175"/>
      <c r="AF206" s="761"/>
      <c r="AG206" s="831"/>
      <c r="AH206" s="785"/>
      <c r="AI206" s="832"/>
      <c r="AJ206" s="785"/>
      <c r="AK206" s="966"/>
      <c r="AL206" s="966"/>
      <c r="AM206" s="966"/>
      <c r="AN206" s="799"/>
      <c r="AO206" s="739"/>
      <c r="AP206" s="963"/>
      <c r="AQ206" s="795"/>
      <c r="AR206" s="795"/>
      <c r="AS206" s="964"/>
      <c r="AT206" s="965"/>
      <c r="AU206" s="887"/>
      <c r="AV206" s="888"/>
      <c r="AW206" s="888"/>
      <c r="AX206" s="888"/>
      <c r="AY206" s="888"/>
      <c r="AZ206" s="888"/>
      <c r="BA206" s="888"/>
      <c r="BB206" s="888"/>
      <c r="BC206" s="888"/>
      <c r="BD206" s="888"/>
      <c r="BE206" s="888"/>
      <c r="BF206" s="904"/>
      <c r="BG206" s="949"/>
      <c r="BH206" s="942"/>
      <c r="BI206" s="942"/>
      <c r="BJ206" s="942"/>
      <c r="BK206" s="950"/>
    </row>
    <row r="207" spans="1:63" ht="45" customHeight="1">
      <c r="A207" s="737"/>
      <c r="B207" s="738"/>
      <c r="C207" s="754"/>
      <c r="D207" s="754"/>
      <c r="E207" s="739"/>
      <c r="F207" s="739"/>
      <c r="G207" s="730" t="s">
        <v>922</v>
      </c>
      <c r="H207" s="739"/>
      <c r="I207" s="760"/>
      <c r="J207" s="739"/>
      <c r="K207" s="88" t="s">
        <v>158</v>
      </c>
      <c r="L207" s="103" t="s">
        <v>126</v>
      </c>
      <c r="M207" s="779"/>
      <c r="N207" s="740"/>
      <c r="O207" s="741"/>
      <c r="P207" s="780"/>
      <c r="Q207" s="730" t="s">
        <v>925</v>
      </c>
      <c r="R207" s="747" t="s">
        <v>127</v>
      </c>
      <c r="S207" s="147" t="s">
        <v>128</v>
      </c>
      <c r="T207" s="148" t="s">
        <v>129</v>
      </c>
      <c r="U207" s="147">
        <f>+IFERROR(VLOOKUP(T207,[3]DATOS!$E$2:$F$17,2,FALSE),"")</f>
        <v>15</v>
      </c>
      <c r="V207" s="746">
        <f>SUM(U207:U213)</f>
        <v>100</v>
      </c>
      <c r="W207" s="746" t="str">
        <f>+IF(AND(V207&lt;=100,V207&gt;=96),"Fuerte",IF(AND(V207&lt;=95,V207&gt;=86),"Moderado",IF(AND(V207&lt;=85,M207&gt;=0),"Débil"," ")))</f>
        <v>Fuerte</v>
      </c>
      <c r="X207" s="774" t="s">
        <v>130</v>
      </c>
      <c r="Y207" s="746" t="str">
        <f>IF(AND(EXACT(W207,"Fuerte"),(EXACT(X207,"Fuerte"))),"Fuerte",IF(AND(EXACT(W207,"Fuerte"),(EXACT(X207,"Moderado"))),"Moderado",IF(AND(EXACT(W207,"Fuerte"),(EXACT(X207,"Débil"))),"Débil",IF(AND(EXACT(W207,"Moderado"),(EXACT(X207,"Fuerte"))),"Moderado",IF(AND(EXACT(W207,"Moderado"),(EXACT(X207,"Moderado"))),"Moderado",IF(AND(EXACT(W207,"Moderado"),(EXACT(X207,"Débil"))),"Débil",IF(AND(EXACT(W207,"Débil"),(EXACT(X207,"Fuerte"))),"Débil",IF(AND(EXACT(W207,"Débil"),(EXACT(X207,"Moderado"))),"Débil",IF(AND(EXACT(W207,"Débil"),(EXACT(X207,"Débil"))),"Débil",)))))))))</f>
        <v>Fuerte</v>
      </c>
      <c r="Z207" s="746">
        <f>IF(Y207="Fuerte",100,IF(Y207="Moderado",50,IF(Y207="Débil",0)))</f>
        <v>100</v>
      </c>
      <c r="AA207" s="746"/>
      <c r="AB207" s="823" t="s">
        <v>46</v>
      </c>
      <c r="AC207" s="823">
        <v>1</v>
      </c>
      <c r="AD207" s="823">
        <v>1</v>
      </c>
      <c r="AE207" s="823">
        <v>1</v>
      </c>
      <c r="AF207" s="759" t="s">
        <v>926</v>
      </c>
      <c r="AG207" s="829" t="s">
        <v>556</v>
      </c>
      <c r="AH207" s="785"/>
      <c r="AI207" s="832"/>
      <c r="AJ207" s="785"/>
      <c r="AK207" s="966"/>
      <c r="AL207" s="966"/>
      <c r="AM207" s="966"/>
      <c r="AN207" s="799"/>
      <c r="AO207" s="739"/>
      <c r="AP207" s="836" t="s">
        <v>557</v>
      </c>
      <c r="AQ207" s="795"/>
      <c r="AR207" s="795"/>
      <c r="AS207" s="964"/>
      <c r="AT207" s="965" t="s">
        <v>929</v>
      </c>
      <c r="AU207" s="887"/>
      <c r="AV207" s="888"/>
      <c r="AW207" s="888"/>
      <c r="AX207" s="888"/>
      <c r="AY207" s="888"/>
      <c r="AZ207" s="888"/>
      <c r="BA207" s="888"/>
      <c r="BB207" s="888"/>
      <c r="BC207" s="888"/>
      <c r="BD207" s="888"/>
      <c r="BE207" s="888"/>
      <c r="BF207" s="904"/>
      <c r="BG207" s="949"/>
      <c r="BH207" s="942"/>
      <c r="BI207" s="942"/>
      <c r="BJ207" s="942"/>
      <c r="BK207" s="950"/>
    </row>
    <row r="208" spans="1:63" ht="45" customHeight="1">
      <c r="A208" s="737"/>
      <c r="B208" s="738"/>
      <c r="C208" s="754"/>
      <c r="D208" s="754"/>
      <c r="E208" s="739"/>
      <c r="F208" s="739"/>
      <c r="G208" s="730"/>
      <c r="H208" s="739"/>
      <c r="I208" s="760"/>
      <c r="J208" s="739"/>
      <c r="K208" s="89" t="s">
        <v>159</v>
      </c>
      <c r="L208" s="103" t="s">
        <v>126</v>
      </c>
      <c r="M208" s="779"/>
      <c r="N208" s="740"/>
      <c r="O208" s="741"/>
      <c r="P208" s="780"/>
      <c r="Q208" s="730"/>
      <c r="R208" s="747"/>
      <c r="S208" s="147" t="s">
        <v>136</v>
      </c>
      <c r="T208" s="148" t="s">
        <v>137</v>
      </c>
      <c r="U208" s="147">
        <f>+IFERROR(VLOOKUP(T208,[3]DATOS!$E$2:$F$17,2,FALSE),"")</f>
        <v>15</v>
      </c>
      <c r="V208" s="746"/>
      <c r="W208" s="746"/>
      <c r="X208" s="774"/>
      <c r="Y208" s="746"/>
      <c r="Z208" s="746"/>
      <c r="AA208" s="746"/>
      <c r="AB208" s="824"/>
      <c r="AC208" s="824"/>
      <c r="AD208" s="824"/>
      <c r="AE208" s="824"/>
      <c r="AF208" s="760"/>
      <c r="AG208" s="830"/>
      <c r="AH208" s="785"/>
      <c r="AI208" s="832"/>
      <c r="AJ208" s="785"/>
      <c r="AK208" s="966"/>
      <c r="AL208" s="966"/>
      <c r="AM208" s="966"/>
      <c r="AN208" s="799"/>
      <c r="AO208" s="739"/>
      <c r="AP208" s="836"/>
      <c r="AQ208" s="795"/>
      <c r="AR208" s="795"/>
      <c r="AS208" s="964"/>
      <c r="AT208" s="965"/>
      <c r="AU208" s="887"/>
      <c r="AV208" s="888"/>
      <c r="AW208" s="888"/>
      <c r="AX208" s="888"/>
      <c r="AY208" s="888"/>
      <c r="AZ208" s="888"/>
      <c r="BA208" s="888"/>
      <c r="BB208" s="888"/>
      <c r="BC208" s="888"/>
      <c r="BD208" s="888"/>
      <c r="BE208" s="888"/>
      <c r="BF208" s="904"/>
      <c r="BG208" s="949"/>
      <c r="BH208" s="942"/>
      <c r="BI208" s="942"/>
      <c r="BJ208" s="942"/>
      <c r="BK208" s="950"/>
    </row>
    <row r="209" spans="1:63" ht="45" customHeight="1">
      <c r="A209" s="737"/>
      <c r="B209" s="738"/>
      <c r="C209" s="754"/>
      <c r="D209" s="754"/>
      <c r="E209" s="739"/>
      <c r="F209" s="739"/>
      <c r="G209" s="730"/>
      <c r="H209" s="739"/>
      <c r="I209" s="760"/>
      <c r="J209" s="739"/>
      <c r="K209" s="89" t="s">
        <v>160</v>
      </c>
      <c r="L209" s="103" t="s">
        <v>126</v>
      </c>
      <c r="M209" s="779"/>
      <c r="N209" s="740"/>
      <c r="O209" s="741"/>
      <c r="P209" s="780"/>
      <c r="Q209" s="730"/>
      <c r="R209" s="747"/>
      <c r="S209" s="147" t="s">
        <v>139</v>
      </c>
      <c r="T209" s="148" t="s">
        <v>140</v>
      </c>
      <c r="U209" s="147">
        <f>+IFERROR(VLOOKUP(T209,[3]DATOS!$E$2:$F$17,2,FALSE),"")</f>
        <v>15</v>
      </c>
      <c r="V209" s="746"/>
      <c r="W209" s="746"/>
      <c r="X209" s="774"/>
      <c r="Y209" s="746"/>
      <c r="Z209" s="746"/>
      <c r="AA209" s="746"/>
      <c r="AB209" s="824"/>
      <c r="AC209" s="824"/>
      <c r="AD209" s="824"/>
      <c r="AE209" s="824"/>
      <c r="AF209" s="760"/>
      <c r="AG209" s="830"/>
      <c r="AH209" s="785"/>
      <c r="AI209" s="832"/>
      <c r="AJ209" s="785"/>
      <c r="AK209" s="966"/>
      <c r="AL209" s="966"/>
      <c r="AM209" s="966"/>
      <c r="AN209" s="799"/>
      <c r="AO209" s="739"/>
      <c r="AP209" s="836"/>
      <c r="AQ209" s="795"/>
      <c r="AR209" s="795"/>
      <c r="AS209" s="964"/>
      <c r="AT209" s="965"/>
      <c r="AU209" s="887"/>
      <c r="AV209" s="888"/>
      <c r="AW209" s="888"/>
      <c r="AX209" s="888"/>
      <c r="AY209" s="888"/>
      <c r="AZ209" s="888"/>
      <c r="BA209" s="888"/>
      <c r="BB209" s="888"/>
      <c r="BC209" s="888"/>
      <c r="BD209" s="888"/>
      <c r="BE209" s="888"/>
      <c r="BF209" s="904"/>
      <c r="BG209" s="949"/>
      <c r="BH209" s="942"/>
      <c r="BI209" s="942"/>
      <c r="BJ209" s="942"/>
      <c r="BK209" s="950"/>
    </row>
    <row r="210" spans="1:63" ht="45" customHeight="1">
      <c r="A210" s="737"/>
      <c r="B210" s="738"/>
      <c r="C210" s="754"/>
      <c r="D210" s="754"/>
      <c r="E210" s="739"/>
      <c r="F210" s="739"/>
      <c r="G210" s="730"/>
      <c r="H210" s="739"/>
      <c r="I210" s="760"/>
      <c r="J210" s="739"/>
      <c r="K210" s="89" t="s">
        <v>161</v>
      </c>
      <c r="L210" s="103" t="s">
        <v>142</v>
      </c>
      <c r="M210" s="779"/>
      <c r="N210" s="740"/>
      <c r="O210" s="741"/>
      <c r="P210" s="780"/>
      <c r="Q210" s="730"/>
      <c r="R210" s="747"/>
      <c r="S210" s="147" t="s">
        <v>143</v>
      </c>
      <c r="T210" s="148" t="s">
        <v>144</v>
      </c>
      <c r="U210" s="147">
        <f>+IFERROR(VLOOKUP(T210,[3]DATOS!$E$2:$F$17,2,FALSE),"")</f>
        <v>15</v>
      </c>
      <c r="V210" s="746"/>
      <c r="W210" s="746"/>
      <c r="X210" s="774"/>
      <c r="Y210" s="746"/>
      <c r="Z210" s="746"/>
      <c r="AA210" s="746"/>
      <c r="AB210" s="824"/>
      <c r="AC210" s="824"/>
      <c r="AD210" s="824"/>
      <c r="AE210" s="824"/>
      <c r="AF210" s="760"/>
      <c r="AG210" s="830"/>
      <c r="AH210" s="785"/>
      <c r="AI210" s="832"/>
      <c r="AJ210" s="785"/>
      <c r="AK210" s="966"/>
      <c r="AL210" s="966"/>
      <c r="AM210" s="966"/>
      <c r="AN210" s="799"/>
      <c r="AO210" s="739"/>
      <c r="AP210" s="836"/>
      <c r="AQ210" s="795"/>
      <c r="AR210" s="795"/>
      <c r="AS210" s="964"/>
      <c r="AT210" s="965"/>
      <c r="AU210" s="887"/>
      <c r="AV210" s="888"/>
      <c r="AW210" s="888"/>
      <c r="AX210" s="888"/>
      <c r="AY210" s="888"/>
      <c r="AZ210" s="888"/>
      <c r="BA210" s="888"/>
      <c r="BB210" s="888"/>
      <c r="BC210" s="888"/>
      <c r="BD210" s="888"/>
      <c r="BE210" s="888"/>
      <c r="BF210" s="904"/>
      <c r="BG210" s="949"/>
      <c r="BH210" s="942"/>
      <c r="BI210" s="942"/>
      <c r="BJ210" s="942"/>
      <c r="BK210" s="950"/>
    </row>
    <row r="211" spans="1:63" ht="45" customHeight="1">
      <c r="A211" s="737"/>
      <c r="B211" s="738"/>
      <c r="C211" s="754"/>
      <c r="D211" s="754"/>
      <c r="E211" s="739"/>
      <c r="F211" s="739"/>
      <c r="G211" s="730"/>
      <c r="H211" s="739"/>
      <c r="I211" s="760"/>
      <c r="J211" s="739"/>
      <c r="K211" s="89" t="s">
        <v>162</v>
      </c>
      <c r="L211" s="103" t="s">
        <v>142</v>
      </c>
      <c r="M211" s="779"/>
      <c r="N211" s="740"/>
      <c r="O211" s="741"/>
      <c r="P211" s="780"/>
      <c r="Q211" s="730"/>
      <c r="R211" s="747"/>
      <c r="S211" s="147" t="s">
        <v>146</v>
      </c>
      <c r="T211" s="148" t="s">
        <v>147</v>
      </c>
      <c r="U211" s="147">
        <f>+IFERROR(VLOOKUP(T211,[3]DATOS!$E$2:$F$17,2,FALSE),"")</f>
        <v>15</v>
      </c>
      <c r="V211" s="746"/>
      <c r="W211" s="746"/>
      <c r="X211" s="774"/>
      <c r="Y211" s="746"/>
      <c r="Z211" s="746"/>
      <c r="AA211" s="746"/>
      <c r="AB211" s="824"/>
      <c r="AC211" s="824"/>
      <c r="AD211" s="824"/>
      <c r="AE211" s="824"/>
      <c r="AF211" s="760"/>
      <c r="AG211" s="830"/>
      <c r="AH211" s="785"/>
      <c r="AI211" s="832"/>
      <c r="AJ211" s="785"/>
      <c r="AK211" s="966"/>
      <c r="AL211" s="966"/>
      <c r="AM211" s="966"/>
      <c r="AN211" s="799"/>
      <c r="AO211" s="739"/>
      <c r="AP211" s="836"/>
      <c r="AQ211" s="795"/>
      <c r="AR211" s="795"/>
      <c r="AS211" s="964"/>
      <c r="AT211" s="965"/>
      <c r="AU211" s="887"/>
      <c r="AV211" s="888"/>
      <c r="AW211" s="888"/>
      <c r="AX211" s="888"/>
      <c r="AY211" s="888"/>
      <c r="AZ211" s="888"/>
      <c r="BA211" s="888"/>
      <c r="BB211" s="888"/>
      <c r="BC211" s="888"/>
      <c r="BD211" s="888"/>
      <c r="BE211" s="888"/>
      <c r="BF211" s="904"/>
      <c r="BG211" s="949"/>
      <c r="BH211" s="942"/>
      <c r="BI211" s="942"/>
      <c r="BJ211" s="942"/>
      <c r="BK211" s="950"/>
    </row>
    <row r="212" spans="1:63" ht="45" customHeight="1">
      <c r="A212" s="737"/>
      <c r="B212" s="738"/>
      <c r="C212" s="754"/>
      <c r="D212" s="754"/>
      <c r="E212" s="739"/>
      <c r="F212" s="739"/>
      <c r="G212" s="730"/>
      <c r="H212" s="739"/>
      <c r="I212" s="760"/>
      <c r="J212" s="739"/>
      <c r="K212" s="89" t="s">
        <v>163</v>
      </c>
      <c r="L212" s="103" t="s">
        <v>142</v>
      </c>
      <c r="M212" s="779"/>
      <c r="N212" s="740"/>
      <c r="O212" s="741"/>
      <c r="P212" s="780"/>
      <c r="Q212" s="730"/>
      <c r="R212" s="747"/>
      <c r="S212" s="147" t="s">
        <v>149</v>
      </c>
      <c r="T212" s="148" t="s">
        <v>150</v>
      </c>
      <c r="U212" s="147">
        <f>+IFERROR(VLOOKUP(T212,[3]DATOS!$E$2:$F$17,2,FALSE),"")</f>
        <v>15</v>
      </c>
      <c r="V212" s="746"/>
      <c r="W212" s="746"/>
      <c r="X212" s="774"/>
      <c r="Y212" s="746"/>
      <c r="Z212" s="746"/>
      <c r="AA212" s="746"/>
      <c r="AB212" s="824"/>
      <c r="AC212" s="824"/>
      <c r="AD212" s="824"/>
      <c r="AE212" s="824"/>
      <c r="AF212" s="760"/>
      <c r="AG212" s="830"/>
      <c r="AH212" s="785"/>
      <c r="AI212" s="832"/>
      <c r="AJ212" s="785"/>
      <c r="AK212" s="966"/>
      <c r="AL212" s="966"/>
      <c r="AM212" s="966"/>
      <c r="AN212" s="799"/>
      <c r="AO212" s="739"/>
      <c r="AP212" s="836"/>
      <c r="AQ212" s="795"/>
      <c r="AR212" s="795"/>
      <c r="AS212" s="964"/>
      <c r="AT212" s="965"/>
      <c r="AU212" s="887"/>
      <c r="AV212" s="888"/>
      <c r="AW212" s="888"/>
      <c r="AX212" s="888"/>
      <c r="AY212" s="888"/>
      <c r="AZ212" s="888"/>
      <c r="BA212" s="888"/>
      <c r="BB212" s="888"/>
      <c r="BC212" s="888"/>
      <c r="BD212" s="888"/>
      <c r="BE212" s="888"/>
      <c r="BF212" s="904"/>
      <c r="BG212" s="949"/>
      <c r="BH212" s="942"/>
      <c r="BI212" s="942"/>
      <c r="BJ212" s="942"/>
      <c r="BK212" s="950"/>
    </row>
    <row r="213" spans="1:63" ht="45" customHeight="1">
      <c r="A213" s="737"/>
      <c r="B213" s="738"/>
      <c r="C213" s="754"/>
      <c r="D213" s="754"/>
      <c r="E213" s="739"/>
      <c r="F213" s="739"/>
      <c r="G213" s="730"/>
      <c r="H213" s="739"/>
      <c r="I213" s="760"/>
      <c r="J213" s="739"/>
      <c r="K213" s="89" t="s">
        <v>164</v>
      </c>
      <c r="L213" s="103" t="s">
        <v>142</v>
      </c>
      <c r="M213" s="779"/>
      <c r="N213" s="740"/>
      <c r="O213" s="741"/>
      <c r="P213" s="780"/>
      <c r="Q213" s="730"/>
      <c r="R213" s="747"/>
      <c r="S213" s="147" t="s">
        <v>152</v>
      </c>
      <c r="T213" s="148" t="s">
        <v>153</v>
      </c>
      <c r="U213" s="147">
        <f>+IFERROR(VLOOKUP(T213,[3]DATOS!$E$2:$F$17,2,FALSE),"")</f>
        <v>10</v>
      </c>
      <c r="V213" s="746"/>
      <c r="W213" s="746"/>
      <c r="X213" s="774"/>
      <c r="Y213" s="746"/>
      <c r="Z213" s="746"/>
      <c r="AA213" s="746"/>
      <c r="AB213" s="824"/>
      <c r="AC213" s="824"/>
      <c r="AD213" s="824"/>
      <c r="AE213" s="824"/>
      <c r="AF213" s="760"/>
      <c r="AG213" s="830"/>
      <c r="AH213" s="785"/>
      <c r="AI213" s="832"/>
      <c r="AJ213" s="785"/>
      <c r="AK213" s="966"/>
      <c r="AL213" s="966"/>
      <c r="AM213" s="966"/>
      <c r="AN213" s="799"/>
      <c r="AO213" s="739"/>
      <c r="AP213" s="836"/>
      <c r="AQ213" s="795"/>
      <c r="AR213" s="795"/>
      <c r="AS213" s="964"/>
      <c r="AT213" s="965"/>
      <c r="AU213" s="887"/>
      <c r="AV213" s="888"/>
      <c r="AW213" s="888"/>
      <c r="AX213" s="888"/>
      <c r="AY213" s="888"/>
      <c r="AZ213" s="888"/>
      <c r="BA213" s="888"/>
      <c r="BB213" s="888"/>
      <c r="BC213" s="888"/>
      <c r="BD213" s="888"/>
      <c r="BE213" s="888"/>
      <c r="BF213" s="904"/>
      <c r="BG213" s="949"/>
      <c r="BH213" s="942"/>
      <c r="BI213" s="942"/>
      <c r="BJ213" s="942"/>
      <c r="BK213" s="950"/>
    </row>
    <row r="214" spans="1:63" ht="45" customHeight="1">
      <c r="A214" s="737"/>
      <c r="B214" s="738"/>
      <c r="C214" s="767"/>
      <c r="D214" s="767"/>
      <c r="E214" s="739"/>
      <c r="F214" s="739"/>
      <c r="G214" s="730"/>
      <c r="H214" s="739"/>
      <c r="I214" s="761"/>
      <c r="J214" s="739"/>
      <c r="K214" s="89" t="s">
        <v>165</v>
      </c>
      <c r="L214" s="103" t="s">
        <v>142</v>
      </c>
      <c r="M214" s="779"/>
      <c r="N214" s="740"/>
      <c r="O214" s="741"/>
      <c r="P214" s="780"/>
      <c r="Q214" s="730"/>
      <c r="R214" s="747"/>
      <c r="S214" s="147"/>
      <c r="T214" s="148"/>
      <c r="U214" s="147"/>
      <c r="V214" s="746"/>
      <c r="W214" s="746"/>
      <c r="X214" s="774"/>
      <c r="Y214" s="746"/>
      <c r="Z214" s="746"/>
      <c r="AA214" s="746"/>
      <c r="AB214" s="825"/>
      <c r="AC214" s="825"/>
      <c r="AD214" s="825"/>
      <c r="AE214" s="825"/>
      <c r="AF214" s="761"/>
      <c r="AG214" s="831"/>
      <c r="AH214" s="785"/>
      <c r="AI214" s="832"/>
      <c r="AJ214" s="785"/>
      <c r="AK214" s="966"/>
      <c r="AL214" s="966"/>
      <c r="AM214" s="966"/>
      <c r="AN214" s="799"/>
      <c r="AO214" s="739"/>
      <c r="AP214" s="836"/>
      <c r="AQ214" s="795"/>
      <c r="AR214" s="795"/>
      <c r="AS214" s="964"/>
      <c r="AT214" s="965"/>
      <c r="AU214" s="887"/>
      <c r="AV214" s="888"/>
      <c r="AW214" s="888"/>
      <c r="AX214" s="888"/>
      <c r="AY214" s="888"/>
      <c r="AZ214" s="888"/>
      <c r="BA214" s="888"/>
      <c r="BB214" s="888"/>
      <c r="BC214" s="888"/>
      <c r="BD214" s="888"/>
      <c r="BE214" s="888"/>
      <c r="BF214" s="904"/>
      <c r="BG214" s="949"/>
      <c r="BH214" s="942"/>
      <c r="BI214" s="942"/>
      <c r="BJ214" s="942"/>
      <c r="BK214" s="950"/>
    </row>
    <row r="215" spans="1:63" ht="15" customHeight="1">
      <c r="A215" s="758">
        <v>12</v>
      </c>
      <c r="B215" s="738" t="s">
        <v>528</v>
      </c>
      <c r="C215" s="756" t="s">
        <v>940</v>
      </c>
      <c r="D215" s="756" t="s">
        <v>941</v>
      </c>
      <c r="E215" s="742" t="s">
        <v>944</v>
      </c>
      <c r="F215" s="742" t="s">
        <v>122</v>
      </c>
      <c r="G215" s="800" t="s">
        <v>945</v>
      </c>
      <c r="H215" s="742" t="s">
        <v>946</v>
      </c>
      <c r="I215" s="731" t="s">
        <v>630</v>
      </c>
      <c r="J215" s="742" t="s">
        <v>124</v>
      </c>
      <c r="K215" s="88" t="s">
        <v>125</v>
      </c>
      <c r="L215" s="103" t="s">
        <v>126</v>
      </c>
      <c r="M215" s="779">
        <f>COUNTIF(L215:L233,"Si")</f>
        <v>11</v>
      </c>
      <c r="N215" s="740" t="str">
        <f>+IF(AND(M215&lt;6,M215&gt;0),"Moderado",IF(AND(M215&lt;12,M215&gt;5),"Mayor",IF(AND(M215&lt;20,M215&gt;11),"Catastrófico","Responda las Preguntas de Impacto")))</f>
        <v>Mayor</v>
      </c>
      <c r="O215" s="741" t="str">
        <f>IF(AND(EXACT(J215,"Rara vez"),(EXACT(N215,"Moderado"))),"Moderado",IF(AND(EXACT(J215,"Rara vez"),(EXACT(N215,"Mayor"))),"Alto",IF(AND(EXACT(J215,"Rara vez"),(EXACT(N215,"Catastrófico"))),"Extremo",IF(AND(EXACT(J215,"Improbable"),(EXACT(N215,"Moderado"))),"Moderado",IF(AND(EXACT(J215,"Improbable"),(EXACT(N215,"Mayor"))),"Alto",IF(AND(EXACT(J215,"Improbable"),(EXACT(N215,"Catastrófico"))),"Extremo",IF(AND(EXACT(J215,"Posible"),(EXACT(N215,"Moderado"))),"Alto",IF(AND(EXACT(J215,"Posible"),(EXACT(N215,"Mayor"))),"Extremo",IF(AND(EXACT(J215,"Posible"),(EXACT(N215,"Catastrófico"))),"Extremo",IF(AND(EXACT(J215,"Probable"),(EXACT(N215,"Moderado"))),"Alto",IF(AND(EXACT(J215,"Probable"),(EXACT(N215,"Mayor"))),"Extremo",IF(AND(EXACT(J215,"Probable"),(EXACT(N215,"Catastrófico"))),"Extremo",IF(AND(EXACT(J215,"Casi Seguro"),(EXACT(N215,"Moderado"))),"Extremo",IF(AND(EXACT(J215,"Casi Seguro"),(EXACT(N215,"Mayor"))),"Extremo",IF(AND(EXACT(J215,"Casi Seguro"),(EXACT(N215,"Catastrófico"))),"Extremo","")))))))))))))))</f>
        <v>Alto</v>
      </c>
      <c r="P215" s="780" t="s">
        <v>469</v>
      </c>
      <c r="Q215" s="800" t="s">
        <v>947</v>
      </c>
      <c r="R215" s="747" t="s">
        <v>127</v>
      </c>
      <c r="S215" s="147" t="s">
        <v>128</v>
      </c>
      <c r="T215" s="148" t="s">
        <v>129</v>
      </c>
      <c r="U215" s="147">
        <f>+IFERROR(VLOOKUP(T215,[3]DATOS!$E$2:$F$17,2,FALSE),"")</f>
        <v>15</v>
      </c>
      <c r="V215" s="746">
        <f>SUM(U215:U221)</f>
        <v>100</v>
      </c>
      <c r="W215" s="746" t="str">
        <f>+IF(AND(V215&lt;=100,V215&gt;=96),"Fuerte",IF(AND(V215&lt;=95,V215&gt;=86),"Moderado",IF(AND(V215&lt;=85,M215&gt;=0),"Débil"," ")))</f>
        <v>Fuerte</v>
      </c>
      <c r="X215" s="774" t="s">
        <v>130</v>
      </c>
      <c r="Y215" s="746" t="str">
        <f>IF(AND(EXACT(W215,"Fuerte"),(EXACT(X215,"Fuerte"))),"Fuerte",IF(AND(EXACT(W215,"Fuerte"),(EXACT(X215,"Moderado"))),"Moderado",IF(AND(EXACT(W215,"Fuerte"),(EXACT(X215,"Débil"))),"Débil",IF(AND(EXACT(W215,"Moderado"),(EXACT(X215,"Fuerte"))),"Moderado",IF(AND(EXACT(W215,"Moderado"),(EXACT(X215,"Moderado"))),"Moderado",IF(AND(EXACT(W215,"Moderado"),(EXACT(X215,"Débil"))),"Débil",IF(AND(EXACT(W215,"Débil"),(EXACT(X215,"Fuerte"))),"Débil",IF(AND(EXACT(W215,"Débil"),(EXACT(X215,"Moderado"))),"Débil",IF(AND(EXACT(W215,"Débil"),(EXACT(X215,"Débil"))),"Débil",)))))))))</f>
        <v>Fuerte</v>
      </c>
      <c r="Z215" s="746">
        <f>IF(Y215="Fuerte",100,IF(Y215="Moderado",50,IF(Y215="Débil",0)))</f>
        <v>100</v>
      </c>
      <c r="AA215" s="746">
        <f>AVERAGE(Z215:Z233)</f>
        <v>100</v>
      </c>
      <c r="AB215" s="725" t="s">
        <v>46</v>
      </c>
      <c r="AC215" s="725">
        <v>1</v>
      </c>
      <c r="AD215" s="725">
        <v>0</v>
      </c>
      <c r="AE215" s="725">
        <v>1</v>
      </c>
      <c r="AF215" s="731" t="s">
        <v>950</v>
      </c>
      <c r="AG215" s="877" t="s">
        <v>631</v>
      </c>
      <c r="AH215" s="880" t="str">
        <f>+IF(AA215=100,"Fuerte",IF(AND(AA215&lt;=99,AA215&gt;=50),"Moderado",IF(AA215&lt;50,"Débil"," ")))</f>
        <v>Fuerte</v>
      </c>
      <c r="AI215" s="872" t="s">
        <v>132</v>
      </c>
      <c r="AJ215" s="880" t="s">
        <v>133</v>
      </c>
      <c r="AK215" s="871" t="str">
        <f>IF(AND(OR(AJ215="Directamente",AJ215="Indirectamente",AJ215="No Disminuye"),(AH215="Fuerte"),(AI215="Directamente"),(OR(J215="Rara vez",J215="Improbable",J215="Posible"))),"Rara vez",IF(AND(OR(AJ215="Directamente",AJ215="Indirectamente",AJ215="No Disminuye"),(AH215="Fuerte"),(AI215="Directamente"),(J215="Probable")),"Improbable",IF(AND(OR(AJ215="Directamente",AJ215="Indirectamente",AJ215="No Disminuye"),(AH215="Fuerte"),(AI215="Directamente"),(J215="Casi Seguro")),"Posible",IF(AND(AJ215="Directamente",AI215="No disminuye",AH215="Fuerte"),J215,IF(AND(OR(AJ215="Directamente",AJ215="Indirectamente",AJ215="No Disminuye"),AH215="Moderado",AI215="Directamente",(OR(J215="Rara vez",J215="Improbable"))),"Rara vez",IF(AND(OR(AJ215="Directamente",AJ215="Indirectamente",AJ215="No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disminuye",AH215="Moderado"),J215,IF(AH215="Débil",J215," ESTA COMBINACION NO ESTÁ CONTEMPLADA EN LA METODOLOGÍA "))))))))))</f>
        <v>Rara vez</v>
      </c>
      <c r="AL215" s="871" t="str">
        <f>IF(AND(OR(AJ215="Directamente",AJ215="Indirectamente",AJ215="No Disminuye"),AH215="Moderado",AI215="Directamente",(OR(J215="Raro",J215="Improbable"))),"Raro",IF(AND(OR(AJ215="Directamente",AJ215="Indirectamente",AJ215="No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 ")))))</f>
        <v xml:space="preserve"> </v>
      </c>
      <c r="AM215" s="871" t="str">
        <f>N215</f>
        <v>Mayor</v>
      </c>
      <c r="AN215" s="799" t="str">
        <f>IF(AND(EXACT(AK215,"Rara vez"),(EXACT(AM215,"Moderado"))),"Moderado",IF(AND(EXACT(AK215,"Rara vez"),(EXACT(AM215,"Mayor"))),"Alto",IF(AND(EXACT(AK215,"Rara vez"),(EXACT(AM215,"Catastrófico"))),"Extremo",IF(AND(EXACT(AK215,"Improbable"),(EXACT(AM215,"Moderado"))),"Moderado",IF(AND(EXACT(AK215,"Improbable"),(EXACT(AM215,"Mayor"))),"Alto",IF(AND(EXACT(AK215,"Improbable"),(EXACT(AM215,"Catastrófico"))),"Extremo",IF(AND(EXACT(AK215,"Posible"),(EXACT(AM215,"Moderado"))),"Alto",IF(AND(EXACT(AK215,"Posible"),(EXACT(AM215,"Mayor"))),"Extremo",IF(AND(EXACT(AK215,"Posible"),(EXACT(AM215,"Catastrófico"))),"Extremo",IF(AND(EXACT(AK215,"Probable"),(EXACT(AM215,"Moderado"))),"Alto",IF(AND(EXACT(AK215,"Probable"),(EXACT(AM215,"Mayor"))),"Extremo",IF(AND(EXACT(AK215,"Probable"),(EXACT(AM215,"Catastrófico"))),"Extremo",IF(AND(EXACT(AK215,"Casi Seguro"),(EXACT(AM215,"Moderado"))),"Extremo",IF(AND(EXACT(AK215,"Casi Seguro"),(EXACT(AM215,"Mayor"))),"Extremo",IF(AND(EXACT(AK215,"Casi Seguro"),(EXACT(AM215,"Catastrófico"))),"Extremo","")))))))))))))))</f>
        <v>Alto</v>
      </c>
      <c r="AO215" s="742" t="s">
        <v>469</v>
      </c>
      <c r="AP215" s="873" t="s">
        <v>951</v>
      </c>
      <c r="AQ215" s="876">
        <v>44927</v>
      </c>
      <c r="AR215" s="876">
        <v>45291</v>
      </c>
      <c r="AS215" s="939" t="s">
        <v>953</v>
      </c>
      <c r="AT215" s="969" t="s">
        <v>954</v>
      </c>
    </row>
    <row r="216" spans="1:63">
      <c r="A216" s="758"/>
      <c r="B216" s="738"/>
      <c r="C216" s="757"/>
      <c r="D216" s="757"/>
      <c r="E216" s="742"/>
      <c r="F216" s="742"/>
      <c r="G216" s="800"/>
      <c r="H216" s="742"/>
      <c r="I216" s="732"/>
      <c r="J216" s="742"/>
      <c r="K216" s="88" t="s">
        <v>135</v>
      </c>
      <c r="L216" s="103" t="s">
        <v>142</v>
      </c>
      <c r="M216" s="779"/>
      <c r="N216" s="740"/>
      <c r="O216" s="741"/>
      <c r="P216" s="780"/>
      <c r="Q216" s="800"/>
      <c r="R216" s="747"/>
      <c r="S216" s="147" t="s">
        <v>136</v>
      </c>
      <c r="T216" s="148" t="s">
        <v>137</v>
      </c>
      <c r="U216" s="147">
        <f>+IFERROR(VLOOKUP(T216,[3]DATOS!$E$2:$F$17,2,FALSE),"")</f>
        <v>15</v>
      </c>
      <c r="V216" s="746"/>
      <c r="W216" s="746"/>
      <c r="X216" s="774"/>
      <c r="Y216" s="746"/>
      <c r="Z216" s="746"/>
      <c r="AA216" s="746"/>
      <c r="AB216" s="339"/>
      <c r="AC216" s="339"/>
      <c r="AD216" s="339"/>
      <c r="AE216" s="339"/>
      <c r="AF216" s="732"/>
      <c r="AG216" s="878"/>
      <c r="AH216" s="880"/>
      <c r="AI216" s="872"/>
      <c r="AJ216" s="880"/>
      <c r="AK216" s="871"/>
      <c r="AL216" s="871"/>
      <c r="AM216" s="871"/>
      <c r="AN216" s="799"/>
      <c r="AO216" s="742"/>
      <c r="AP216" s="874"/>
      <c r="AQ216" s="876"/>
      <c r="AR216" s="876"/>
      <c r="AS216" s="939"/>
      <c r="AT216" s="969"/>
    </row>
    <row r="217" spans="1:63">
      <c r="A217" s="758"/>
      <c r="B217" s="738"/>
      <c r="C217" s="757"/>
      <c r="D217" s="757"/>
      <c r="E217" s="742"/>
      <c r="F217" s="742"/>
      <c r="G217" s="800"/>
      <c r="H217" s="742"/>
      <c r="I217" s="732"/>
      <c r="J217" s="742"/>
      <c r="K217" s="88" t="s">
        <v>138</v>
      </c>
      <c r="L217" s="103" t="s">
        <v>126</v>
      </c>
      <c r="M217" s="779"/>
      <c r="N217" s="740"/>
      <c r="O217" s="741"/>
      <c r="P217" s="780"/>
      <c r="Q217" s="800"/>
      <c r="R217" s="747"/>
      <c r="S217" s="147" t="s">
        <v>139</v>
      </c>
      <c r="T217" s="148" t="s">
        <v>140</v>
      </c>
      <c r="U217" s="147">
        <f>+IFERROR(VLOOKUP(T217,[3]DATOS!$E$2:$F$17,2,FALSE),"")</f>
        <v>15</v>
      </c>
      <c r="V217" s="746"/>
      <c r="W217" s="746"/>
      <c r="X217" s="774"/>
      <c r="Y217" s="746"/>
      <c r="Z217" s="746"/>
      <c r="AA217" s="746"/>
      <c r="AB217" s="339"/>
      <c r="AC217" s="339"/>
      <c r="AD217" s="339"/>
      <c r="AE217" s="339"/>
      <c r="AF217" s="732"/>
      <c r="AG217" s="878"/>
      <c r="AH217" s="880"/>
      <c r="AI217" s="872"/>
      <c r="AJ217" s="880"/>
      <c r="AK217" s="871"/>
      <c r="AL217" s="871"/>
      <c r="AM217" s="871"/>
      <c r="AN217" s="799"/>
      <c r="AO217" s="742"/>
      <c r="AP217" s="874"/>
      <c r="AQ217" s="876"/>
      <c r="AR217" s="876"/>
      <c r="AS217" s="939"/>
      <c r="AT217" s="969"/>
    </row>
    <row r="218" spans="1:63">
      <c r="A218" s="758"/>
      <c r="B218" s="738"/>
      <c r="C218" s="757"/>
      <c r="D218" s="757"/>
      <c r="E218" s="742"/>
      <c r="F218" s="742"/>
      <c r="G218" s="800"/>
      <c r="H218" s="742"/>
      <c r="I218" s="732"/>
      <c r="J218" s="742"/>
      <c r="K218" s="88" t="s">
        <v>141</v>
      </c>
      <c r="L218" s="103" t="s">
        <v>142</v>
      </c>
      <c r="M218" s="779"/>
      <c r="N218" s="740"/>
      <c r="O218" s="741"/>
      <c r="P218" s="780"/>
      <c r="Q218" s="800"/>
      <c r="R218" s="747"/>
      <c r="S218" s="147" t="s">
        <v>143</v>
      </c>
      <c r="T218" s="148" t="s">
        <v>144</v>
      </c>
      <c r="U218" s="147">
        <f>+IFERROR(VLOOKUP(T218,[3]DATOS!$E$2:$F$17,2,FALSE),"")</f>
        <v>15</v>
      </c>
      <c r="V218" s="746"/>
      <c r="W218" s="746"/>
      <c r="X218" s="774"/>
      <c r="Y218" s="746"/>
      <c r="Z218" s="746"/>
      <c r="AA218" s="746"/>
      <c r="AB218" s="339"/>
      <c r="AC218" s="339"/>
      <c r="AD218" s="339"/>
      <c r="AE218" s="339"/>
      <c r="AF218" s="732"/>
      <c r="AG218" s="878"/>
      <c r="AH218" s="880"/>
      <c r="AI218" s="872"/>
      <c r="AJ218" s="880"/>
      <c r="AK218" s="871"/>
      <c r="AL218" s="871"/>
      <c r="AM218" s="871"/>
      <c r="AN218" s="799"/>
      <c r="AO218" s="742"/>
      <c r="AP218" s="874"/>
      <c r="AQ218" s="876"/>
      <c r="AR218" s="876"/>
      <c r="AS218" s="939"/>
      <c r="AT218" s="969"/>
    </row>
    <row r="219" spans="1:63">
      <c r="A219" s="758"/>
      <c r="B219" s="738"/>
      <c r="C219" s="757"/>
      <c r="D219" s="757"/>
      <c r="E219" s="742"/>
      <c r="F219" s="742"/>
      <c r="G219" s="800"/>
      <c r="H219" s="742"/>
      <c r="I219" s="732"/>
      <c r="J219" s="742"/>
      <c r="K219" s="88" t="s">
        <v>145</v>
      </c>
      <c r="L219" s="103" t="s">
        <v>126</v>
      </c>
      <c r="M219" s="779"/>
      <c r="N219" s="740"/>
      <c r="O219" s="741"/>
      <c r="P219" s="780"/>
      <c r="Q219" s="800"/>
      <c r="R219" s="747"/>
      <c r="S219" s="147" t="s">
        <v>146</v>
      </c>
      <c r="T219" s="148" t="s">
        <v>147</v>
      </c>
      <c r="U219" s="147">
        <f>+IFERROR(VLOOKUP(T219,[3]DATOS!$E$2:$F$17,2,FALSE),"")</f>
        <v>15</v>
      </c>
      <c r="V219" s="746"/>
      <c r="W219" s="746"/>
      <c r="X219" s="774"/>
      <c r="Y219" s="746"/>
      <c r="Z219" s="746"/>
      <c r="AA219" s="746"/>
      <c r="AB219" s="339"/>
      <c r="AC219" s="339"/>
      <c r="AD219" s="339"/>
      <c r="AE219" s="339"/>
      <c r="AF219" s="732"/>
      <c r="AG219" s="878"/>
      <c r="AH219" s="880"/>
      <c r="AI219" s="872"/>
      <c r="AJ219" s="880"/>
      <c r="AK219" s="871"/>
      <c r="AL219" s="871"/>
      <c r="AM219" s="871"/>
      <c r="AN219" s="799"/>
      <c r="AO219" s="742"/>
      <c r="AP219" s="874"/>
      <c r="AQ219" s="876"/>
      <c r="AR219" s="876"/>
      <c r="AS219" s="939"/>
      <c r="AT219" s="969"/>
    </row>
    <row r="220" spans="1:63">
      <c r="A220" s="758"/>
      <c r="B220" s="738"/>
      <c r="C220" s="757"/>
      <c r="D220" s="757"/>
      <c r="E220" s="742"/>
      <c r="F220" s="742"/>
      <c r="G220" s="800"/>
      <c r="H220" s="742"/>
      <c r="I220" s="732"/>
      <c r="J220" s="742"/>
      <c r="K220" s="88" t="s">
        <v>148</v>
      </c>
      <c r="L220" s="103" t="s">
        <v>126</v>
      </c>
      <c r="M220" s="779"/>
      <c r="N220" s="740"/>
      <c r="O220" s="741"/>
      <c r="P220" s="780"/>
      <c r="Q220" s="800"/>
      <c r="R220" s="747"/>
      <c r="S220" s="147" t="s">
        <v>149</v>
      </c>
      <c r="T220" s="148" t="s">
        <v>150</v>
      </c>
      <c r="U220" s="147">
        <f>+IFERROR(VLOOKUP(T220,[3]DATOS!$E$2:$F$17,2,FALSE),"")</f>
        <v>15</v>
      </c>
      <c r="V220" s="746"/>
      <c r="W220" s="746"/>
      <c r="X220" s="774"/>
      <c r="Y220" s="746"/>
      <c r="Z220" s="746"/>
      <c r="AA220" s="746"/>
      <c r="AB220" s="339"/>
      <c r="AC220" s="339"/>
      <c r="AD220" s="339"/>
      <c r="AE220" s="339"/>
      <c r="AF220" s="732"/>
      <c r="AG220" s="878"/>
      <c r="AH220" s="880"/>
      <c r="AI220" s="872"/>
      <c r="AJ220" s="880"/>
      <c r="AK220" s="871"/>
      <c r="AL220" s="871"/>
      <c r="AM220" s="871"/>
      <c r="AN220" s="799"/>
      <c r="AO220" s="742"/>
      <c r="AP220" s="874"/>
      <c r="AQ220" s="876"/>
      <c r="AR220" s="876"/>
      <c r="AS220" s="939"/>
      <c r="AT220" s="969"/>
    </row>
    <row r="221" spans="1:63" ht="48.75" customHeight="1">
      <c r="A221" s="758"/>
      <c r="B221" s="738"/>
      <c r="C221" s="757"/>
      <c r="D221" s="757"/>
      <c r="E221" s="742"/>
      <c r="F221" s="742"/>
      <c r="G221" s="800"/>
      <c r="H221" s="742"/>
      <c r="I221" s="732"/>
      <c r="J221" s="742"/>
      <c r="K221" s="88" t="s">
        <v>151</v>
      </c>
      <c r="L221" s="103" t="s">
        <v>142</v>
      </c>
      <c r="M221" s="779"/>
      <c r="N221" s="740"/>
      <c r="O221" s="741"/>
      <c r="P221" s="780"/>
      <c r="Q221" s="800"/>
      <c r="R221" s="747"/>
      <c r="S221" s="147" t="s">
        <v>152</v>
      </c>
      <c r="T221" s="148" t="s">
        <v>153</v>
      </c>
      <c r="U221" s="147">
        <f>+IFERROR(VLOOKUP(T221,[3]DATOS!$E$2:$F$17,2,FALSE),"")</f>
        <v>10</v>
      </c>
      <c r="V221" s="746"/>
      <c r="W221" s="746"/>
      <c r="X221" s="774"/>
      <c r="Y221" s="746"/>
      <c r="Z221" s="746"/>
      <c r="AA221" s="746"/>
      <c r="AB221" s="339"/>
      <c r="AC221" s="339"/>
      <c r="AD221" s="339"/>
      <c r="AE221" s="339"/>
      <c r="AF221" s="732"/>
      <c r="AG221" s="878"/>
      <c r="AH221" s="880"/>
      <c r="AI221" s="872"/>
      <c r="AJ221" s="880"/>
      <c r="AK221" s="871"/>
      <c r="AL221" s="871"/>
      <c r="AM221" s="871"/>
      <c r="AN221" s="799"/>
      <c r="AO221" s="742"/>
      <c r="AP221" s="874"/>
      <c r="AQ221" s="876"/>
      <c r="AR221" s="876"/>
      <c r="AS221" s="939"/>
      <c r="AT221" s="969"/>
    </row>
    <row r="222" spans="1:63" ht="30">
      <c r="A222" s="758"/>
      <c r="B222" s="738"/>
      <c r="C222" s="757"/>
      <c r="D222" s="757"/>
      <c r="E222" s="742"/>
      <c r="F222" s="742"/>
      <c r="G222" s="800"/>
      <c r="H222" s="742"/>
      <c r="I222" s="732"/>
      <c r="J222" s="742"/>
      <c r="K222" s="88" t="s">
        <v>154</v>
      </c>
      <c r="L222" s="103" t="s">
        <v>142</v>
      </c>
      <c r="M222" s="779"/>
      <c r="N222" s="740"/>
      <c r="O222" s="741"/>
      <c r="P222" s="780"/>
      <c r="Q222" s="800"/>
      <c r="R222" s="747"/>
      <c r="S222" s="746"/>
      <c r="T222" s="774"/>
      <c r="U222" s="746"/>
      <c r="V222" s="746"/>
      <c r="W222" s="746"/>
      <c r="X222" s="774"/>
      <c r="Y222" s="746"/>
      <c r="Z222" s="746"/>
      <c r="AA222" s="746"/>
      <c r="AB222" s="339"/>
      <c r="AC222" s="339"/>
      <c r="AD222" s="339"/>
      <c r="AE222" s="339"/>
      <c r="AF222" s="732"/>
      <c r="AG222" s="878"/>
      <c r="AH222" s="880"/>
      <c r="AI222" s="872"/>
      <c r="AJ222" s="880"/>
      <c r="AK222" s="871"/>
      <c r="AL222" s="871"/>
      <c r="AM222" s="871"/>
      <c r="AN222" s="799"/>
      <c r="AO222" s="742"/>
      <c r="AP222" s="874"/>
      <c r="AQ222" s="876"/>
      <c r="AR222" s="876"/>
      <c r="AS222" s="939"/>
      <c r="AT222" s="969"/>
    </row>
    <row r="223" spans="1:63">
      <c r="A223" s="758"/>
      <c r="B223" s="738"/>
      <c r="C223" s="757"/>
      <c r="D223" s="757"/>
      <c r="E223" s="742"/>
      <c r="F223" s="742"/>
      <c r="G223" s="800"/>
      <c r="H223" s="742"/>
      <c r="I223" s="732"/>
      <c r="J223" s="742"/>
      <c r="K223" s="88" t="s">
        <v>155</v>
      </c>
      <c r="L223" s="103" t="s">
        <v>142</v>
      </c>
      <c r="M223" s="779"/>
      <c r="N223" s="740"/>
      <c r="O223" s="741"/>
      <c r="P223" s="780"/>
      <c r="Q223" s="800"/>
      <c r="R223" s="747"/>
      <c r="S223" s="746"/>
      <c r="T223" s="774"/>
      <c r="U223" s="746"/>
      <c r="V223" s="746"/>
      <c r="W223" s="746"/>
      <c r="X223" s="774"/>
      <c r="Y223" s="746"/>
      <c r="Z223" s="746"/>
      <c r="AA223" s="746"/>
      <c r="AB223" s="339"/>
      <c r="AC223" s="339"/>
      <c r="AD223" s="339"/>
      <c r="AE223" s="339"/>
      <c r="AF223" s="732"/>
      <c r="AG223" s="878"/>
      <c r="AH223" s="880"/>
      <c r="AI223" s="872"/>
      <c r="AJ223" s="880"/>
      <c r="AK223" s="871"/>
      <c r="AL223" s="871"/>
      <c r="AM223" s="871"/>
      <c r="AN223" s="799"/>
      <c r="AO223" s="742"/>
      <c r="AP223" s="874"/>
      <c r="AQ223" s="876"/>
      <c r="AR223" s="876"/>
      <c r="AS223" s="939"/>
      <c r="AT223" s="969"/>
    </row>
    <row r="224" spans="1:63">
      <c r="A224" s="758"/>
      <c r="B224" s="738"/>
      <c r="C224" s="762" t="s">
        <v>942</v>
      </c>
      <c r="D224" s="762" t="s">
        <v>943</v>
      </c>
      <c r="E224" s="742"/>
      <c r="F224" s="742"/>
      <c r="G224" s="800"/>
      <c r="H224" s="742"/>
      <c r="I224" s="732"/>
      <c r="J224" s="742"/>
      <c r="K224" s="88" t="s">
        <v>156</v>
      </c>
      <c r="L224" s="103" t="s">
        <v>126</v>
      </c>
      <c r="M224" s="779"/>
      <c r="N224" s="740"/>
      <c r="O224" s="741"/>
      <c r="P224" s="780"/>
      <c r="Q224" s="800"/>
      <c r="R224" s="747"/>
      <c r="S224" s="746"/>
      <c r="T224" s="774"/>
      <c r="U224" s="746"/>
      <c r="V224" s="746"/>
      <c r="W224" s="746"/>
      <c r="X224" s="774"/>
      <c r="Y224" s="746"/>
      <c r="Z224" s="746"/>
      <c r="AA224" s="746"/>
      <c r="AB224" s="339"/>
      <c r="AC224" s="339"/>
      <c r="AD224" s="339"/>
      <c r="AE224" s="339"/>
      <c r="AF224" s="732"/>
      <c r="AG224" s="878"/>
      <c r="AH224" s="880"/>
      <c r="AI224" s="872"/>
      <c r="AJ224" s="880"/>
      <c r="AK224" s="871"/>
      <c r="AL224" s="871"/>
      <c r="AM224" s="871"/>
      <c r="AN224" s="799"/>
      <c r="AO224" s="742"/>
      <c r="AP224" s="874"/>
      <c r="AQ224" s="876"/>
      <c r="AR224" s="876"/>
      <c r="AS224" s="939"/>
      <c r="AT224" s="969"/>
    </row>
    <row r="225" spans="1:46">
      <c r="A225" s="758"/>
      <c r="B225" s="738"/>
      <c r="C225" s="754"/>
      <c r="D225" s="754"/>
      <c r="E225" s="742"/>
      <c r="F225" s="742"/>
      <c r="G225" s="800"/>
      <c r="H225" s="742"/>
      <c r="I225" s="732"/>
      <c r="J225" s="742"/>
      <c r="K225" s="88" t="s">
        <v>157</v>
      </c>
      <c r="L225" s="103" t="s">
        <v>126</v>
      </c>
      <c r="M225" s="779"/>
      <c r="N225" s="740"/>
      <c r="O225" s="741"/>
      <c r="P225" s="780"/>
      <c r="Q225" s="800"/>
      <c r="R225" s="747"/>
      <c r="S225" s="746"/>
      <c r="T225" s="774"/>
      <c r="U225" s="746"/>
      <c r="V225" s="746"/>
      <c r="W225" s="746"/>
      <c r="X225" s="774"/>
      <c r="Y225" s="746"/>
      <c r="Z225" s="746"/>
      <c r="AA225" s="746"/>
      <c r="AB225" s="726"/>
      <c r="AC225" s="726"/>
      <c r="AD225" s="726"/>
      <c r="AE225" s="726"/>
      <c r="AF225" s="733"/>
      <c r="AG225" s="879"/>
      <c r="AH225" s="880"/>
      <c r="AI225" s="872"/>
      <c r="AJ225" s="880"/>
      <c r="AK225" s="871"/>
      <c r="AL225" s="871"/>
      <c r="AM225" s="871"/>
      <c r="AN225" s="799"/>
      <c r="AO225" s="742"/>
      <c r="AP225" s="875"/>
      <c r="AQ225" s="876"/>
      <c r="AR225" s="876"/>
      <c r="AS225" s="939"/>
      <c r="AT225" s="969"/>
    </row>
    <row r="226" spans="1:46" ht="15" customHeight="1">
      <c r="A226" s="758"/>
      <c r="B226" s="738"/>
      <c r="C226" s="754"/>
      <c r="D226" s="754"/>
      <c r="E226" s="742"/>
      <c r="F226" s="742"/>
      <c r="G226" s="800" t="s">
        <v>1056</v>
      </c>
      <c r="H226" s="742"/>
      <c r="I226" s="732"/>
      <c r="J226" s="742"/>
      <c r="K226" s="88" t="s">
        <v>158</v>
      </c>
      <c r="L226" s="103" t="s">
        <v>126</v>
      </c>
      <c r="M226" s="779"/>
      <c r="N226" s="740"/>
      <c r="O226" s="741"/>
      <c r="P226" s="780"/>
      <c r="Q226" s="800" t="s">
        <v>948</v>
      </c>
      <c r="R226" s="747" t="s">
        <v>127</v>
      </c>
      <c r="S226" s="147" t="s">
        <v>128</v>
      </c>
      <c r="T226" s="148" t="s">
        <v>129</v>
      </c>
      <c r="U226" s="147">
        <f>+IFERROR(VLOOKUP(T226,[3]DATOS!$E$2:$F$17,2,FALSE),"")</f>
        <v>15</v>
      </c>
      <c r="V226" s="746">
        <f>SUM(U226:U232)</f>
        <v>100</v>
      </c>
      <c r="W226" s="746" t="str">
        <f>+IF(AND(V226&lt;=100,V226&gt;=96),"Fuerte",IF(AND(V226&lt;=95,V226&gt;=86),"Moderado",IF(AND(V226&lt;=85,M226&gt;=0),"Débil"," ")))</f>
        <v>Fuerte</v>
      </c>
      <c r="X226" s="774" t="s">
        <v>130</v>
      </c>
      <c r="Y226" s="746" t="str">
        <f>IF(AND(EXACT(W226,"Fuerte"),(EXACT(X226,"Fuerte"))),"Fuerte",IF(AND(EXACT(W226,"Fuerte"),(EXACT(X226,"Moderado"))),"Moderado",IF(AND(EXACT(W226,"Fuerte"),(EXACT(X226,"Débil"))),"Débil",IF(AND(EXACT(W226,"Moderado"),(EXACT(X226,"Fuerte"))),"Moderado",IF(AND(EXACT(W226,"Moderado"),(EXACT(X226,"Moderado"))),"Moderado",IF(AND(EXACT(W226,"Moderado"),(EXACT(X226,"Débil"))),"Débil",IF(AND(EXACT(W226,"Débil"),(EXACT(X226,"Fuerte"))),"Débil",IF(AND(EXACT(W226,"Débil"),(EXACT(X226,"Moderado"))),"Débil",IF(AND(EXACT(W226,"Débil"),(EXACT(X226,"Débil"))),"Débil",)))))))))</f>
        <v>Fuerte</v>
      </c>
      <c r="Z226" s="746">
        <f>IF(Y226="Fuerte",100,IF(Y226="Moderado",50,IF(Y226="Débil",0)))</f>
        <v>100</v>
      </c>
      <c r="AA226" s="746"/>
      <c r="AB226" s="725" t="s">
        <v>46</v>
      </c>
      <c r="AC226" s="1083">
        <v>1</v>
      </c>
      <c r="AD226" s="1083">
        <v>1</v>
      </c>
      <c r="AE226" s="1083">
        <v>1</v>
      </c>
      <c r="AF226" s="731" t="s">
        <v>950</v>
      </c>
      <c r="AG226" s="877" t="s">
        <v>949</v>
      </c>
      <c r="AH226" s="880"/>
      <c r="AI226" s="872"/>
      <c r="AJ226" s="880"/>
      <c r="AK226" s="871"/>
      <c r="AL226" s="871"/>
      <c r="AM226" s="871"/>
      <c r="AN226" s="799"/>
      <c r="AO226" s="742"/>
      <c r="AP226" s="941" t="s">
        <v>952</v>
      </c>
      <c r="AQ226" s="876"/>
      <c r="AR226" s="876"/>
      <c r="AS226" s="939"/>
      <c r="AT226" s="969" t="s">
        <v>955</v>
      </c>
    </row>
    <row r="227" spans="1:46">
      <c r="A227" s="758"/>
      <c r="B227" s="738"/>
      <c r="C227" s="754"/>
      <c r="D227" s="754"/>
      <c r="E227" s="742"/>
      <c r="F227" s="742"/>
      <c r="G227" s="800"/>
      <c r="H227" s="742"/>
      <c r="I227" s="732"/>
      <c r="J227" s="742"/>
      <c r="K227" s="89" t="s">
        <v>159</v>
      </c>
      <c r="L227" s="103" t="s">
        <v>126</v>
      </c>
      <c r="M227" s="779"/>
      <c r="N227" s="740"/>
      <c r="O227" s="741"/>
      <c r="P227" s="780"/>
      <c r="Q227" s="800"/>
      <c r="R227" s="747"/>
      <c r="S227" s="147" t="s">
        <v>136</v>
      </c>
      <c r="T227" s="148" t="s">
        <v>137</v>
      </c>
      <c r="U227" s="147">
        <f>+IFERROR(VLOOKUP(T227,[3]DATOS!$E$2:$F$17,2,FALSE),"")</f>
        <v>15</v>
      </c>
      <c r="V227" s="746"/>
      <c r="W227" s="746"/>
      <c r="X227" s="774"/>
      <c r="Y227" s="746"/>
      <c r="Z227" s="746"/>
      <c r="AA227" s="746"/>
      <c r="AB227" s="339"/>
      <c r="AC227" s="1084"/>
      <c r="AD227" s="1084"/>
      <c r="AE227" s="1084"/>
      <c r="AF227" s="732"/>
      <c r="AG227" s="878"/>
      <c r="AH227" s="880"/>
      <c r="AI227" s="872"/>
      <c r="AJ227" s="880"/>
      <c r="AK227" s="871"/>
      <c r="AL227" s="871"/>
      <c r="AM227" s="871"/>
      <c r="AN227" s="799"/>
      <c r="AO227" s="742"/>
      <c r="AP227" s="941"/>
      <c r="AQ227" s="876"/>
      <c r="AR227" s="876"/>
      <c r="AS227" s="939"/>
      <c r="AT227" s="969"/>
    </row>
    <row r="228" spans="1:46">
      <c r="A228" s="758"/>
      <c r="B228" s="738"/>
      <c r="C228" s="754"/>
      <c r="D228" s="754"/>
      <c r="E228" s="742"/>
      <c r="F228" s="742"/>
      <c r="G228" s="800"/>
      <c r="H228" s="742"/>
      <c r="I228" s="732"/>
      <c r="J228" s="742"/>
      <c r="K228" s="89" t="s">
        <v>160</v>
      </c>
      <c r="L228" s="103" t="s">
        <v>126</v>
      </c>
      <c r="M228" s="779"/>
      <c r="N228" s="740"/>
      <c r="O228" s="741"/>
      <c r="P228" s="780"/>
      <c r="Q228" s="800"/>
      <c r="R228" s="747"/>
      <c r="S228" s="147" t="s">
        <v>139</v>
      </c>
      <c r="T228" s="148" t="s">
        <v>140</v>
      </c>
      <c r="U228" s="147">
        <f>+IFERROR(VLOOKUP(T228,[3]DATOS!$E$2:$F$17,2,FALSE),"")</f>
        <v>15</v>
      </c>
      <c r="V228" s="746"/>
      <c r="W228" s="746"/>
      <c r="X228" s="774"/>
      <c r="Y228" s="746"/>
      <c r="Z228" s="746"/>
      <c r="AA228" s="746"/>
      <c r="AB228" s="339"/>
      <c r="AC228" s="1084"/>
      <c r="AD228" s="1084"/>
      <c r="AE228" s="1084"/>
      <c r="AF228" s="732"/>
      <c r="AG228" s="878"/>
      <c r="AH228" s="880"/>
      <c r="AI228" s="872"/>
      <c r="AJ228" s="880"/>
      <c r="AK228" s="871"/>
      <c r="AL228" s="871"/>
      <c r="AM228" s="871"/>
      <c r="AN228" s="799"/>
      <c r="AO228" s="742"/>
      <c r="AP228" s="941"/>
      <c r="AQ228" s="876"/>
      <c r="AR228" s="876"/>
      <c r="AS228" s="939"/>
      <c r="AT228" s="969"/>
    </row>
    <row r="229" spans="1:46">
      <c r="A229" s="758"/>
      <c r="B229" s="738"/>
      <c r="C229" s="754"/>
      <c r="D229" s="754"/>
      <c r="E229" s="742"/>
      <c r="F229" s="742"/>
      <c r="G229" s="800"/>
      <c r="H229" s="742"/>
      <c r="I229" s="732"/>
      <c r="J229" s="742"/>
      <c r="K229" s="89" t="s">
        <v>161</v>
      </c>
      <c r="L229" s="103" t="s">
        <v>126</v>
      </c>
      <c r="M229" s="779"/>
      <c r="N229" s="740"/>
      <c r="O229" s="741"/>
      <c r="P229" s="780"/>
      <c r="Q229" s="800"/>
      <c r="R229" s="747"/>
      <c r="S229" s="147" t="s">
        <v>143</v>
      </c>
      <c r="T229" s="148" t="s">
        <v>144</v>
      </c>
      <c r="U229" s="147">
        <f>+IFERROR(VLOOKUP(T229,[3]DATOS!$E$2:$F$17,2,FALSE),"")</f>
        <v>15</v>
      </c>
      <c r="V229" s="746"/>
      <c r="W229" s="746"/>
      <c r="X229" s="774"/>
      <c r="Y229" s="746"/>
      <c r="Z229" s="746"/>
      <c r="AA229" s="746"/>
      <c r="AB229" s="339"/>
      <c r="AC229" s="1084"/>
      <c r="AD229" s="1084"/>
      <c r="AE229" s="1084"/>
      <c r="AF229" s="732"/>
      <c r="AG229" s="878"/>
      <c r="AH229" s="880"/>
      <c r="AI229" s="872"/>
      <c r="AJ229" s="880"/>
      <c r="AK229" s="871"/>
      <c r="AL229" s="871"/>
      <c r="AM229" s="871"/>
      <c r="AN229" s="799"/>
      <c r="AO229" s="742"/>
      <c r="AP229" s="941"/>
      <c r="AQ229" s="876"/>
      <c r="AR229" s="876"/>
      <c r="AS229" s="939"/>
      <c r="AT229" s="969"/>
    </row>
    <row r="230" spans="1:46" ht="27" customHeight="1">
      <c r="A230" s="758"/>
      <c r="B230" s="738"/>
      <c r="C230" s="754"/>
      <c r="D230" s="754"/>
      <c r="E230" s="742"/>
      <c r="F230" s="742"/>
      <c r="G230" s="800"/>
      <c r="H230" s="742"/>
      <c r="I230" s="732"/>
      <c r="J230" s="742"/>
      <c r="K230" s="89" t="s">
        <v>162</v>
      </c>
      <c r="L230" s="103" t="s">
        <v>142</v>
      </c>
      <c r="M230" s="779"/>
      <c r="N230" s="740"/>
      <c r="O230" s="741"/>
      <c r="P230" s="780"/>
      <c r="Q230" s="800"/>
      <c r="R230" s="747"/>
      <c r="S230" s="147" t="s">
        <v>146</v>
      </c>
      <c r="T230" s="148" t="s">
        <v>147</v>
      </c>
      <c r="U230" s="147">
        <f>+IFERROR(VLOOKUP(T230,[3]DATOS!$E$2:$F$17,2,FALSE),"")</f>
        <v>15</v>
      </c>
      <c r="V230" s="746"/>
      <c r="W230" s="746"/>
      <c r="X230" s="774"/>
      <c r="Y230" s="746"/>
      <c r="Z230" s="746"/>
      <c r="AA230" s="746"/>
      <c r="AB230" s="339"/>
      <c r="AC230" s="1084"/>
      <c r="AD230" s="1084"/>
      <c r="AE230" s="1084"/>
      <c r="AF230" s="732"/>
      <c r="AG230" s="878"/>
      <c r="AH230" s="880"/>
      <c r="AI230" s="872"/>
      <c r="AJ230" s="880"/>
      <c r="AK230" s="871"/>
      <c r="AL230" s="871"/>
      <c r="AM230" s="871"/>
      <c r="AN230" s="799"/>
      <c r="AO230" s="742"/>
      <c r="AP230" s="941"/>
      <c r="AQ230" s="876"/>
      <c r="AR230" s="876"/>
      <c r="AS230" s="939"/>
      <c r="AT230" s="969"/>
    </row>
    <row r="231" spans="1:46">
      <c r="A231" s="758"/>
      <c r="B231" s="738"/>
      <c r="C231" s="754"/>
      <c r="D231" s="754"/>
      <c r="E231" s="742"/>
      <c r="F231" s="742"/>
      <c r="G231" s="800"/>
      <c r="H231" s="742"/>
      <c r="I231" s="732"/>
      <c r="J231" s="742"/>
      <c r="K231" s="89" t="s">
        <v>163</v>
      </c>
      <c r="L231" s="103" t="s">
        <v>126</v>
      </c>
      <c r="M231" s="779"/>
      <c r="N231" s="740"/>
      <c r="O231" s="741"/>
      <c r="P231" s="780"/>
      <c r="Q231" s="800"/>
      <c r="R231" s="747"/>
      <c r="S231" s="147" t="s">
        <v>149</v>
      </c>
      <c r="T231" s="148" t="s">
        <v>150</v>
      </c>
      <c r="U231" s="147">
        <f>+IFERROR(VLOOKUP(T231,[3]DATOS!$E$2:$F$17,2,FALSE),"")</f>
        <v>15</v>
      </c>
      <c r="V231" s="746"/>
      <c r="W231" s="746"/>
      <c r="X231" s="774"/>
      <c r="Y231" s="746"/>
      <c r="Z231" s="746"/>
      <c r="AA231" s="746"/>
      <c r="AB231" s="339"/>
      <c r="AC231" s="1084"/>
      <c r="AD231" s="1084"/>
      <c r="AE231" s="1084"/>
      <c r="AF231" s="732"/>
      <c r="AG231" s="878"/>
      <c r="AH231" s="880"/>
      <c r="AI231" s="872"/>
      <c r="AJ231" s="880"/>
      <c r="AK231" s="871"/>
      <c r="AL231" s="871"/>
      <c r="AM231" s="871"/>
      <c r="AN231" s="799"/>
      <c r="AO231" s="742"/>
      <c r="AP231" s="941"/>
      <c r="AQ231" s="876"/>
      <c r="AR231" s="876"/>
      <c r="AS231" s="939"/>
      <c r="AT231" s="969"/>
    </row>
    <row r="232" spans="1:46">
      <c r="A232" s="758"/>
      <c r="B232" s="738"/>
      <c r="C232" s="754"/>
      <c r="D232" s="754"/>
      <c r="E232" s="742"/>
      <c r="F232" s="742"/>
      <c r="G232" s="800"/>
      <c r="H232" s="742"/>
      <c r="I232" s="732"/>
      <c r="J232" s="742"/>
      <c r="K232" s="89" t="s">
        <v>164</v>
      </c>
      <c r="L232" s="103" t="s">
        <v>142</v>
      </c>
      <c r="M232" s="779"/>
      <c r="N232" s="740"/>
      <c r="O232" s="741"/>
      <c r="P232" s="780"/>
      <c r="Q232" s="800"/>
      <c r="R232" s="747"/>
      <c r="S232" s="147" t="s">
        <v>152</v>
      </c>
      <c r="T232" s="148" t="s">
        <v>153</v>
      </c>
      <c r="U232" s="147">
        <f>+IFERROR(VLOOKUP(T232,[3]DATOS!$E$2:$F$17,2,FALSE),"")</f>
        <v>10</v>
      </c>
      <c r="V232" s="746"/>
      <c r="W232" s="746"/>
      <c r="X232" s="774"/>
      <c r="Y232" s="746"/>
      <c r="Z232" s="746"/>
      <c r="AA232" s="746"/>
      <c r="AB232" s="339"/>
      <c r="AC232" s="1084"/>
      <c r="AD232" s="1084"/>
      <c r="AE232" s="1084"/>
      <c r="AF232" s="732"/>
      <c r="AG232" s="878"/>
      <c r="AH232" s="880"/>
      <c r="AI232" s="872"/>
      <c r="AJ232" s="880"/>
      <c r="AK232" s="871"/>
      <c r="AL232" s="871"/>
      <c r="AM232" s="871"/>
      <c r="AN232" s="799"/>
      <c r="AO232" s="742"/>
      <c r="AP232" s="941"/>
      <c r="AQ232" s="876"/>
      <c r="AR232" s="876"/>
      <c r="AS232" s="939"/>
      <c r="AT232" s="969"/>
    </row>
    <row r="233" spans="1:46" ht="119.25" customHeight="1">
      <c r="A233" s="758"/>
      <c r="B233" s="738"/>
      <c r="C233" s="755"/>
      <c r="D233" s="755"/>
      <c r="E233" s="742"/>
      <c r="F233" s="742"/>
      <c r="G233" s="800"/>
      <c r="H233" s="742"/>
      <c r="I233" s="733"/>
      <c r="J233" s="742"/>
      <c r="K233" s="89" t="s">
        <v>165</v>
      </c>
      <c r="L233" s="103" t="s">
        <v>142</v>
      </c>
      <c r="M233" s="779"/>
      <c r="N233" s="740"/>
      <c r="O233" s="741"/>
      <c r="P233" s="780"/>
      <c r="Q233" s="800"/>
      <c r="R233" s="747"/>
      <c r="S233" s="147"/>
      <c r="T233" s="148"/>
      <c r="U233" s="147"/>
      <c r="V233" s="746"/>
      <c r="W233" s="746"/>
      <c r="X233" s="774"/>
      <c r="Y233" s="746"/>
      <c r="Z233" s="746"/>
      <c r="AA233" s="746"/>
      <c r="AB233" s="726"/>
      <c r="AC233" s="1085"/>
      <c r="AD233" s="1085"/>
      <c r="AE233" s="1085"/>
      <c r="AF233" s="733"/>
      <c r="AG233" s="879"/>
      <c r="AH233" s="880"/>
      <c r="AI233" s="872"/>
      <c r="AJ233" s="880"/>
      <c r="AK233" s="871"/>
      <c r="AL233" s="871"/>
      <c r="AM233" s="871"/>
      <c r="AN233" s="799"/>
      <c r="AO233" s="742"/>
      <c r="AP233" s="941"/>
      <c r="AQ233" s="876"/>
      <c r="AR233" s="876"/>
      <c r="AS233" s="939"/>
      <c r="AT233" s="969"/>
    </row>
    <row r="234" spans="1:46" ht="27" customHeight="1">
      <c r="A234" s="731">
        <v>13</v>
      </c>
      <c r="B234" s="1086" t="s">
        <v>528</v>
      </c>
      <c r="C234" s="756" t="s">
        <v>956</v>
      </c>
      <c r="D234" s="756" t="s">
        <v>957</v>
      </c>
      <c r="E234" s="1089" t="s">
        <v>681</v>
      </c>
      <c r="F234" s="731" t="s">
        <v>122</v>
      </c>
      <c r="G234" s="1092" t="s">
        <v>958</v>
      </c>
      <c r="H234" s="731" t="s">
        <v>682</v>
      </c>
      <c r="I234" s="742" t="s">
        <v>170</v>
      </c>
      <c r="J234" s="742" t="s">
        <v>124</v>
      </c>
      <c r="K234" s="88" t="s">
        <v>125</v>
      </c>
      <c r="L234" s="103" t="s">
        <v>126</v>
      </c>
      <c r="M234" s="779">
        <f>COUNTIF(L234:L252,"Si")</f>
        <v>10</v>
      </c>
      <c r="N234" s="740" t="str">
        <f>+IF(AND(M234&lt;6,M234&gt;0),"Moderado",IF(AND(M234&lt;12,M234&gt;5),"Mayor",IF(AND(M234&lt;20,M234&gt;11),"Catastrófico","Responda las Preguntas de Impacto")))</f>
        <v>Mayor</v>
      </c>
      <c r="O234" s="741" t="str">
        <f>IF(AND(EXACT(J234,"Rara vez"),(EXACT(N234,"Moderado"))),"Moderado",IF(AND(EXACT(J234,"Rara vez"),(EXACT(N234,"Mayor"))),"Alto",IF(AND(EXACT(J234,"Rara vez"),(EXACT(N234,"Catastrófico"))),"Extremo",IF(AND(EXACT(J234,"Improbable"),(EXACT(N234,"Moderado"))),"Moderado",IF(AND(EXACT(J234,"Improbable"),(EXACT(N234,"Mayor"))),"Alto",IF(AND(EXACT(J234,"Improbable"),(EXACT(N234,"Catastrófico"))),"Extremo",IF(AND(EXACT(J234,"Posible"),(EXACT(N234,"Moderado"))),"Alto",IF(AND(EXACT(J234,"Posible"),(EXACT(N234,"Mayor"))),"Extremo",IF(AND(EXACT(J234,"Posible"),(EXACT(N234,"Catastrófico"))),"Extremo",IF(AND(EXACT(J234,"Probable"),(EXACT(N234,"Moderado"))),"Alto",IF(AND(EXACT(J234,"Probable"),(EXACT(N234,"Mayor"))),"Extremo",IF(AND(EXACT(J234,"Probable"),(EXACT(N234,"Catastrófico"))),"Extremo",IF(AND(EXACT(J234,"Casi Seguro"),(EXACT(N234,"Moderado"))),"Extremo",IF(AND(EXACT(J234,"Casi Seguro"),(EXACT(N234,"Mayor"))),"Extremo",IF(AND(EXACT(J234,"Casi Seguro"),(EXACT(N234,"Catastrófico"))),"Extremo","")))))))))))))))</f>
        <v>Alto</v>
      </c>
      <c r="P234" s="742" t="s">
        <v>469</v>
      </c>
      <c r="Q234" s="1095" t="s">
        <v>683</v>
      </c>
      <c r="R234" s="747" t="s">
        <v>127</v>
      </c>
      <c r="S234" s="147" t="s">
        <v>128</v>
      </c>
      <c r="T234" s="148" t="s">
        <v>129</v>
      </c>
      <c r="U234" s="147">
        <f>+IFERROR(VLOOKUP(T234,[3]DATOS!$E$2:$F$17,2,FALSE),"")</f>
        <v>15</v>
      </c>
      <c r="V234" s="746">
        <f>SUM(U234:U240)</f>
        <v>100</v>
      </c>
      <c r="W234" s="746" t="str">
        <f>+IF(AND(V234&lt;=100,V234&gt;=96),"Fuerte",IF(AND(V234&lt;=95,V234&gt;=86),"Moderado",IF(AND(V234&lt;=85,M234&gt;=0),"Débil"," ")))</f>
        <v>Fuerte</v>
      </c>
      <c r="X234" s="774" t="s">
        <v>130</v>
      </c>
      <c r="Y234" s="746" t="str">
        <f>IF(AND(EXACT(W234,"Fuerte"),(EXACT(X234,"Fuerte"))),"Fuerte",IF(AND(EXACT(W234,"Fuerte"),(EXACT(X234,"Moderado"))),"Moderado",IF(AND(EXACT(W234,"Fuerte"),(EXACT(X234,"Débil"))),"Débil",IF(AND(EXACT(W234,"Moderado"),(EXACT(X234,"Fuerte"))),"Moderado",IF(AND(EXACT(W234,"Moderado"),(EXACT(X234,"Moderado"))),"Moderado",IF(AND(EXACT(W234,"Moderado"),(EXACT(X234,"Débil"))),"Débil",IF(AND(EXACT(W234,"Débil"),(EXACT(X234,"Fuerte"))),"Débil",IF(AND(EXACT(W234,"Débil"),(EXACT(X234,"Moderado"))),"Débil",IF(AND(EXACT(W234,"Débil"),(EXACT(X234,"Débil"))),"Débil",)))))))))</f>
        <v>Fuerte</v>
      </c>
      <c r="Z234" s="746">
        <f>IF(Y234="Fuerte",100,IF(Y234="Moderado",50,IF(Y234="Débil",0)))</f>
        <v>100</v>
      </c>
      <c r="AA234" s="746">
        <f>AVERAGE(Z234:Z252)</f>
        <v>100</v>
      </c>
      <c r="AB234" s="789" t="s">
        <v>491</v>
      </c>
      <c r="AC234" s="1100">
        <v>0.33</v>
      </c>
      <c r="AD234" s="1100">
        <v>0.33</v>
      </c>
      <c r="AE234" s="1100">
        <v>0.34</v>
      </c>
      <c r="AF234" s="742" t="s">
        <v>684</v>
      </c>
      <c r="AG234" s="872" t="s">
        <v>685</v>
      </c>
      <c r="AH234" s="880" t="str">
        <f>+IF(AA234=100,"Fuerte",IF(AND(AA234&lt;=99,AA234&gt;=50),"Moderado",IF(AA234&lt;50,"Débil"," ")))</f>
        <v>Fuerte</v>
      </c>
      <c r="AI234" s="872" t="s">
        <v>132</v>
      </c>
      <c r="AJ234" s="880" t="s">
        <v>132</v>
      </c>
      <c r="AK234" s="871" t="str">
        <f>IF(AND(OR(AJ234="Directamente",AJ234="Indirectamente",AJ234="No Disminuye"),(AH234="Fuerte"),(AI234="Directamente"),(OR(J234="Rara vez",J234="Improbable",J234="Posible"))),"Rara vez",IF(AND(OR(AJ234="Directamente",AJ234="Indirectamente",AJ234="No Disminuye"),(AH234="Fuerte"),(AI234="Directamente"),(J234="Probable")),"Improbable",IF(AND(OR(AJ234="Directamente",AJ234="Indirectamente",AJ234="No Disminuye"),(AH234="Fuerte"),(AI234="Directamente"),(J234="Casi Seguro")),"Posible",IF(AND(AJ234="Directamente",AI234="No disminuye",AH234="Fuerte"),J234,IF(AND(OR(AJ234="Directamente",AJ234="Indirectamente",AJ234="No Disminuye"),AH234="Moderado",AI234="Directamente",(OR(J234="Rara vez",J234="Improbable"))),"Rara vez",IF(AND(OR(AJ234="Directamente",AJ234="Indirectamente",AJ234="No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disminuye",AH234="Moderado"),J234,IF(AH234="Débil",J234," ESTA COMBINACION NO ESTÁ CONTEMPLADA EN LA METODOLOGÍA "))))))))))</f>
        <v>Rara vez</v>
      </c>
      <c r="AL234" s="871" t="str">
        <f>IF(AND(OR(AJ234="Directamente",AJ234="Indirectamente",AJ234="No Disminuye"),AH234="Moderado",AI234="Directamente",(OR(J234="Raro",J234="Improbable"))),"Raro",IF(AND(OR(AJ234="Directamente",AJ234="Indirectamente",AJ234="No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 ")))))</f>
        <v xml:space="preserve"> </v>
      </c>
      <c r="AM234" s="871" t="str">
        <f>N234</f>
        <v>Mayor</v>
      </c>
      <c r="AN234" s="871" t="str">
        <f>IF(AND(EXACT(AK234,"Rara vez"),(EXACT(AM234,"Moderado"))),"Moderado",IF(AND(EXACT(AK234,"Rara vez"),(EXACT(AM234,"Mayor"))),"Alto",IF(AND(EXACT(AK234,"Rara vez"),(EXACT(AM234,"Catastrófico"))),"Extremo",IF(AND(EXACT(AK234,"Improbable"),(EXACT(AM234,"Moderado"))),"Moderado",IF(AND(EXACT(AK234,"Improbable"),(EXACT(AM234,"Mayor"))),"Alto",IF(AND(EXACT(AK234,"Improbable"),(EXACT(AM234,"Catastrófico"))),"Extremo",IF(AND(EXACT(AK234,"Posible"),(EXACT(AM234,"Moderado"))),"Alto",IF(AND(EXACT(AK234,"Posible"),(EXACT(AM234,"Mayor"))),"Extremo",IF(AND(EXACT(AK234,"Posible"),(EXACT(AM234,"Catastrófico"))),"Extremo",IF(AND(EXACT(AK234,"Probable"),(EXACT(AM234,"Moderado"))),"Alto",IF(AND(EXACT(AK234,"Probable"),(EXACT(AM234,"Mayor"))),"Extremo",IF(AND(EXACT(AK234,"Probable"),(EXACT(AM234,"Catastrófico"))),"Extremo",IF(AND(EXACT(AK234,"Casi Seguro"),(EXACT(AM234,"Moderado"))),"Extremo",IF(AND(EXACT(AK234,"Casi Seguro"),(EXACT(AM234,"Mayor"))),"Extremo",IF(AND(EXACT(AK234,"Casi Seguro"),(EXACT(AM234,"Catastrófico"))),"Extremo","")))))))))))))))</f>
        <v>Alto</v>
      </c>
      <c r="AO234" s="742" t="s">
        <v>469</v>
      </c>
      <c r="AP234" s="1069" t="s">
        <v>990</v>
      </c>
      <c r="AQ234" s="876">
        <v>44927</v>
      </c>
      <c r="AR234" s="876">
        <v>45291</v>
      </c>
      <c r="AS234" s="939" t="s">
        <v>684</v>
      </c>
      <c r="AT234" s="731" t="s">
        <v>686</v>
      </c>
    </row>
    <row r="235" spans="1:46">
      <c r="A235" s="732"/>
      <c r="B235" s="1087"/>
      <c r="C235" s="757"/>
      <c r="D235" s="757"/>
      <c r="E235" s="1090"/>
      <c r="F235" s="732"/>
      <c r="G235" s="1093"/>
      <c r="H235" s="732"/>
      <c r="I235" s="742"/>
      <c r="J235" s="742"/>
      <c r="K235" s="88" t="s">
        <v>135</v>
      </c>
      <c r="L235" s="103" t="s">
        <v>126</v>
      </c>
      <c r="M235" s="779"/>
      <c r="N235" s="740"/>
      <c r="O235" s="741"/>
      <c r="P235" s="742"/>
      <c r="Q235" s="1095"/>
      <c r="R235" s="747"/>
      <c r="S235" s="147" t="s">
        <v>136</v>
      </c>
      <c r="T235" s="148" t="s">
        <v>137</v>
      </c>
      <c r="U235" s="147">
        <f>+IFERROR(VLOOKUP(T235,[3]DATOS!$E$2:$F$17,2,FALSE),"")</f>
        <v>15</v>
      </c>
      <c r="V235" s="746"/>
      <c r="W235" s="746"/>
      <c r="X235" s="774"/>
      <c r="Y235" s="746"/>
      <c r="Z235" s="746"/>
      <c r="AA235" s="746"/>
      <c r="AB235" s="789"/>
      <c r="AC235" s="789"/>
      <c r="AD235" s="789"/>
      <c r="AE235" s="789"/>
      <c r="AF235" s="742"/>
      <c r="AG235" s="872"/>
      <c r="AH235" s="880"/>
      <c r="AI235" s="872"/>
      <c r="AJ235" s="880"/>
      <c r="AK235" s="871"/>
      <c r="AL235" s="871"/>
      <c r="AM235" s="871"/>
      <c r="AN235" s="871"/>
      <c r="AO235" s="742"/>
      <c r="AP235" s="1070"/>
      <c r="AQ235" s="876"/>
      <c r="AR235" s="876"/>
      <c r="AS235" s="939"/>
      <c r="AT235" s="732"/>
    </row>
    <row r="236" spans="1:46" ht="30" customHeight="1">
      <c r="A236" s="732"/>
      <c r="B236" s="1087"/>
      <c r="C236" s="757"/>
      <c r="D236" s="757"/>
      <c r="E236" s="1090"/>
      <c r="F236" s="732"/>
      <c r="G236" s="1093"/>
      <c r="H236" s="732"/>
      <c r="I236" s="742"/>
      <c r="J236" s="742"/>
      <c r="K236" s="88" t="s">
        <v>138</v>
      </c>
      <c r="L236" s="103" t="s">
        <v>142</v>
      </c>
      <c r="M236" s="779"/>
      <c r="N236" s="740"/>
      <c r="O236" s="741"/>
      <c r="P236" s="742"/>
      <c r="Q236" s="1095"/>
      <c r="R236" s="747"/>
      <c r="S236" s="147" t="s">
        <v>139</v>
      </c>
      <c r="T236" s="148" t="s">
        <v>140</v>
      </c>
      <c r="U236" s="147">
        <f>+IFERROR(VLOOKUP(T236,[3]DATOS!$E$2:$F$17,2,FALSE),"")</f>
        <v>15</v>
      </c>
      <c r="V236" s="746"/>
      <c r="W236" s="746"/>
      <c r="X236" s="774"/>
      <c r="Y236" s="746"/>
      <c r="Z236" s="746"/>
      <c r="AA236" s="746"/>
      <c r="AB236" s="789"/>
      <c r="AC236" s="789"/>
      <c r="AD236" s="789"/>
      <c r="AE236" s="789"/>
      <c r="AF236" s="742"/>
      <c r="AG236" s="872"/>
      <c r="AH236" s="880"/>
      <c r="AI236" s="872"/>
      <c r="AJ236" s="880"/>
      <c r="AK236" s="871"/>
      <c r="AL236" s="871"/>
      <c r="AM236" s="871"/>
      <c r="AN236" s="871"/>
      <c r="AO236" s="742"/>
      <c r="AP236" s="1070"/>
      <c r="AQ236" s="876"/>
      <c r="AR236" s="876"/>
      <c r="AS236" s="939"/>
      <c r="AT236" s="732"/>
    </row>
    <row r="237" spans="1:46">
      <c r="A237" s="732"/>
      <c r="B237" s="1087"/>
      <c r="C237" s="757"/>
      <c r="D237" s="757"/>
      <c r="E237" s="1090"/>
      <c r="F237" s="732"/>
      <c r="G237" s="1093"/>
      <c r="H237" s="732"/>
      <c r="I237" s="742"/>
      <c r="J237" s="742"/>
      <c r="K237" s="88" t="s">
        <v>141</v>
      </c>
      <c r="L237" s="103" t="s">
        <v>142</v>
      </c>
      <c r="M237" s="779"/>
      <c r="N237" s="740"/>
      <c r="O237" s="741"/>
      <c r="P237" s="742"/>
      <c r="Q237" s="1095"/>
      <c r="R237" s="747"/>
      <c r="S237" s="147" t="s">
        <v>143</v>
      </c>
      <c r="T237" s="148" t="s">
        <v>144</v>
      </c>
      <c r="U237" s="147">
        <f>+IFERROR(VLOOKUP(T237,[3]DATOS!$E$2:$F$17,2,FALSE),"")</f>
        <v>15</v>
      </c>
      <c r="V237" s="746"/>
      <c r="W237" s="746"/>
      <c r="X237" s="774"/>
      <c r="Y237" s="746"/>
      <c r="Z237" s="746"/>
      <c r="AA237" s="746"/>
      <c r="AB237" s="789"/>
      <c r="AC237" s="789"/>
      <c r="AD237" s="789"/>
      <c r="AE237" s="789"/>
      <c r="AF237" s="742"/>
      <c r="AG237" s="872"/>
      <c r="AH237" s="880"/>
      <c r="AI237" s="872"/>
      <c r="AJ237" s="880"/>
      <c r="AK237" s="871"/>
      <c r="AL237" s="871"/>
      <c r="AM237" s="871"/>
      <c r="AN237" s="871"/>
      <c r="AO237" s="742"/>
      <c r="AP237" s="1070"/>
      <c r="AQ237" s="876"/>
      <c r="AR237" s="876"/>
      <c r="AS237" s="939"/>
      <c r="AT237" s="732"/>
    </row>
    <row r="238" spans="1:46" ht="27.95" customHeight="1">
      <c r="A238" s="732"/>
      <c r="B238" s="1087"/>
      <c r="C238" s="757"/>
      <c r="D238" s="757"/>
      <c r="E238" s="1090"/>
      <c r="F238" s="732"/>
      <c r="G238" s="1093"/>
      <c r="H238" s="732"/>
      <c r="I238" s="742"/>
      <c r="J238" s="742"/>
      <c r="K238" s="88" t="s">
        <v>145</v>
      </c>
      <c r="L238" s="103" t="s">
        <v>126</v>
      </c>
      <c r="M238" s="779"/>
      <c r="N238" s="740"/>
      <c r="O238" s="741"/>
      <c r="P238" s="742"/>
      <c r="Q238" s="1095"/>
      <c r="R238" s="747"/>
      <c r="S238" s="147" t="s">
        <v>146</v>
      </c>
      <c r="T238" s="148" t="s">
        <v>147</v>
      </c>
      <c r="U238" s="147">
        <f>+IFERROR(VLOOKUP(T238,[3]DATOS!$E$2:$F$17,2,FALSE),"")</f>
        <v>15</v>
      </c>
      <c r="V238" s="746"/>
      <c r="W238" s="746"/>
      <c r="X238" s="774"/>
      <c r="Y238" s="746"/>
      <c r="Z238" s="746"/>
      <c r="AA238" s="746"/>
      <c r="AB238" s="789"/>
      <c r="AC238" s="789"/>
      <c r="AD238" s="789"/>
      <c r="AE238" s="789"/>
      <c r="AF238" s="742"/>
      <c r="AG238" s="872"/>
      <c r="AH238" s="880"/>
      <c r="AI238" s="872"/>
      <c r="AJ238" s="880"/>
      <c r="AK238" s="871"/>
      <c r="AL238" s="871"/>
      <c r="AM238" s="871"/>
      <c r="AN238" s="871"/>
      <c r="AO238" s="742"/>
      <c r="AP238" s="1070"/>
      <c r="AQ238" s="876"/>
      <c r="AR238" s="876"/>
      <c r="AS238" s="939"/>
      <c r="AT238" s="732"/>
    </row>
    <row r="239" spans="1:46">
      <c r="A239" s="732"/>
      <c r="B239" s="1087"/>
      <c r="C239" s="757"/>
      <c r="D239" s="757"/>
      <c r="E239" s="1090"/>
      <c r="F239" s="732"/>
      <c r="G239" s="1093"/>
      <c r="H239" s="732"/>
      <c r="I239" s="742"/>
      <c r="J239" s="742"/>
      <c r="K239" s="88" t="s">
        <v>148</v>
      </c>
      <c r="L239" s="103" t="s">
        <v>126</v>
      </c>
      <c r="M239" s="779"/>
      <c r="N239" s="740"/>
      <c r="O239" s="741"/>
      <c r="P239" s="742"/>
      <c r="Q239" s="1095"/>
      <c r="R239" s="747"/>
      <c r="S239" s="147" t="s">
        <v>149</v>
      </c>
      <c r="T239" s="148" t="s">
        <v>150</v>
      </c>
      <c r="U239" s="147">
        <f>+IFERROR(VLOOKUP(T239,[3]DATOS!$E$2:$F$17,2,FALSE),"")</f>
        <v>15</v>
      </c>
      <c r="V239" s="746"/>
      <c r="W239" s="746"/>
      <c r="X239" s="774"/>
      <c r="Y239" s="746"/>
      <c r="Z239" s="746"/>
      <c r="AA239" s="746"/>
      <c r="AB239" s="789"/>
      <c r="AC239" s="789"/>
      <c r="AD239" s="789"/>
      <c r="AE239" s="789"/>
      <c r="AF239" s="742"/>
      <c r="AG239" s="872"/>
      <c r="AH239" s="880"/>
      <c r="AI239" s="872"/>
      <c r="AJ239" s="880"/>
      <c r="AK239" s="871"/>
      <c r="AL239" s="871"/>
      <c r="AM239" s="871"/>
      <c r="AN239" s="871"/>
      <c r="AO239" s="742"/>
      <c r="AP239" s="1070"/>
      <c r="AQ239" s="876"/>
      <c r="AR239" s="876"/>
      <c r="AS239" s="939"/>
      <c r="AT239" s="732"/>
    </row>
    <row r="240" spans="1:46">
      <c r="A240" s="732"/>
      <c r="B240" s="1087"/>
      <c r="C240" s="757"/>
      <c r="D240" s="757"/>
      <c r="E240" s="1090"/>
      <c r="F240" s="732"/>
      <c r="G240" s="1093"/>
      <c r="H240" s="732"/>
      <c r="I240" s="742"/>
      <c r="J240" s="742"/>
      <c r="K240" s="88" t="s">
        <v>151</v>
      </c>
      <c r="L240" s="103" t="s">
        <v>142</v>
      </c>
      <c r="M240" s="779"/>
      <c r="N240" s="740"/>
      <c r="O240" s="741"/>
      <c r="P240" s="742"/>
      <c r="Q240" s="1095"/>
      <c r="R240" s="747"/>
      <c r="S240" s="147" t="s">
        <v>152</v>
      </c>
      <c r="T240" s="148" t="s">
        <v>153</v>
      </c>
      <c r="U240" s="147">
        <f>+IFERROR(VLOOKUP(T240,[3]DATOS!$E$2:$F$17,2,FALSE),"")</f>
        <v>10</v>
      </c>
      <c r="V240" s="746"/>
      <c r="W240" s="746"/>
      <c r="X240" s="774"/>
      <c r="Y240" s="746"/>
      <c r="Z240" s="746"/>
      <c r="AA240" s="746"/>
      <c r="AB240" s="789"/>
      <c r="AC240" s="789"/>
      <c r="AD240" s="789"/>
      <c r="AE240" s="789"/>
      <c r="AF240" s="742"/>
      <c r="AG240" s="872"/>
      <c r="AH240" s="880"/>
      <c r="AI240" s="872"/>
      <c r="AJ240" s="880"/>
      <c r="AK240" s="871"/>
      <c r="AL240" s="871"/>
      <c r="AM240" s="871"/>
      <c r="AN240" s="871"/>
      <c r="AO240" s="742"/>
      <c r="AP240" s="1070"/>
      <c r="AQ240" s="876"/>
      <c r="AR240" s="876"/>
      <c r="AS240" s="939"/>
      <c r="AT240" s="732"/>
    </row>
    <row r="241" spans="1:63" ht="45.95" customHeight="1">
      <c r="A241" s="732"/>
      <c r="B241" s="1087"/>
      <c r="C241" s="757"/>
      <c r="D241" s="757"/>
      <c r="E241" s="1090"/>
      <c r="F241" s="732"/>
      <c r="G241" s="1093"/>
      <c r="H241" s="732"/>
      <c r="I241" s="742"/>
      <c r="J241" s="742"/>
      <c r="K241" s="88" t="s">
        <v>154</v>
      </c>
      <c r="L241" s="103" t="s">
        <v>142</v>
      </c>
      <c r="M241" s="779"/>
      <c r="N241" s="740"/>
      <c r="O241" s="741"/>
      <c r="P241" s="742"/>
      <c r="Q241" s="1095"/>
      <c r="R241" s="747"/>
      <c r="S241" s="746"/>
      <c r="T241" s="774"/>
      <c r="U241" s="746"/>
      <c r="V241" s="746"/>
      <c r="W241" s="746"/>
      <c r="X241" s="774"/>
      <c r="Y241" s="746"/>
      <c r="Z241" s="746"/>
      <c r="AA241" s="746"/>
      <c r="AB241" s="789"/>
      <c r="AC241" s="789"/>
      <c r="AD241" s="789"/>
      <c r="AE241" s="789"/>
      <c r="AF241" s="742"/>
      <c r="AG241" s="872"/>
      <c r="AH241" s="880"/>
      <c r="AI241" s="872"/>
      <c r="AJ241" s="880"/>
      <c r="AK241" s="871"/>
      <c r="AL241" s="871"/>
      <c r="AM241" s="871"/>
      <c r="AN241" s="871"/>
      <c r="AO241" s="742"/>
      <c r="AP241" s="1070"/>
      <c r="AQ241" s="876"/>
      <c r="AR241" s="876"/>
      <c r="AS241" s="939"/>
      <c r="AT241" s="732"/>
    </row>
    <row r="242" spans="1:63" ht="106.5" customHeight="1">
      <c r="A242" s="732"/>
      <c r="B242" s="1087"/>
      <c r="C242" s="757"/>
      <c r="D242" s="757"/>
      <c r="E242" s="1090"/>
      <c r="F242" s="732"/>
      <c r="G242" s="1093"/>
      <c r="H242" s="732"/>
      <c r="I242" s="742"/>
      <c r="J242" s="742"/>
      <c r="K242" s="88" t="s">
        <v>155</v>
      </c>
      <c r="L242" s="103" t="s">
        <v>142</v>
      </c>
      <c r="M242" s="779"/>
      <c r="N242" s="740"/>
      <c r="O242" s="741"/>
      <c r="P242" s="742"/>
      <c r="Q242" s="1095"/>
      <c r="R242" s="747"/>
      <c r="S242" s="746"/>
      <c r="T242" s="774"/>
      <c r="U242" s="746"/>
      <c r="V242" s="746"/>
      <c r="W242" s="746"/>
      <c r="X242" s="774"/>
      <c r="Y242" s="746"/>
      <c r="Z242" s="746"/>
      <c r="AA242" s="746"/>
      <c r="AB242" s="789"/>
      <c r="AC242" s="789"/>
      <c r="AD242" s="789"/>
      <c r="AE242" s="789"/>
      <c r="AF242" s="742"/>
      <c r="AG242" s="872"/>
      <c r="AH242" s="880"/>
      <c r="AI242" s="872"/>
      <c r="AJ242" s="880"/>
      <c r="AK242" s="871"/>
      <c r="AL242" s="871"/>
      <c r="AM242" s="871"/>
      <c r="AN242" s="871"/>
      <c r="AO242" s="742"/>
      <c r="AP242" s="1070"/>
      <c r="AQ242" s="876"/>
      <c r="AR242" s="876"/>
      <c r="AS242" s="939"/>
      <c r="AT242" s="732"/>
    </row>
    <row r="243" spans="1:63">
      <c r="A243" s="732"/>
      <c r="B243" s="1087"/>
      <c r="C243" s="762" t="s">
        <v>959</v>
      </c>
      <c r="D243" s="762" t="s">
        <v>960</v>
      </c>
      <c r="E243" s="1090"/>
      <c r="F243" s="732"/>
      <c r="G243" s="1093"/>
      <c r="H243" s="732"/>
      <c r="I243" s="742"/>
      <c r="J243" s="742"/>
      <c r="K243" s="88" t="s">
        <v>156</v>
      </c>
      <c r="L243" s="103" t="s">
        <v>126</v>
      </c>
      <c r="M243" s="779"/>
      <c r="N243" s="740"/>
      <c r="O243" s="741"/>
      <c r="P243" s="742"/>
      <c r="Q243" s="1095"/>
      <c r="R243" s="747"/>
      <c r="S243" s="746"/>
      <c r="T243" s="774"/>
      <c r="U243" s="746"/>
      <c r="V243" s="746"/>
      <c r="W243" s="746"/>
      <c r="X243" s="774"/>
      <c r="Y243" s="746"/>
      <c r="Z243" s="746"/>
      <c r="AA243" s="746"/>
      <c r="AB243" s="789"/>
      <c r="AC243" s="789"/>
      <c r="AD243" s="789"/>
      <c r="AE243" s="789"/>
      <c r="AF243" s="742"/>
      <c r="AG243" s="872"/>
      <c r="AH243" s="880"/>
      <c r="AI243" s="872"/>
      <c r="AJ243" s="880"/>
      <c r="AK243" s="871"/>
      <c r="AL243" s="871"/>
      <c r="AM243" s="871"/>
      <c r="AN243" s="871"/>
      <c r="AO243" s="742"/>
      <c r="AP243" s="1070"/>
      <c r="AQ243" s="876"/>
      <c r="AR243" s="876"/>
      <c r="AS243" s="939"/>
      <c r="AT243" s="732"/>
    </row>
    <row r="244" spans="1:63">
      <c r="A244" s="732"/>
      <c r="B244" s="1087"/>
      <c r="C244" s="754"/>
      <c r="D244" s="754"/>
      <c r="E244" s="1090"/>
      <c r="F244" s="732"/>
      <c r="G244" s="1094"/>
      <c r="H244" s="732"/>
      <c r="I244" s="742"/>
      <c r="J244" s="742"/>
      <c r="K244" s="88" t="s">
        <v>157</v>
      </c>
      <c r="L244" s="103" t="s">
        <v>126</v>
      </c>
      <c r="M244" s="779"/>
      <c r="N244" s="740"/>
      <c r="O244" s="741"/>
      <c r="P244" s="742"/>
      <c r="Q244" s="1095"/>
      <c r="R244" s="747"/>
      <c r="S244" s="746"/>
      <c r="T244" s="774"/>
      <c r="U244" s="746"/>
      <c r="V244" s="746"/>
      <c r="W244" s="746"/>
      <c r="X244" s="774"/>
      <c r="Y244" s="746"/>
      <c r="Z244" s="746"/>
      <c r="AA244" s="746"/>
      <c r="AB244" s="789"/>
      <c r="AC244" s="789"/>
      <c r="AD244" s="789"/>
      <c r="AE244" s="789"/>
      <c r="AF244" s="742"/>
      <c r="AG244" s="872"/>
      <c r="AH244" s="880"/>
      <c r="AI244" s="872"/>
      <c r="AJ244" s="880"/>
      <c r="AK244" s="871"/>
      <c r="AL244" s="871"/>
      <c r="AM244" s="871"/>
      <c r="AN244" s="871"/>
      <c r="AO244" s="742"/>
      <c r="AP244" s="938"/>
      <c r="AQ244" s="876"/>
      <c r="AR244" s="876"/>
      <c r="AS244" s="939"/>
      <c r="AT244" s="732"/>
    </row>
    <row r="245" spans="1:63" ht="36.950000000000003" customHeight="1">
      <c r="A245" s="732"/>
      <c r="B245" s="1087"/>
      <c r="C245" s="754"/>
      <c r="D245" s="754"/>
      <c r="E245" s="1090"/>
      <c r="F245" s="732"/>
      <c r="G245" s="781" t="s">
        <v>687</v>
      </c>
      <c r="H245" s="732"/>
      <c r="I245" s="742"/>
      <c r="J245" s="742"/>
      <c r="K245" s="88" t="s">
        <v>158</v>
      </c>
      <c r="L245" s="103" t="s">
        <v>126</v>
      </c>
      <c r="M245" s="779"/>
      <c r="N245" s="740"/>
      <c r="O245" s="741"/>
      <c r="P245" s="742"/>
      <c r="Q245" s="1096"/>
      <c r="R245" s="747"/>
      <c r="S245" s="147" t="s">
        <v>128</v>
      </c>
      <c r="T245" s="148"/>
      <c r="U245" s="147" t="str">
        <f>+IFERROR(VLOOKUP(T245,[3]DATOS!$E$2:$F$17,2,FALSE),"")</f>
        <v/>
      </c>
      <c r="V245" s="746">
        <f>SUM(U245:U251)</f>
        <v>0</v>
      </c>
      <c r="W245" s="746" t="str">
        <f>+IF(AND(V245&lt;=100,V245&gt;=96),"Fuerte",IF(AND(V245&lt;=95,V245&gt;=86),"Moderado",IF(AND(V245&lt;=85,M245&gt;=0),"Débil"," ")))</f>
        <v>Débil</v>
      </c>
      <c r="X245" s="774"/>
      <c r="Y245" s="746">
        <f>IF(AND(EXACT(W245,"Fuerte"),(EXACT(X245,"Fuerte"))),"Fuerte",IF(AND(EXACT(W245,"Fuerte"),(EXACT(X245,"Moderado"))),"Moderado",IF(AND(EXACT(W245,"Fuerte"),(EXACT(X245,"Débil"))),"Débil",IF(AND(EXACT(W245,"Moderado"),(EXACT(X245,"Fuerte"))),"Moderado",IF(AND(EXACT(W245,"Moderado"),(EXACT(X245,"Moderado"))),"Moderado",IF(AND(EXACT(W245,"Moderado"),(EXACT(X245,"Débil"))),"Débil",IF(AND(EXACT(W245,"Débil"),(EXACT(X245,"Fuerte"))),"Débil",IF(AND(EXACT(W245,"Débil"),(EXACT(X245,"Moderado"))),"Débil",IF(AND(EXACT(W245,"Débil"),(EXACT(X245,"Débil"))),"Débil",)))))))))</f>
        <v>0</v>
      </c>
      <c r="Z245" s="746" t="b">
        <f>IF(Y245="Fuerte",100,IF(Y245="Moderado",50,IF(Y245="Débil",0)))</f>
        <v>0</v>
      </c>
      <c r="AA245" s="746"/>
      <c r="AB245" s="725"/>
      <c r="AC245" s="1097"/>
      <c r="AD245" s="1097"/>
      <c r="AE245" s="1097"/>
      <c r="AF245" s="742"/>
      <c r="AG245" s="872"/>
      <c r="AH245" s="880"/>
      <c r="AI245" s="872"/>
      <c r="AJ245" s="880"/>
      <c r="AK245" s="871"/>
      <c r="AL245" s="871"/>
      <c r="AM245" s="871"/>
      <c r="AN245" s="871"/>
      <c r="AO245" s="742"/>
      <c r="AP245" s="941" t="s">
        <v>688</v>
      </c>
      <c r="AQ245" s="876"/>
      <c r="AR245" s="876"/>
      <c r="AS245" s="939"/>
      <c r="AT245" s="732"/>
    </row>
    <row r="246" spans="1:63">
      <c r="A246" s="732"/>
      <c r="B246" s="1087"/>
      <c r="C246" s="754"/>
      <c r="D246" s="754"/>
      <c r="E246" s="1090"/>
      <c r="F246" s="732"/>
      <c r="G246" s="782"/>
      <c r="H246" s="732"/>
      <c r="I246" s="742"/>
      <c r="J246" s="742"/>
      <c r="K246" s="89" t="s">
        <v>159</v>
      </c>
      <c r="L246" s="103" t="s">
        <v>126</v>
      </c>
      <c r="M246" s="779"/>
      <c r="N246" s="740"/>
      <c r="O246" s="741"/>
      <c r="P246" s="742"/>
      <c r="Q246" s="1096"/>
      <c r="R246" s="747"/>
      <c r="S246" s="147" t="s">
        <v>136</v>
      </c>
      <c r="T246" s="148"/>
      <c r="U246" s="147" t="str">
        <f>+IFERROR(VLOOKUP(T246,[3]DATOS!$E$2:$F$17,2,FALSE),"")</f>
        <v/>
      </c>
      <c r="V246" s="746"/>
      <c r="W246" s="746"/>
      <c r="X246" s="774"/>
      <c r="Y246" s="746"/>
      <c r="Z246" s="746"/>
      <c r="AA246" s="746"/>
      <c r="AB246" s="339"/>
      <c r="AC246" s="1098"/>
      <c r="AD246" s="1098"/>
      <c r="AE246" s="1098"/>
      <c r="AF246" s="742"/>
      <c r="AG246" s="872"/>
      <c r="AH246" s="880"/>
      <c r="AI246" s="872"/>
      <c r="AJ246" s="880"/>
      <c r="AK246" s="871"/>
      <c r="AL246" s="871"/>
      <c r="AM246" s="871"/>
      <c r="AN246" s="871"/>
      <c r="AO246" s="742"/>
      <c r="AP246" s="941"/>
      <c r="AQ246" s="876"/>
      <c r="AR246" s="876"/>
      <c r="AS246" s="939"/>
      <c r="AT246" s="732"/>
    </row>
    <row r="247" spans="1:63" ht="36" customHeight="1">
      <c r="A247" s="732"/>
      <c r="B247" s="1087"/>
      <c r="C247" s="754"/>
      <c r="D247" s="754"/>
      <c r="E247" s="1090"/>
      <c r="F247" s="732"/>
      <c r="G247" s="782"/>
      <c r="H247" s="732"/>
      <c r="I247" s="742"/>
      <c r="J247" s="742"/>
      <c r="K247" s="89" t="s">
        <v>160</v>
      </c>
      <c r="L247" s="103" t="s">
        <v>126</v>
      </c>
      <c r="M247" s="779"/>
      <c r="N247" s="740"/>
      <c r="O247" s="741"/>
      <c r="P247" s="742"/>
      <c r="Q247" s="1096"/>
      <c r="R247" s="747"/>
      <c r="S247" s="147" t="s">
        <v>139</v>
      </c>
      <c r="T247" s="148"/>
      <c r="U247" s="147" t="str">
        <f>+IFERROR(VLOOKUP(T247,[3]DATOS!$E$2:$F$17,2,FALSE),"")</f>
        <v/>
      </c>
      <c r="V247" s="746"/>
      <c r="W247" s="746"/>
      <c r="X247" s="774"/>
      <c r="Y247" s="746"/>
      <c r="Z247" s="746"/>
      <c r="AA247" s="746"/>
      <c r="AB247" s="339"/>
      <c r="AC247" s="1098"/>
      <c r="AD247" s="1098"/>
      <c r="AE247" s="1098"/>
      <c r="AF247" s="742"/>
      <c r="AG247" s="872"/>
      <c r="AH247" s="880"/>
      <c r="AI247" s="872"/>
      <c r="AJ247" s="880"/>
      <c r="AK247" s="871"/>
      <c r="AL247" s="871"/>
      <c r="AM247" s="871"/>
      <c r="AN247" s="871"/>
      <c r="AO247" s="742"/>
      <c r="AP247" s="941"/>
      <c r="AQ247" s="876"/>
      <c r="AR247" s="876"/>
      <c r="AS247" s="939"/>
      <c r="AT247" s="732"/>
    </row>
    <row r="248" spans="1:63" ht="33.950000000000003" customHeight="1">
      <c r="A248" s="732"/>
      <c r="B248" s="1087"/>
      <c r="C248" s="754"/>
      <c r="D248" s="754"/>
      <c r="E248" s="1090"/>
      <c r="F248" s="732"/>
      <c r="G248" s="782"/>
      <c r="H248" s="732"/>
      <c r="I248" s="742"/>
      <c r="J248" s="742"/>
      <c r="K248" s="89" t="s">
        <v>161</v>
      </c>
      <c r="L248" s="103" t="s">
        <v>126</v>
      </c>
      <c r="M248" s="779"/>
      <c r="N248" s="740"/>
      <c r="O248" s="741"/>
      <c r="P248" s="742"/>
      <c r="Q248" s="1096"/>
      <c r="R248" s="747"/>
      <c r="S248" s="147" t="s">
        <v>143</v>
      </c>
      <c r="T248" s="148"/>
      <c r="U248" s="147" t="str">
        <f>+IFERROR(VLOOKUP(T248,[3]DATOS!$E$2:$F$17,2,FALSE),"")</f>
        <v/>
      </c>
      <c r="V248" s="746"/>
      <c r="W248" s="746"/>
      <c r="X248" s="774"/>
      <c r="Y248" s="746"/>
      <c r="Z248" s="746"/>
      <c r="AA248" s="746"/>
      <c r="AB248" s="339"/>
      <c r="AC248" s="1098"/>
      <c r="AD248" s="1098"/>
      <c r="AE248" s="1098"/>
      <c r="AF248" s="742"/>
      <c r="AG248" s="872"/>
      <c r="AH248" s="880"/>
      <c r="AI248" s="872"/>
      <c r="AJ248" s="880"/>
      <c r="AK248" s="871"/>
      <c r="AL248" s="871"/>
      <c r="AM248" s="871"/>
      <c r="AN248" s="871"/>
      <c r="AO248" s="742"/>
      <c r="AP248" s="941"/>
      <c r="AQ248" s="876"/>
      <c r="AR248" s="876"/>
      <c r="AS248" s="939"/>
      <c r="AT248" s="732"/>
    </row>
    <row r="249" spans="1:63" ht="38.1" customHeight="1">
      <c r="A249" s="732"/>
      <c r="B249" s="1087"/>
      <c r="C249" s="754"/>
      <c r="D249" s="754"/>
      <c r="E249" s="1090"/>
      <c r="F249" s="732"/>
      <c r="G249" s="782"/>
      <c r="H249" s="732"/>
      <c r="I249" s="742"/>
      <c r="J249" s="742"/>
      <c r="K249" s="89" t="s">
        <v>162</v>
      </c>
      <c r="L249" s="103" t="s">
        <v>142</v>
      </c>
      <c r="M249" s="779"/>
      <c r="N249" s="740"/>
      <c r="O249" s="741"/>
      <c r="P249" s="742"/>
      <c r="Q249" s="1096"/>
      <c r="R249" s="747"/>
      <c r="S249" s="147" t="s">
        <v>146</v>
      </c>
      <c r="T249" s="148"/>
      <c r="U249" s="147" t="str">
        <f>+IFERROR(VLOOKUP(T249,[3]DATOS!$E$2:$F$17,2,FALSE),"")</f>
        <v/>
      </c>
      <c r="V249" s="746"/>
      <c r="W249" s="746"/>
      <c r="X249" s="774"/>
      <c r="Y249" s="746"/>
      <c r="Z249" s="746"/>
      <c r="AA249" s="746"/>
      <c r="AB249" s="339"/>
      <c r="AC249" s="1098"/>
      <c r="AD249" s="1098"/>
      <c r="AE249" s="1098"/>
      <c r="AF249" s="742"/>
      <c r="AG249" s="872"/>
      <c r="AH249" s="880"/>
      <c r="AI249" s="872"/>
      <c r="AJ249" s="880"/>
      <c r="AK249" s="871"/>
      <c r="AL249" s="871"/>
      <c r="AM249" s="871"/>
      <c r="AN249" s="871"/>
      <c r="AO249" s="742"/>
      <c r="AP249" s="941"/>
      <c r="AQ249" s="876"/>
      <c r="AR249" s="876"/>
      <c r="AS249" s="939"/>
      <c r="AT249" s="732"/>
    </row>
    <row r="250" spans="1:63">
      <c r="A250" s="732"/>
      <c r="B250" s="1087"/>
      <c r="C250" s="754"/>
      <c r="D250" s="754"/>
      <c r="E250" s="1090"/>
      <c r="F250" s="732"/>
      <c r="G250" s="782"/>
      <c r="H250" s="732"/>
      <c r="I250" s="742"/>
      <c r="J250" s="742"/>
      <c r="K250" s="89" t="s">
        <v>163</v>
      </c>
      <c r="L250" s="103" t="s">
        <v>142</v>
      </c>
      <c r="M250" s="779"/>
      <c r="N250" s="740"/>
      <c r="O250" s="741"/>
      <c r="P250" s="742"/>
      <c r="Q250" s="1096"/>
      <c r="R250" s="747"/>
      <c r="S250" s="147" t="s">
        <v>149</v>
      </c>
      <c r="T250" s="148"/>
      <c r="U250" s="147" t="str">
        <f>+IFERROR(VLOOKUP(T250,[3]DATOS!$E$2:$F$17,2,FALSE),"")</f>
        <v/>
      </c>
      <c r="V250" s="746"/>
      <c r="W250" s="746"/>
      <c r="X250" s="774"/>
      <c r="Y250" s="746"/>
      <c r="Z250" s="746"/>
      <c r="AA250" s="746"/>
      <c r="AB250" s="339"/>
      <c r="AC250" s="1098"/>
      <c r="AD250" s="1098"/>
      <c r="AE250" s="1098"/>
      <c r="AF250" s="742"/>
      <c r="AG250" s="872"/>
      <c r="AH250" s="880"/>
      <c r="AI250" s="872"/>
      <c r="AJ250" s="880"/>
      <c r="AK250" s="871"/>
      <c r="AL250" s="871"/>
      <c r="AM250" s="871"/>
      <c r="AN250" s="871"/>
      <c r="AO250" s="742"/>
      <c r="AP250" s="941"/>
      <c r="AQ250" s="876"/>
      <c r="AR250" s="876"/>
      <c r="AS250" s="939"/>
      <c r="AT250" s="732"/>
    </row>
    <row r="251" spans="1:63">
      <c r="A251" s="732"/>
      <c r="B251" s="1087"/>
      <c r="C251" s="754"/>
      <c r="D251" s="754"/>
      <c r="E251" s="1090"/>
      <c r="F251" s="732"/>
      <c r="G251" s="782"/>
      <c r="H251" s="732"/>
      <c r="I251" s="742"/>
      <c r="J251" s="742"/>
      <c r="K251" s="89" t="s">
        <v>164</v>
      </c>
      <c r="L251" s="103" t="s">
        <v>142</v>
      </c>
      <c r="M251" s="779"/>
      <c r="N251" s="740"/>
      <c r="O251" s="741"/>
      <c r="P251" s="742"/>
      <c r="Q251" s="1096"/>
      <c r="R251" s="747"/>
      <c r="S251" s="147" t="s">
        <v>152</v>
      </c>
      <c r="T251" s="148"/>
      <c r="U251" s="147" t="str">
        <f>+IFERROR(VLOOKUP(T251,[3]DATOS!$E$2:$F$17,2,FALSE),"")</f>
        <v/>
      </c>
      <c r="V251" s="746"/>
      <c r="W251" s="746"/>
      <c r="X251" s="774"/>
      <c r="Y251" s="746"/>
      <c r="Z251" s="746"/>
      <c r="AA251" s="746"/>
      <c r="AB251" s="339"/>
      <c r="AC251" s="1098"/>
      <c r="AD251" s="1098"/>
      <c r="AE251" s="1098"/>
      <c r="AF251" s="742"/>
      <c r="AG251" s="872"/>
      <c r="AH251" s="880"/>
      <c r="AI251" s="872"/>
      <c r="AJ251" s="880"/>
      <c r="AK251" s="871"/>
      <c r="AL251" s="871"/>
      <c r="AM251" s="871"/>
      <c r="AN251" s="871"/>
      <c r="AO251" s="742"/>
      <c r="AP251" s="941"/>
      <c r="AQ251" s="876"/>
      <c r="AR251" s="876"/>
      <c r="AS251" s="939"/>
      <c r="AT251" s="732"/>
    </row>
    <row r="252" spans="1:63" ht="129" customHeight="1" thickBot="1">
      <c r="A252" s="733"/>
      <c r="B252" s="1088"/>
      <c r="C252" s="755"/>
      <c r="D252" s="755"/>
      <c r="E252" s="1091"/>
      <c r="F252" s="733"/>
      <c r="G252" s="783"/>
      <c r="H252" s="733"/>
      <c r="I252" s="742"/>
      <c r="J252" s="742"/>
      <c r="K252" s="89" t="s">
        <v>165</v>
      </c>
      <c r="L252" s="103" t="s">
        <v>142</v>
      </c>
      <c r="M252" s="779"/>
      <c r="N252" s="740"/>
      <c r="O252" s="741"/>
      <c r="P252" s="742"/>
      <c r="Q252" s="1096"/>
      <c r="R252" s="747"/>
      <c r="S252" s="147"/>
      <c r="T252" s="148"/>
      <c r="U252" s="147"/>
      <c r="V252" s="746"/>
      <c r="W252" s="746"/>
      <c r="X252" s="774"/>
      <c r="Y252" s="746"/>
      <c r="Z252" s="746"/>
      <c r="AA252" s="746"/>
      <c r="AB252" s="726"/>
      <c r="AC252" s="1099"/>
      <c r="AD252" s="1099"/>
      <c r="AE252" s="1099"/>
      <c r="AF252" s="742"/>
      <c r="AG252" s="872"/>
      <c r="AH252" s="880"/>
      <c r="AI252" s="872"/>
      <c r="AJ252" s="880"/>
      <c r="AK252" s="871"/>
      <c r="AL252" s="871"/>
      <c r="AM252" s="871"/>
      <c r="AN252" s="871"/>
      <c r="AO252" s="742"/>
      <c r="AP252" s="941"/>
      <c r="AQ252" s="876"/>
      <c r="AR252" s="876"/>
      <c r="AS252" s="939"/>
      <c r="AT252" s="733"/>
    </row>
    <row r="253" spans="1:63" ht="46.5" customHeight="1">
      <c r="A253" s="737">
        <v>14</v>
      </c>
      <c r="B253" s="738" t="s">
        <v>558</v>
      </c>
      <c r="C253" s="762" t="s">
        <v>930</v>
      </c>
      <c r="D253" s="762" t="s">
        <v>931</v>
      </c>
      <c r="E253" s="739" t="s">
        <v>559</v>
      </c>
      <c r="F253" s="739" t="s">
        <v>122</v>
      </c>
      <c r="G253" s="730" t="s">
        <v>934</v>
      </c>
      <c r="H253" s="739" t="s">
        <v>936</v>
      </c>
      <c r="I253" s="759" t="s">
        <v>468</v>
      </c>
      <c r="J253" s="739" t="s">
        <v>124</v>
      </c>
      <c r="K253" s="88" t="s">
        <v>125</v>
      </c>
      <c r="L253" s="103" t="s">
        <v>126</v>
      </c>
      <c r="M253" s="779">
        <f>COUNTIF(L253:L271,"Si")</f>
        <v>12</v>
      </c>
      <c r="N253" s="740" t="str">
        <f>+IF(AND(M253&lt;6,M253&gt;0),"Moderado",IF(AND(M253&lt;12,M253&gt;5),"Mayor",IF(AND(M253&lt;20,M253&gt;11),"Catastrófico","Responda las Preguntas de Impacto")))</f>
        <v>Catastrófico</v>
      </c>
      <c r="O253" s="741" t="str">
        <f>IF(AND(EXACT(J253,"Rara vez"),(EXACT(N253,"Moderado"))),"Moderado",IF(AND(EXACT(J253,"Rara vez"),(EXACT(N253,"Mayor"))),"Alto",IF(AND(EXACT(J253,"Rara vez"),(EXACT(N253,"Catastrófico"))),"Extremo",IF(AND(EXACT(J253,"Improbable"),(EXACT(N253,"Moderado"))),"Moderado",IF(AND(EXACT(J253,"Improbable"),(EXACT(N253,"Mayor"))),"Alto",IF(AND(EXACT(J253,"Improbable"),(EXACT(N253,"Catastrófico"))),"Extremo",IF(AND(EXACT(J253,"Posible"),(EXACT(N253,"Moderado"))),"Alto",IF(AND(EXACT(J253,"Posible"),(EXACT(N253,"Mayor"))),"Extremo",IF(AND(EXACT(J253,"Posible"),(EXACT(N253,"Catastrófico"))),"Extremo",IF(AND(EXACT(J253,"Probable"),(EXACT(N253,"Moderado"))),"Alto",IF(AND(EXACT(J253,"Probable"),(EXACT(N253,"Mayor"))),"Extremo",IF(AND(EXACT(J253,"Probable"),(EXACT(N253,"Catastrófico"))),"Extremo",IF(AND(EXACT(J253,"Casi Seguro"),(EXACT(N253,"Moderado"))),"Extremo",IF(AND(EXACT(J253,"Casi Seguro"),(EXACT(N253,"Mayor"))),"Extremo",IF(AND(EXACT(J253,"Casi Seguro"),(EXACT(N253,"Catastrófico"))),"Extremo","")))))))))))))))</f>
        <v>Extremo</v>
      </c>
      <c r="P253" s="780" t="s">
        <v>469</v>
      </c>
      <c r="Q253" s="1006" t="s">
        <v>937</v>
      </c>
      <c r="R253" s="747" t="s">
        <v>127</v>
      </c>
      <c r="S253" s="147" t="s">
        <v>128</v>
      </c>
      <c r="T253" s="148" t="s">
        <v>129</v>
      </c>
      <c r="U253" s="147">
        <f>+IFERROR(VLOOKUP(T253,[3]DATOS!$E$2:$F$17,2,FALSE),"")</f>
        <v>15</v>
      </c>
      <c r="V253" s="746">
        <f>SUM(U253:U259)</f>
        <v>100</v>
      </c>
      <c r="W253" s="746" t="str">
        <f>+IF(AND(V253&lt;=100,V253&gt;=96),"Fuerte",IF(AND(V253&lt;=95,V253&gt;=86),"Moderado",IF(AND(V253&lt;=85,M253&gt;=0),"Débil"," ")))</f>
        <v>Fuerte</v>
      </c>
      <c r="X253" s="774" t="s">
        <v>130</v>
      </c>
      <c r="Y253" s="746" t="str">
        <f>IF(AND(EXACT(W253,"Fuerte"),(EXACT(X253,"Fuerte"))),"Fuerte",IF(AND(EXACT(W253,"Fuerte"),(EXACT(X253,"Moderado"))),"Moderado",IF(AND(EXACT(W253,"Fuerte"),(EXACT(X253,"Débil"))),"Débil",IF(AND(EXACT(W253,"Moderado"),(EXACT(X253,"Fuerte"))),"Moderado",IF(AND(EXACT(W253,"Moderado"),(EXACT(X253,"Moderado"))),"Moderado",IF(AND(EXACT(W253,"Moderado"),(EXACT(X253,"Débil"))),"Débil",IF(AND(EXACT(W253,"Débil"),(EXACT(X253,"Fuerte"))),"Débil",IF(AND(EXACT(W253,"Débil"),(EXACT(X253,"Moderado"))),"Débil",IF(AND(EXACT(W253,"Débil"),(EXACT(X253,"Débil"))),"Débil",)))))))))</f>
        <v>Fuerte</v>
      </c>
      <c r="Z253" s="746">
        <f>IF(Y253="Fuerte",100,IF(Y253="Moderado",50,IF(Y253="Débil",0)))</f>
        <v>100</v>
      </c>
      <c r="AA253" s="746">
        <f>AVERAGE(Z253:Z271)</f>
        <v>100</v>
      </c>
      <c r="AB253" s="823" t="s">
        <v>46</v>
      </c>
      <c r="AC253" s="172"/>
      <c r="AD253" s="172"/>
      <c r="AE253" s="172"/>
      <c r="AF253" s="759" t="s">
        <v>560</v>
      </c>
      <c r="AG253" s="829" t="s">
        <v>561</v>
      </c>
      <c r="AH253" s="785" t="str">
        <f>+IF(AA253=100,"Fuerte",IF(AND(AA253&lt;=99,AA253&gt;=50),"Moderado",IF(AA253&lt;50,"Débil"," ")))</f>
        <v>Fuerte</v>
      </c>
      <c r="AI253" s="832" t="s">
        <v>132</v>
      </c>
      <c r="AJ253" s="785" t="s">
        <v>133</v>
      </c>
      <c r="AK253" s="966" t="str">
        <f>IF(AND(OR(AJ253="Directamente",AJ253="Indirectamente",AJ253="No Disminuye"),(AH253="Fuerte"),(AI253="Directamente"),(OR(J253="Rara vez",J253="Improbable",J253="Posible"))),"Rara vez",IF(AND(OR(AJ253="Directamente",AJ253="Indirectamente",AJ253="No Disminuye"),(AH253="Fuerte"),(AI253="Directamente"),(J253="Probable")),"Improbable",IF(AND(OR(AJ253="Directamente",AJ253="Indirectamente",AJ253="No Disminuye"),(AH253="Fuerte"),(AI253="Directamente"),(J253="Casi Seguro")),"Posible",IF(AND(AJ253="Directamente",AI253="No disminuye",AH253="Fuerte"),J253,IF(AND(OR(AJ253="Directamente",AJ253="Indirectamente",AJ253="No Disminuye"),AH253="Moderado",AI253="Directamente",(OR(J253="Rara vez",J253="Improbable"))),"Rara vez",IF(AND(OR(AJ253="Directamente",AJ253="Indirectamente",AJ253="No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disminuye",AH253="Moderado"),J253,IF(AH253="Débil",J253," ESTA COMBINACION NO ESTÁ CONTEMPLADA EN LA METODOLOGÍA "))))))))))</f>
        <v>Rara vez</v>
      </c>
      <c r="AL253" s="966" t="str">
        <f>IF(AND(OR(AJ253="Directamente",AJ253="Indirectamente",AJ253="No Disminuye"),AH253="Moderado",AI253="Directamente",(OR(J253="Raro",J253="Improbable"))),"Raro",IF(AND(OR(AJ253="Directamente",AJ253="Indirectamente",AJ253="No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 ")))))</f>
        <v xml:space="preserve"> </v>
      </c>
      <c r="AM253" s="966" t="str">
        <f>N253</f>
        <v>Catastrófico</v>
      </c>
      <c r="AN253" s="799" t="str">
        <f>IF(AND(EXACT(AK253,"Rara vez"),(EXACT(AM253,"Moderado"))),"Moderado",IF(AND(EXACT(AK253,"Rara vez"),(EXACT(AM253,"Mayor"))),"Alto",IF(AND(EXACT(AK253,"Rara vez"),(EXACT(AM253,"Catastrófico"))),"Extremo",IF(AND(EXACT(AK253,"Improbable"),(EXACT(AM253,"Moderado"))),"Moderado",IF(AND(EXACT(AK253,"Improbable"),(EXACT(AM253,"Mayor"))),"Alto",IF(AND(EXACT(AK253,"Improbable"),(EXACT(AM253,"Catastrófico"))),"Extremo",IF(AND(EXACT(AK253,"Posible"),(EXACT(AM253,"Moderado"))),"Alto",IF(AND(EXACT(AK253,"Posible"),(EXACT(AM253,"Mayor"))),"Extremo",IF(AND(EXACT(AK253,"Posible"),(EXACT(AM253,"Catastrófico"))),"Extremo",IF(AND(EXACT(AK253,"Probable"),(EXACT(AM253,"Moderado"))),"Alto",IF(AND(EXACT(AK253,"Probable"),(EXACT(AM253,"Mayor"))),"Extremo",IF(AND(EXACT(AK253,"Probable"),(EXACT(AM253,"Catastrófico"))),"Extremo",IF(AND(EXACT(AK253,"Casi Seguro"),(EXACT(AM253,"Moderado"))),"Extremo",IF(AND(EXACT(AK253,"Casi Seguro"),(EXACT(AM253,"Mayor"))),"Extremo",IF(AND(EXACT(AK253,"Casi Seguro"),(EXACT(AM253,"Catastrófico"))),"Extremo","")))))))))))))))</f>
        <v>Extremo</v>
      </c>
      <c r="AO253" s="739" t="s">
        <v>469</v>
      </c>
      <c r="AP253" s="961" t="s">
        <v>938</v>
      </c>
      <c r="AQ253" s="795">
        <v>44927</v>
      </c>
      <c r="AR253" s="795">
        <v>45291</v>
      </c>
      <c r="AS253" s="964" t="s">
        <v>939</v>
      </c>
      <c r="AT253" s="965" t="s">
        <v>562</v>
      </c>
      <c r="AU253" s="833"/>
      <c r="AV253" s="858"/>
      <c r="AW253" s="858"/>
      <c r="AX253" s="858"/>
      <c r="AY253" s="858"/>
      <c r="AZ253" s="858"/>
      <c r="BA253" s="858"/>
      <c r="BB253" s="858"/>
      <c r="BC253" s="858"/>
      <c r="BD253" s="858"/>
      <c r="BE253" s="858"/>
      <c r="BF253" s="951"/>
      <c r="BG253" s="954"/>
      <c r="BH253" s="944"/>
      <c r="BI253" s="944"/>
      <c r="BJ253" s="944"/>
      <c r="BK253" s="934"/>
    </row>
    <row r="254" spans="1:63" ht="30" customHeight="1">
      <c r="A254" s="737"/>
      <c r="B254" s="738"/>
      <c r="C254" s="754"/>
      <c r="D254" s="754"/>
      <c r="E254" s="739"/>
      <c r="F254" s="739"/>
      <c r="G254" s="730"/>
      <c r="H254" s="739"/>
      <c r="I254" s="760"/>
      <c r="J254" s="739"/>
      <c r="K254" s="88" t="s">
        <v>135</v>
      </c>
      <c r="L254" s="103" t="s">
        <v>126</v>
      </c>
      <c r="M254" s="779"/>
      <c r="N254" s="740"/>
      <c r="O254" s="741"/>
      <c r="P254" s="780"/>
      <c r="Q254" s="1006"/>
      <c r="R254" s="747"/>
      <c r="S254" s="147" t="s">
        <v>136</v>
      </c>
      <c r="T254" s="148" t="s">
        <v>137</v>
      </c>
      <c r="U254" s="147">
        <f>+IFERROR(VLOOKUP(T254,[3]DATOS!$E$2:$F$17,2,FALSE),"")</f>
        <v>15</v>
      </c>
      <c r="V254" s="746"/>
      <c r="W254" s="746"/>
      <c r="X254" s="774"/>
      <c r="Y254" s="746"/>
      <c r="Z254" s="746"/>
      <c r="AA254" s="746"/>
      <c r="AB254" s="824"/>
      <c r="AC254" s="173"/>
      <c r="AD254" s="173"/>
      <c r="AE254" s="173"/>
      <c r="AF254" s="760"/>
      <c r="AG254" s="830"/>
      <c r="AH254" s="785"/>
      <c r="AI254" s="832"/>
      <c r="AJ254" s="785"/>
      <c r="AK254" s="966"/>
      <c r="AL254" s="966"/>
      <c r="AM254" s="966"/>
      <c r="AN254" s="799"/>
      <c r="AO254" s="739"/>
      <c r="AP254" s="962"/>
      <c r="AQ254" s="795"/>
      <c r="AR254" s="795"/>
      <c r="AS254" s="964"/>
      <c r="AT254" s="965"/>
      <c r="AU254" s="834"/>
      <c r="AV254" s="859"/>
      <c r="AW254" s="859"/>
      <c r="AX254" s="859"/>
      <c r="AY254" s="859"/>
      <c r="AZ254" s="859"/>
      <c r="BA254" s="859"/>
      <c r="BB254" s="859"/>
      <c r="BC254" s="859"/>
      <c r="BD254" s="859"/>
      <c r="BE254" s="859"/>
      <c r="BF254" s="952"/>
      <c r="BG254" s="955"/>
      <c r="BH254" s="945"/>
      <c r="BI254" s="945"/>
      <c r="BJ254" s="945"/>
      <c r="BK254" s="935"/>
    </row>
    <row r="255" spans="1:63" ht="30" customHeight="1">
      <c r="A255" s="737"/>
      <c r="B255" s="738"/>
      <c r="C255" s="754"/>
      <c r="D255" s="754"/>
      <c r="E255" s="739"/>
      <c r="F255" s="739"/>
      <c r="G255" s="730"/>
      <c r="H255" s="739"/>
      <c r="I255" s="760"/>
      <c r="J255" s="739"/>
      <c r="K255" s="88" t="s">
        <v>138</v>
      </c>
      <c r="L255" s="103" t="s">
        <v>142</v>
      </c>
      <c r="M255" s="779"/>
      <c r="N255" s="740"/>
      <c r="O255" s="741"/>
      <c r="P255" s="780"/>
      <c r="Q255" s="1006"/>
      <c r="R255" s="747"/>
      <c r="S255" s="147" t="s">
        <v>139</v>
      </c>
      <c r="T255" s="148" t="s">
        <v>140</v>
      </c>
      <c r="U255" s="147">
        <f>+IFERROR(VLOOKUP(T255,[3]DATOS!$E$2:$F$17,2,FALSE),"")</f>
        <v>15</v>
      </c>
      <c r="V255" s="746"/>
      <c r="W255" s="746"/>
      <c r="X255" s="774"/>
      <c r="Y255" s="746"/>
      <c r="Z255" s="746"/>
      <c r="AA255" s="746"/>
      <c r="AB255" s="824"/>
      <c r="AC255" s="173"/>
      <c r="AD255" s="173"/>
      <c r="AE255" s="173"/>
      <c r="AF255" s="760"/>
      <c r="AG255" s="830"/>
      <c r="AH255" s="785"/>
      <c r="AI255" s="832"/>
      <c r="AJ255" s="785"/>
      <c r="AK255" s="966"/>
      <c r="AL255" s="966"/>
      <c r="AM255" s="966"/>
      <c r="AN255" s="799"/>
      <c r="AO255" s="739"/>
      <c r="AP255" s="962"/>
      <c r="AQ255" s="795"/>
      <c r="AR255" s="795"/>
      <c r="AS255" s="964"/>
      <c r="AT255" s="965"/>
      <c r="AU255" s="834"/>
      <c r="AV255" s="859"/>
      <c r="AW255" s="859"/>
      <c r="AX255" s="859"/>
      <c r="AY255" s="859"/>
      <c r="AZ255" s="859"/>
      <c r="BA255" s="859"/>
      <c r="BB255" s="859"/>
      <c r="BC255" s="859"/>
      <c r="BD255" s="859"/>
      <c r="BE255" s="859"/>
      <c r="BF255" s="952"/>
      <c r="BG255" s="955"/>
      <c r="BH255" s="945"/>
      <c r="BI255" s="945"/>
      <c r="BJ255" s="945"/>
      <c r="BK255" s="935"/>
    </row>
    <row r="256" spans="1:63" ht="30" customHeight="1">
      <c r="A256" s="737"/>
      <c r="B256" s="738"/>
      <c r="C256" s="754"/>
      <c r="D256" s="754"/>
      <c r="E256" s="739"/>
      <c r="F256" s="739"/>
      <c r="G256" s="730"/>
      <c r="H256" s="739"/>
      <c r="I256" s="760"/>
      <c r="J256" s="739"/>
      <c r="K256" s="88" t="s">
        <v>141</v>
      </c>
      <c r="L256" s="103" t="s">
        <v>142</v>
      </c>
      <c r="M256" s="779"/>
      <c r="N256" s="740"/>
      <c r="O256" s="741"/>
      <c r="P256" s="780"/>
      <c r="Q256" s="1006"/>
      <c r="R256" s="747"/>
      <c r="S256" s="147" t="s">
        <v>143</v>
      </c>
      <c r="T256" s="148" t="s">
        <v>144</v>
      </c>
      <c r="U256" s="147">
        <f>+IFERROR(VLOOKUP(T256,[3]DATOS!$E$2:$F$17,2,FALSE),"")</f>
        <v>15</v>
      </c>
      <c r="V256" s="746"/>
      <c r="W256" s="746"/>
      <c r="X256" s="774"/>
      <c r="Y256" s="746"/>
      <c r="Z256" s="746"/>
      <c r="AA256" s="746"/>
      <c r="AB256" s="824"/>
      <c r="AC256" s="173"/>
      <c r="AD256" s="173"/>
      <c r="AE256" s="173"/>
      <c r="AF256" s="760"/>
      <c r="AG256" s="830"/>
      <c r="AH256" s="785"/>
      <c r="AI256" s="832"/>
      <c r="AJ256" s="785"/>
      <c r="AK256" s="966"/>
      <c r="AL256" s="966"/>
      <c r="AM256" s="966"/>
      <c r="AN256" s="799"/>
      <c r="AO256" s="739"/>
      <c r="AP256" s="962"/>
      <c r="AQ256" s="795"/>
      <c r="AR256" s="795"/>
      <c r="AS256" s="964"/>
      <c r="AT256" s="965"/>
      <c r="AU256" s="834"/>
      <c r="AV256" s="859"/>
      <c r="AW256" s="859"/>
      <c r="AX256" s="859"/>
      <c r="AY256" s="859"/>
      <c r="AZ256" s="859"/>
      <c r="BA256" s="859"/>
      <c r="BB256" s="859"/>
      <c r="BC256" s="859"/>
      <c r="BD256" s="859"/>
      <c r="BE256" s="859"/>
      <c r="BF256" s="952"/>
      <c r="BG256" s="955"/>
      <c r="BH256" s="945"/>
      <c r="BI256" s="945"/>
      <c r="BJ256" s="945"/>
      <c r="BK256" s="935"/>
    </row>
    <row r="257" spans="1:63" ht="30" customHeight="1">
      <c r="A257" s="737"/>
      <c r="B257" s="738"/>
      <c r="C257" s="754"/>
      <c r="D257" s="754"/>
      <c r="E257" s="739"/>
      <c r="F257" s="739"/>
      <c r="G257" s="730"/>
      <c r="H257" s="739"/>
      <c r="I257" s="760"/>
      <c r="J257" s="739"/>
      <c r="K257" s="88" t="s">
        <v>145</v>
      </c>
      <c r="L257" s="103" t="s">
        <v>126</v>
      </c>
      <c r="M257" s="779"/>
      <c r="N257" s="740"/>
      <c r="O257" s="741"/>
      <c r="P257" s="780"/>
      <c r="Q257" s="1006"/>
      <c r="R257" s="747"/>
      <c r="S257" s="147" t="s">
        <v>146</v>
      </c>
      <c r="T257" s="148" t="s">
        <v>147</v>
      </c>
      <c r="U257" s="147">
        <f>+IFERROR(VLOOKUP(T257,[3]DATOS!$E$2:$F$17,2,FALSE),"")</f>
        <v>15</v>
      </c>
      <c r="V257" s="746"/>
      <c r="W257" s="746"/>
      <c r="X257" s="774"/>
      <c r="Y257" s="746"/>
      <c r="Z257" s="746"/>
      <c r="AA257" s="746"/>
      <c r="AB257" s="824"/>
      <c r="AC257" s="173"/>
      <c r="AD257" s="173"/>
      <c r="AE257" s="173"/>
      <c r="AF257" s="760"/>
      <c r="AG257" s="830"/>
      <c r="AH257" s="785"/>
      <c r="AI257" s="832"/>
      <c r="AJ257" s="785"/>
      <c r="AK257" s="966"/>
      <c r="AL257" s="966"/>
      <c r="AM257" s="966"/>
      <c r="AN257" s="799"/>
      <c r="AO257" s="739"/>
      <c r="AP257" s="962"/>
      <c r="AQ257" s="795"/>
      <c r="AR257" s="795"/>
      <c r="AS257" s="964"/>
      <c r="AT257" s="965"/>
      <c r="AU257" s="834"/>
      <c r="AV257" s="859"/>
      <c r="AW257" s="859"/>
      <c r="AX257" s="859"/>
      <c r="AY257" s="859"/>
      <c r="AZ257" s="859"/>
      <c r="BA257" s="859"/>
      <c r="BB257" s="859"/>
      <c r="BC257" s="859"/>
      <c r="BD257" s="859"/>
      <c r="BE257" s="859"/>
      <c r="BF257" s="952"/>
      <c r="BG257" s="955"/>
      <c r="BH257" s="945"/>
      <c r="BI257" s="945"/>
      <c r="BJ257" s="945"/>
      <c r="BK257" s="935"/>
    </row>
    <row r="258" spans="1:63" ht="30" customHeight="1">
      <c r="A258" s="737"/>
      <c r="B258" s="738"/>
      <c r="C258" s="754"/>
      <c r="D258" s="754"/>
      <c r="E258" s="739"/>
      <c r="F258" s="739"/>
      <c r="G258" s="730"/>
      <c r="H258" s="739"/>
      <c r="I258" s="760"/>
      <c r="J258" s="739"/>
      <c r="K258" s="88" t="s">
        <v>148</v>
      </c>
      <c r="L258" s="103" t="s">
        <v>126</v>
      </c>
      <c r="M258" s="779"/>
      <c r="N258" s="740"/>
      <c r="O258" s="741"/>
      <c r="P258" s="780"/>
      <c r="Q258" s="1006"/>
      <c r="R258" s="747"/>
      <c r="S258" s="147" t="s">
        <v>149</v>
      </c>
      <c r="T258" s="148" t="s">
        <v>150</v>
      </c>
      <c r="U258" s="147">
        <f>+IFERROR(VLOOKUP(T258,[3]DATOS!$E$2:$F$17,2,FALSE),"")</f>
        <v>15</v>
      </c>
      <c r="V258" s="746"/>
      <c r="W258" s="746"/>
      <c r="X258" s="774"/>
      <c r="Y258" s="746"/>
      <c r="Z258" s="746"/>
      <c r="AA258" s="746"/>
      <c r="AB258" s="824"/>
      <c r="AC258" s="173"/>
      <c r="AD258" s="173"/>
      <c r="AE258" s="173"/>
      <c r="AF258" s="760"/>
      <c r="AG258" s="830"/>
      <c r="AH258" s="785"/>
      <c r="AI258" s="832"/>
      <c r="AJ258" s="785"/>
      <c r="AK258" s="966"/>
      <c r="AL258" s="966"/>
      <c r="AM258" s="966"/>
      <c r="AN258" s="799"/>
      <c r="AO258" s="739"/>
      <c r="AP258" s="962"/>
      <c r="AQ258" s="795"/>
      <c r="AR258" s="795"/>
      <c r="AS258" s="964"/>
      <c r="AT258" s="965"/>
      <c r="AU258" s="834"/>
      <c r="AV258" s="859"/>
      <c r="AW258" s="859"/>
      <c r="AX258" s="859"/>
      <c r="AY258" s="859"/>
      <c r="AZ258" s="859"/>
      <c r="BA258" s="859"/>
      <c r="BB258" s="859"/>
      <c r="BC258" s="859"/>
      <c r="BD258" s="859"/>
      <c r="BE258" s="859"/>
      <c r="BF258" s="952"/>
      <c r="BG258" s="955"/>
      <c r="BH258" s="945"/>
      <c r="BI258" s="945"/>
      <c r="BJ258" s="945"/>
      <c r="BK258" s="935"/>
    </row>
    <row r="259" spans="1:63" ht="30" customHeight="1">
      <c r="A259" s="737"/>
      <c r="B259" s="738"/>
      <c r="C259" s="754"/>
      <c r="D259" s="754"/>
      <c r="E259" s="739"/>
      <c r="F259" s="739"/>
      <c r="G259" s="730"/>
      <c r="H259" s="739"/>
      <c r="I259" s="760"/>
      <c r="J259" s="739"/>
      <c r="K259" s="88" t="s">
        <v>151</v>
      </c>
      <c r="L259" s="103" t="s">
        <v>126</v>
      </c>
      <c r="M259" s="779"/>
      <c r="N259" s="740"/>
      <c r="O259" s="741"/>
      <c r="P259" s="780"/>
      <c r="Q259" s="1006"/>
      <c r="R259" s="747"/>
      <c r="S259" s="147" t="s">
        <v>152</v>
      </c>
      <c r="T259" s="148" t="s">
        <v>153</v>
      </c>
      <c r="U259" s="147">
        <f>+IFERROR(VLOOKUP(T259,[3]DATOS!$E$2:$F$17,2,FALSE),"")</f>
        <v>10</v>
      </c>
      <c r="V259" s="746"/>
      <c r="W259" s="746"/>
      <c r="X259" s="774"/>
      <c r="Y259" s="746"/>
      <c r="Z259" s="746"/>
      <c r="AA259" s="746"/>
      <c r="AB259" s="824"/>
      <c r="AC259" s="173">
        <v>6</v>
      </c>
      <c r="AD259" s="173">
        <v>6</v>
      </c>
      <c r="AE259" s="173">
        <v>6</v>
      </c>
      <c r="AF259" s="760"/>
      <c r="AG259" s="830"/>
      <c r="AH259" s="785"/>
      <c r="AI259" s="832"/>
      <c r="AJ259" s="785"/>
      <c r="AK259" s="966"/>
      <c r="AL259" s="966"/>
      <c r="AM259" s="966"/>
      <c r="AN259" s="799"/>
      <c r="AO259" s="739"/>
      <c r="AP259" s="962"/>
      <c r="AQ259" s="795"/>
      <c r="AR259" s="795"/>
      <c r="AS259" s="964"/>
      <c r="AT259" s="965"/>
      <c r="AU259" s="834"/>
      <c r="AV259" s="859"/>
      <c r="AW259" s="859"/>
      <c r="AX259" s="859"/>
      <c r="AY259" s="859"/>
      <c r="AZ259" s="859"/>
      <c r="BA259" s="859"/>
      <c r="BB259" s="859"/>
      <c r="BC259" s="859"/>
      <c r="BD259" s="859"/>
      <c r="BE259" s="859"/>
      <c r="BF259" s="952"/>
      <c r="BG259" s="955"/>
      <c r="BH259" s="945"/>
      <c r="BI259" s="945"/>
      <c r="BJ259" s="945"/>
      <c r="BK259" s="935"/>
    </row>
    <row r="260" spans="1:63" ht="72" customHeight="1">
      <c r="A260" s="737"/>
      <c r="B260" s="738"/>
      <c r="C260" s="754"/>
      <c r="D260" s="754"/>
      <c r="E260" s="739"/>
      <c r="F260" s="739"/>
      <c r="G260" s="730"/>
      <c r="H260" s="739"/>
      <c r="I260" s="760"/>
      <c r="J260" s="739"/>
      <c r="K260" s="88" t="s">
        <v>154</v>
      </c>
      <c r="L260" s="103" t="s">
        <v>142</v>
      </c>
      <c r="M260" s="779"/>
      <c r="N260" s="740"/>
      <c r="O260" s="741"/>
      <c r="P260" s="780"/>
      <c r="Q260" s="1006"/>
      <c r="R260" s="747"/>
      <c r="S260" s="746"/>
      <c r="T260" s="774"/>
      <c r="U260" s="746"/>
      <c r="V260" s="746"/>
      <c r="W260" s="746"/>
      <c r="X260" s="774"/>
      <c r="Y260" s="746"/>
      <c r="Z260" s="746"/>
      <c r="AA260" s="746"/>
      <c r="AB260" s="824"/>
      <c r="AC260" s="173"/>
      <c r="AD260" s="173"/>
      <c r="AE260" s="173"/>
      <c r="AF260" s="760"/>
      <c r="AG260" s="830"/>
      <c r="AH260" s="785"/>
      <c r="AI260" s="832"/>
      <c r="AJ260" s="785"/>
      <c r="AK260" s="966"/>
      <c r="AL260" s="966"/>
      <c r="AM260" s="966"/>
      <c r="AN260" s="799"/>
      <c r="AO260" s="739"/>
      <c r="AP260" s="962"/>
      <c r="AQ260" s="795"/>
      <c r="AR260" s="795"/>
      <c r="AS260" s="964"/>
      <c r="AT260" s="965"/>
      <c r="AU260" s="835"/>
      <c r="AV260" s="860"/>
      <c r="AW260" s="860"/>
      <c r="AX260" s="860"/>
      <c r="AY260" s="860"/>
      <c r="AZ260" s="860"/>
      <c r="BA260" s="860"/>
      <c r="BB260" s="860"/>
      <c r="BC260" s="860"/>
      <c r="BD260" s="860"/>
      <c r="BE260" s="860"/>
      <c r="BF260" s="953"/>
      <c r="BG260" s="956"/>
      <c r="BH260" s="946"/>
      <c r="BI260" s="946"/>
      <c r="BJ260" s="946"/>
      <c r="BK260" s="936"/>
    </row>
    <row r="261" spans="1:63" ht="45" customHeight="1">
      <c r="A261" s="737"/>
      <c r="B261" s="738"/>
      <c r="C261" s="755"/>
      <c r="D261" s="755"/>
      <c r="E261" s="739"/>
      <c r="F261" s="739"/>
      <c r="G261" s="730"/>
      <c r="H261" s="739"/>
      <c r="I261" s="760"/>
      <c r="J261" s="739"/>
      <c r="K261" s="88" t="s">
        <v>155</v>
      </c>
      <c r="L261" s="103" t="s">
        <v>126</v>
      </c>
      <c r="M261" s="779"/>
      <c r="N261" s="740"/>
      <c r="O261" s="741"/>
      <c r="P261" s="780"/>
      <c r="Q261" s="1006"/>
      <c r="R261" s="747"/>
      <c r="S261" s="746"/>
      <c r="T261" s="774"/>
      <c r="U261" s="746"/>
      <c r="V261" s="746"/>
      <c r="W261" s="746"/>
      <c r="X261" s="774"/>
      <c r="Y261" s="746"/>
      <c r="Z261" s="746"/>
      <c r="AA261" s="746"/>
      <c r="AB261" s="824"/>
      <c r="AC261" s="173"/>
      <c r="AD261" s="173"/>
      <c r="AE261" s="173"/>
      <c r="AF261" s="760"/>
      <c r="AG261" s="830"/>
      <c r="AH261" s="785"/>
      <c r="AI261" s="832"/>
      <c r="AJ261" s="785"/>
      <c r="AK261" s="966"/>
      <c r="AL261" s="966"/>
      <c r="AM261" s="966"/>
      <c r="AN261" s="799"/>
      <c r="AO261" s="739"/>
      <c r="AP261" s="962"/>
      <c r="AQ261" s="795"/>
      <c r="AR261" s="795"/>
      <c r="AS261" s="964"/>
      <c r="AT261" s="965"/>
      <c r="AU261" s="887"/>
      <c r="AV261" s="888"/>
      <c r="AW261" s="888"/>
      <c r="AX261" s="888"/>
      <c r="AY261" s="888"/>
      <c r="AZ261" s="888"/>
      <c r="BA261" s="888"/>
      <c r="BB261" s="888"/>
      <c r="BC261" s="888"/>
      <c r="BD261" s="888"/>
      <c r="BE261" s="888"/>
      <c r="BF261" s="904"/>
      <c r="BG261" s="949"/>
      <c r="BH261" s="942"/>
      <c r="BI261" s="942"/>
      <c r="BJ261" s="942"/>
      <c r="BK261" s="950"/>
    </row>
    <row r="262" spans="1:63" ht="45" customHeight="1">
      <c r="A262" s="737"/>
      <c r="B262" s="738"/>
      <c r="C262" s="762" t="s">
        <v>932</v>
      </c>
      <c r="D262" s="762" t="s">
        <v>933</v>
      </c>
      <c r="E262" s="739"/>
      <c r="F262" s="739"/>
      <c r="G262" s="730"/>
      <c r="H262" s="739"/>
      <c r="I262" s="760"/>
      <c r="J262" s="739"/>
      <c r="K262" s="88" t="s">
        <v>156</v>
      </c>
      <c r="L262" s="103" t="s">
        <v>126</v>
      </c>
      <c r="M262" s="779"/>
      <c r="N262" s="740"/>
      <c r="O262" s="741"/>
      <c r="P262" s="780"/>
      <c r="Q262" s="1006"/>
      <c r="R262" s="747"/>
      <c r="S262" s="746"/>
      <c r="T262" s="774"/>
      <c r="U262" s="746"/>
      <c r="V262" s="746"/>
      <c r="W262" s="746"/>
      <c r="X262" s="774"/>
      <c r="Y262" s="746"/>
      <c r="Z262" s="746"/>
      <c r="AA262" s="746"/>
      <c r="AB262" s="824"/>
      <c r="AC262" s="173"/>
      <c r="AD262" s="173"/>
      <c r="AE262" s="173"/>
      <c r="AF262" s="760"/>
      <c r="AG262" s="830"/>
      <c r="AH262" s="785"/>
      <c r="AI262" s="832"/>
      <c r="AJ262" s="785"/>
      <c r="AK262" s="966"/>
      <c r="AL262" s="966"/>
      <c r="AM262" s="966"/>
      <c r="AN262" s="799"/>
      <c r="AO262" s="739"/>
      <c r="AP262" s="962"/>
      <c r="AQ262" s="795"/>
      <c r="AR262" s="795"/>
      <c r="AS262" s="964"/>
      <c r="AT262" s="965"/>
      <c r="AU262" s="887"/>
      <c r="AV262" s="888"/>
      <c r="AW262" s="888"/>
      <c r="AX262" s="888"/>
      <c r="AY262" s="888"/>
      <c r="AZ262" s="888"/>
      <c r="BA262" s="888"/>
      <c r="BB262" s="888"/>
      <c r="BC262" s="888"/>
      <c r="BD262" s="888"/>
      <c r="BE262" s="888"/>
      <c r="BF262" s="904"/>
      <c r="BG262" s="949"/>
      <c r="BH262" s="942"/>
      <c r="BI262" s="942"/>
      <c r="BJ262" s="942"/>
      <c r="BK262" s="950"/>
    </row>
    <row r="263" spans="1:63" ht="45" customHeight="1">
      <c r="A263" s="737"/>
      <c r="B263" s="738"/>
      <c r="C263" s="754"/>
      <c r="D263" s="754"/>
      <c r="E263" s="739"/>
      <c r="F263" s="739"/>
      <c r="G263" s="730"/>
      <c r="H263" s="739"/>
      <c r="I263" s="760"/>
      <c r="J263" s="739"/>
      <c r="K263" s="88" t="s">
        <v>157</v>
      </c>
      <c r="L263" s="103" t="s">
        <v>126</v>
      </c>
      <c r="M263" s="779"/>
      <c r="N263" s="740"/>
      <c r="O263" s="741"/>
      <c r="P263" s="780"/>
      <c r="Q263" s="1006"/>
      <c r="R263" s="747"/>
      <c r="S263" s="746"/>
      <c r="T263" s="774"/>
      <c r="U263" s="746"/>
      <c r="V263" s="746"/>
      <c r="W263" s="746"/>
      <c r="X263" s="774"/>
      <c r="Y263" s="746"/>
      <c r="Z263" s="746"/>
      <c r="AA263" s="746"/>
      <c r="AB263" s="825"/>
      <c r="AC263" s="175"/>
      <c r="AD263" s="175"/>
      <c r="AE263" s="175"/>
      <c r="AF263" s="761"/>
      <c r="AG263" s="831"/>
      <c r="AH263" s="785"/>
      <c r="AI263" s="832"/>
      <c r="AJ263" s="785"/>
      <c r="AK263" s="966"/>
      <c r="AL263" s="966"/>
      <c r="AM263" s="966"/>
      <c r="AN263" s="799"/>
      <c r="AO263" s="739"/>
      <c r="AP263" s="963"/>
      <c r="AQ263" s="795"/>
      <c r="AR263" s="795"/>
      <c r="AS263" s="964"/>
      <c r="AT263" s="965"/>
      <c r="AU263" s="887"/>
      <c r="AV263" s="888"/>
      <c r="AW263" s="888"/>
      <c r="AX263" s="888"/>
      <c r="AY263" s="888"/>
      <c r="AZ263" s="888"/>
      <c r="BA263" s="888"/>
      <c r="BB263" s="888"/>
      <c r="BC263" s="888"/>
      <c r="BD263" s="888"/>
      <c r="BE263" s="888"/>
      <c r="BF263" s="904"/>
      <c r="BG263" s="949"/>
      <c r="BH263" s="942"/>
      <c r="BI263" s="942"/>
      <c r="BJ263" s="942"/>
      <c r="BK263" s="950"/>
    </row>
    <row r="264" spans="1:63" ht="45" customHeight="1">
      <c r="A264" s="737"/>
      <c r="B264" s="738"/>
      <c r="C264" s="754"/>
      <c r="D264" s="754"/>
      <c r="E264" s="739"/>
      <c r="F264" s="739"/>
      <c r="G264" s="730" t="s">
        <v>935</v>
      </c>
      <c r="H264" s="739"/>
      <c r="I264" s="760"/>
      <c r="J264" s="739"/>
      <c r="K264" s="88" t="s">
        <v>158</v>
      </c>
      <c r="L264" s="103" t="s">
        <v>126</v>
      </c>
      <c r="M264" s="779"/>
      <c r="N264" s="740"/>
      <c r="O264" s="741"/>
      <c r="P264" s="780"/>
      <c r="Q264" s="965" t="s">
        <v>563</v>
      </c>
      <c r="R264" s="747" t="s">
        <v>127</v>
      </c>
      <c r="S264" s="147" t="s">
        <v>128</v>
      </c>
      <c r="T264" s="148" t="s">
        <v>129</v>
      </c>
      <c r="U264" s="147">
        <f>+IFERROR(VLOOKUP(T264,[3]DATOS!$E$2:$F$17,2,FALSE),"")</f>
        <v>15</v>
      </c>
      <c r="V264" s="746">
        <f>SUM(U264:U270)</f>
        <v>100</v>
      </c>
      <c r="W264" s="746" t="str">
        <f>+IF(AND(V264&lt;=100,V264&gt;=96),"Fuerte",IF(AND(V264&lt;=95,V264&gt;=86),"Moderado",IF(AND(V264&lt;=85,M264&gt;=0),"Débil"," ")))</f>
        <v>Fuerte</v>
      </c>
      <c r="X264" s="774" t="s">
        <v>130</v>
      </c>
      <c r="Y264" s="746" t="str">
        <f>IF(AND(EXACT(W264,"Fuerte"),(EXACT(X264,"Fuerte"))),"Fuerte",IF(AND(EXACT(W264,"Fuerte"),(EXACT(X264,"Moderado"))),"Moderado",IF(AND(EXACT(W264,"Fuerte"),(EXACT(X264,"Débil"))),"Débil",IF(AND(EXACT(W264,"Moderado"),(EXACT(X264,"Fuerte"))),"Moderado",IF(AND(EXACT(W264,"Moderado"),(EXACT(X264,"Moderado"))),"Moderado",IF(AND(EXACT(W264,"Moderado"),(EXACT(X264,"Débil"))),"Débil",IF(AND(EXACT(W264,"Débil"),(EXACT(X264,"Fuerte"))),"Débil",IF(AND(EXACT(W264,"Débil"),(EXACT(X264,"Moderado"))),"Débil",IF(AND(EXACT(W264,"Débil"),(EXACT(X264,"Débil"))),"Débil",)))))))))</f>
        <v>Fuerte</v>
      </c>
      <c r="Z264" s="746">
        <f>IF(Y264="Fuerte",100,IF(Y264="Moderado",50,IF(Y264="Débil",0)))</f>
        <v>100</v>
      </c>
      <c r="AA264" s="746"/>
      <c r="AB264" s="823" t="s">
        <v>491</v>
      </c>
      <c r="AC264" s="826">
        <v>0.33</v>
      </c>
      <c r="AD264" s="826">
        <v>0.33</v>
      </c>
      <c r="AE264" s="826">
        <v>0.34</v>
      </c>
      <c r="AF264" s="759" t="s">
        <v>564</v>
      </c>
      <c r="AG264" s="829" t="s">
        <v>565</v>
      </c>
      <c r="AH264" s="785"/>
      <c r="AI264" s="832"/>
      <c r="AJ264" s="785"/>
      <c r="AK264" s="966"/>
      <c r="AL264" s="966"/>
      <c r="AM264" s="966"/>
      <c r="AN264" s="799"/>
      <c r="AO264" s="739"/>
      <c r="AP264" s="836" t="s">
        <v>977</v>
      </c>
      <c r="AQ264" s="795"/>
      <c r="AR264" s="795"/>
      <c r="AS264" s="964"/>
      <c r="AT264" s="965" t="s">
        <v>566</v>
      </c>
      <c r="AU264" s="887"/>
      <c r="AV264" s="888"/>
      <c r="AW264" s="888"/>
      <c r="AX264" s="888"/>
      <c r="AY264" s="888"/>
      <c r="AZ264" s="888"/>
      <c r="BA264" s="888"/>
      <c r="BB264" s="888"/>
      <c r="BC264" s="888"/>
      <c r="BD264" s="888"/>
      <c r="BE264" s="888"/>
      <c r="BF264" s="904"/>
      <c r="BG264" s="949"/>
      <c r="BH264" s="942"/>
      <c r="BI264" s="942"/>
      <c r="BJ264" s="942"/>
      <c r="BK264" s="950"/>
    </row>
    <row r="265" spans="1:63" ht="45" customHeight="1">
      <c r="A265" s="737"/>
      <c r="B265" s="738"/>
      <c r="C265" s="754"/>
      <c r="D265" s="754"/>
      <c r="E265" s="739"/>
      <c r="F265" s="739"/>
      <c r="G265" s="730"/>
      <c r="H265" s="739"/>
      <c r="I265" s="760"/>
      <c r="J265" s="739"/>
      <c r="K265" s="89" t="s">
        <v>159</v>
      </c>
      <c r="L265" s="103" t="s">
        <v>126</v>
      </c>
      <c r="M265" s="779"/>
      <c r="N265" s="740"/>
      <c r="O265" s="741"/>
      <c r="P265" s="780"/>
      <c r="Q265" s="965"/>
      <c r="R265" s="747"/>
      <c r="S265" s="147" t="s">
        <v>136</v>
      </c>
      <c r="T265" s="148" t="s">
        <v>137</v>
      </c>
      <c r="U265" s="147">
        <f>+IFERROR(VLOOKUP(T265,[3]DATOS!$E$2:$F$17,2,FALSE),"")</f>
        <v>15</v>
      </c>
      <c r="V265" s="746"/>
      <c r="W265" s="746"/>
      <c r="X265" s="774"/>
      <c r="Y265" s="746"/>
      <c r="Z265" s="746"/>
      <c r="AA265" s="746"/>
      <c r="AB265" s="824"/>
      <c r="AC265" s="996"/>
      <c r="AD265" s="996"/>
      <c r="AE265" s="996"/>
      <c r="AF265" s="760"/>
      <c r="AG265" s="830"/>
      <c r="AH265" s="785"/>
      <c r="AI265" s="832"/>
      <c r="AJ265" s="785"/>
      <c r="AK265" s="966"/>
      <c r="AL265" s="966"/>
      <c r="AM265" s="966"/>
      <c r="AN265" s="799"/>
      <c r="AO265" s="739"/>
      <c r="AP265" s="836"/>
      <c r="AQ265" s="795"/>
      <c r="AR265" s="795"/>
      <c r="AS265" s="964"/>
      <c r="AT265" s="965"/>
      <c r="AU265" s="887"/>
      <c r="AV265" s="888"/>
      <c r="AW265" s="888"/>
      <c r="AX265" s="888"/>
      <c r="AY265" s="888"/>
      <c r="AZ265" s="888"/>
      <c r="BA265" s="888"/>
      <c r="BB265" s="888"/>
      <c r="BC265" s="888"/>
      <c r="BD265" s="888"/>
      <c r="BE265" s="888"/>
      <c r="BF265" s="904"/>
      <c r="BG265" s="949"/>
      <c r="BH265" s="942"/>
      <c r="BI265" s="942"/>
      <c r="BJ265" s="942"/>
      <c r="BK265" s="950"/>
    </row>
    <row r="266" spans="1:63" ht="45" customHeight="1">
      <c r="A266" s="737"/>
      <c r="B266" s="738"/>
      <c r="C266" s="754"/>
      <c r="D266" s="754"/>
      <c r="E266" s="739"/>
      <c r="F266" s="739"/>
      <c r="G266" s="730"/>
      <c r="H266" s="739"/>
      <c r="I266" s="760"/>
      <c r="J266" s="739"/>
      <c r="K266" s="89" t="s">
        <v>160</v>
      </c>
      <c r="L266" s="103" t="s">
        <v>126</v>
      </c>
      <c r="M266" s="779"/>
      <c r="N266" s="740"/>
      <c r="O266" s="741"/>
      <c r="P266" s="780"/>
      <c r="Q266" s="965"/>
      <c r="R266" s="747"/>
      <c r="S266" s="147" t="s">
        <v>139</v>
      </c>
      <c r="T266" s="148" t="s">
        <v>140</v>
      </c>
      <c r="U266" s="147">
        <f>+IFERROR(VLOOKUP(T266,[3]DATOS!$E$2:$F$17,2,FALSE),"")</f>
        <v>15</v>
      </c>
      <c r="V266" s="746"/>
      <c r="W266" s="746"/>
      <c r="X266" s="774"/>
      <c r="Y266" s="746"/>
      <c r="Z266" s="746"/>
      <c r="AA266" s="746"/>
      <c r="AB266" s="824"/>
      <c r="AC266" s="996"/>
      <c r="AD266" s="996"/>
      <c r="AE266" s="996"/>
      <c r="AF266" s="760"/>
      <c r="AG266" s="830"/>
      <c r="AH266" s="785"/>
      <c r="AI266" s="832"/>
      <c r="AJ266" s="785"/>
      <c r="AK266" s="966"/>
      <c r="AL266" s="966"/>
      <c r="AM266" s="966"/>
      <c r="AN266" s="799"/>
      <c r="AO266" s="739"/>
      <c r="AP266" s="836"/>
      <c r="AQ266" s="795"/>
      <c r="AR266" s="795"/>
      <c r="AS266" s="964"/>
      <c r="AT266" s="965"/>
      <c r="AU266" s="887"/>
      <c r="AV266" s="888"/>
      <c r="AW266" s="888"/>
      <c r="AX266" s="888"/>
      <c r="AY266" s="888"/>
      <c r="AZ266" s="888"/>
      <c r="BA266" s="888"/>
      <c r="BB266" s="888"/>
      <c r="BC266" s="888"/>
      <c r="BD266" s="888"/>
      <c r="BE266" s="888"/>
      <c r="BF266" s="904"/>
      <c r="BG266" s="949"/>
      <c r="BH266" s="942"/>
      <c r="BI266" s="942"/>
      <c r="BJ266" s="942"/>
      <c r="BK266" s="950"/>
    </row>
    <row r="267" spans="1:63" ht="45" customHeight="1">
      <c r="A267" s="737"/>
      <c r="B267" s="738"/>
      <c r="C267" s="754"/>
      <c r="D267" s="754"/>
      <c r="E267" s="739"/>
      <c r="F267" s="739"/>
      <c r="G267" s="730"/>
      <c r="H267" s="739"/>
      <c r="I267" s="760"/>
      <c r="J267" s="739"/>
      <c r="K267" s="89" t="s">
        <v>161</v>
      </c>
      <c r="L267" s="103" t="s">
        <v>126</v>
      </c>
      <c r="M267" s="779"/>
      <c r="N267" s="740"/>
      <c r="O267" s="741"/>
      <c r="P267" s="780"/>
      <c r="Q267" s="965"/>
      <c r="R267" s="747"/>
      <c r="S267" s="147" t="s">
        <v>143</v>
      </c>
      <c r="T267" s="148" t="s">
        <v>144</v>
      </c>
      <c r="U267" s="147">
        <f>+IFERROR(VLOOKUP(T267,[3]DATOS!$E$2:$F$17,2,FALSE),"")</f>
        <v>15</v>
      </c>
      <c r="V267" s="746"/>
      <c r="W267" s="746"/>
      <c r="X267" s="774"/>
      <c r="Y267" s="746"/>
      <c r="Z267" s="746"/>
      <c r="AA267" s="746"/>
      <c r="AB267" s="824"/>
      <c r="AC267" s="996"/>
      <c r="AD267" s="996"/>
      <c r="AE267" s="996"/>
      <c r="AF267" s="760"/>
      <c r="AG267" s="830"/>
      <c r="AH267" s="785"/>
      <c r="AI267" s="832"/>
      <c r="AJ267" s="785"/>
      <c r="AK267" s="966"/>
      <c r="AL267" s="966"/>
      <c r="AM267" s="966"/>
      <c r="AN267" s="799"/>
      <c r="AO267" s="739"/>
      <c r="AP267" s="836"/>
      <c r="AQ267" s="795"/>
      <c r="AR267" s="795"/>
      <c r="AS267" s="964"/>
      <c r="AT267" s="965"/>
      <c r="AU267" s="887"/>
      <c r="AV267" s="888"/>
      <c r="AW267" s="888"/>
      <c r="AX267" s="888"/>
      <c r="AY267" s="888"/>
      <c r="AZ267" s="888"/>
      <c r="BA267" s="888"/>
      <c r="BB267" s="888"/>
      <c r="BC267" s="888"/>
      <c r="BD267" s="888"/>
      <c r="BE267" s="888"/>
      <c r="BF267" s="904"/>
      <c r="BG267" s="949"/>
      <c r="BH267" s="942"/>
      <c r="BI267" s="942"/>
      <c r="BJ267" s="942"/>
      <c r="BK267" s="950"/>
    </row>
    <row r="268" spans="1:63" ht="45" customHeight="1">
      <c r="A268" s="737"/>
      <c r="B268" s="738"/>
      <c r="C268" s="754"/>
      <c r="D268" s="754"/>
      <c r="E268" s="739"/>
      <c r="F268" s="739"/>
      <c r="G268" s="730"/>
      <c r="H268" s="739"/>
      <c r="I268" s="760"/>
      <c r="J268" s="739"/>
      <c r="K268" s="89" t="s">
        <v>162</v>
      </c>
      <c r="L268" s="103" t="s">
        <v>142</v>
      </c>
      <c r="M268" s="779"/>
      <c r="N268" s="740"/>
      <c r="O268" s="741"/>
      <c r="P268" s="780"/>
      <c r="Q268" s="965"/>
      <c r="R268" s="747"/>
      <c r="S268" s="147" t="s">
        <v>146</v>
      </c>
      <c r="T268" s="148" t="s">
        <v>147</v>
      </c>
      <c r="U268" s="147">
        <f>+IFERROR(VLOOKUP(T268,[3]DATOS!$E$2:$F$17,2,FALSE),"")</f>
        <v>15</v>
      </c>
      <c r="V268" s="746"/>
      <c r="W268" s="746"/>
      <c r="X268" s="774"/>
      <c r="Y268" s="746"/>
      <c r="Z268" s="746"/>
      <c r="AA268" s="746"/>
      <c r="AB268" s="824"/>
      <c r="AC268" s="996"/>
      <c r="AD268" s="996"/>
      <c r="AE268" s="996"/>
      <c r="AF268" s="760"/>
      <c r="AG268" s="830"/>
      <c r="AH268" s="785"/>
      <c r="AI268" s="832"/>
      <c r="AJ268" s="785"/>
      <c r="AK268" s="966"/>
      <c r="AL268" s="966"/>
      <c r="AM268" s="966"/>
      <c r="AN268" s="799"/>
      <c r="AO268" s="739"/>
      <c r="AP268" s="836"/>
      <c r="AQ268" s="795"/>
      <c r="AR268" s="795"/>
      <c r="AS268" s="964"/>
      <c r="AT268" s="965"/>
      <c r="AU268" s="887"/>
      <c r="AV268" s="888"/>
      <c r="AW268" s="888"/>
      <c r="AX268" s="888"/>
      <c r="AY268" s="888"/>
      <c r="AZ268" s="888"/>
      <c r="BA268" s="888"/>
      <c r="BB268" s="888"/>
      <c r="BC268" s="888"/>
      <c r="BD268" s="888"/>
      <c r="BE268" s="888"/>
      <c r="BF268" s="904"/>
      <c r="BG268" s="949"/>
      <c r="BH268" s="942"/>
      <c r="BI268" s="942"/>
      <c r="BJ268" s="942"/>
      <c r="BK268" s="950"/>
    </row>
    <row r="269" spans="1:63" ht="45" customHeight="1">
      <c r="A269" s="737"/>
      <c r="B269" s="738"/>
      <c r="C269" s="754"/>
      <c r="D269" s="754"/>
      <c r="E269" s="739"/>
      <c r="F269" s="739"/>
      <c r="G269" s="730"/>
      <c r="H269" s="739"/>
      <c r="I269" s="760"/>
      <c r="J269" s="739"/>
      <c r="K269" s="89" t="s">
        <v>163</v>
      </c>
      <c r="L269" s="103" t="s">
        <v>142</v>
      </c>
      <c r="M269" s="779"/>
      <c r="N269" s="740"/>
      <c r="O269" s="741"/>
      <c r="P269" s="780"/>
      <c r="Q269" s="965"/>
      <c r="R269" s="747"/>
      <c r="S269" s="147" t="s">
        <v>149</v>
      </c>
      <c r="T269" s="148" t="s">
        <v>150</v>
      </c>
      <c r="U269" s="147">
        <f>+IFERROR(VLOOKUP(T269,[3]DATOS!$E$2:$F$17,2,FALSE),"")</f>
        <v>15</v>
      </c>
      <c r="V269" s="746"/>
      <c r="W269" s="746"/>
      <c r="X269" s="774"/>
      <c r="Y269" s="746"/>
      <c r="Z269" s="746"/>
      <c r="AA269" s="746"/>
      <c r="AB269" s="824"/>
      <c r="AC269" s="996"/>
      <c r="AD269" s="996"/>
      <c r="AE269" s="996"/>
      <c r="AF269" s="760"/>
      <c r="AG269" s="830"/>
      <c r="AH269" s="785"/>
      <c r="AI269" s="832"/>
      <c r="AJ269" s="785"/>
      <c r="AK269" s="966"/>
      <c r="AL269" s="966"/>
      <c r="AM269" s="966"/>
      <c r="AN269" s="799"/>
      <c r="AO269" s="739"/>
      <c r="AP269" s="836"/>
      <c r="AQ269" s="795"/>
      <c r="AR269" s="795"/>
      <c r="AS269" s="964"/>
      <c r="AT269" s="965"/>
      <c r="AU269" s="887"/>
      <c r="AV269" s="888"/>
      <c r="AW269" s="888"/>
      <c r="AX269" s="888"/>
      <c r="AY269" s="888"/>
      <c r="AZ269" s="888"/>
      <c r="BA269" s="888"/>
      <c r="BB269" s="888"/>
      <c r="BC269" s="888"/>
      <c r="BD269" s="888"/>
      <c r="BE269" s="888"/>
      <c r="BF269" s="904"/>
      <c r="BG269" s="949"/>
      <c r="BH269" s="942"/>
      <c r="BI269" s="942"/>
      <c r="BJ269" s="942"/>
      <c r="BK269" s="950"/>
    </row>
    <row r="270" spans="1:63" ht="45" customHeight="1">
      <c r="A270" s="737"/>
      <c r="B270" s="738"/>
      <c r="C270" s="754"/>
      <c r="D270" s="754"/>
      <c r="E270" s="739"/>
      <c r="F270" s="739"/>
      <c r="G270" s="730"/>
      <c r="H270" s="739"/>
      <c r="I270" s="760"/>
      <c r="J270" s="739"/>
      <c r="K270" s="89" t="s">
        <v>164</v>
      </c>
      <c r="L270" s="103" t="s">
        <v>142</v>
      </c>
      <c r="M270" s="779"/>
      <c r="N270" s="740"/>
      <c r="O270" s="741"/>
      <c r="P270" s="780"/>
      <c r="Q270" s="965"/>
      <c r="R270" s="747"/>
      <c r="S270" s="147" t="s">
        <v>152</v>
      </c>
      <c r="T270" s="148" t="s">
        <v>153</v>
      </c>
      <c r="U270" s="147">
        <f>+IFERROR(VLOOKUP(T270,[3]DATOS!$E$2:$F$17,2,FALSE),"")</f>
        <v>10</v>
      </c>
      <c r="V270" s="746"/>
      <c r="W270" s="746"/>
      <c r="X270" s="774"/>
      <c r="Y270" s="746"/>
      <c r="Z270" s="746"/>
      <c r="AA270" s="746"/>
      <c r="AB270" s="824"/>
      <c r="AC270" s="996"/>
      <c r="AD270" s="996"/>
      <c r="AE270" s="996"/>
      <c r="AF270" s="760"/>
      <c r="AG270" s="830"/>
      <c r="AH270" s="785"/>
      <c r="AI270" s="832"/>
      <c r="AJ270" s="785"/>
      <c r="AK270" s="966"/>
      <c r="AL270" s="966"/>
      <c r="AM270" s="966"/>
      <c r="AN270" s="799"/>
      <c r="AO270" s="739"/>
      <c r="AP270" s="836"/>
      <c r="AQ270" s="795"/>
      <c r="AR270" s="795"/>
      <c r="AS270" s="964"/>
      <c r="AT270" s="965"/>
      <c r="AU270" s="887"/>
      <c r="AV270" s="888"/>
      <c r="AW270" s="888"/>
      <c r="AX270" s="888"/>
      <c r="AY270" s="888"/>
      <c r="AZ270" s="888"/>
      <c r="BA270" s="888"/>
      <c r="BB270" s="888"/>
      <c r="BC270" s="888"/>
      <c r="BD270" s="888"/>
      <c r="BE270" s="888"/>
      <c r="BF270" s="904"/>
      <c r="BG270" s="949"/>
      <c r="BH270" s="942"/>
      <c r="BI270" s="942"/>
      <c r="BJ270" s="942"/>
      <c r="BK270" s="950"/>
    </row>
    <row r="271" spans="1:63" ht="45" customHeight="1" thickBot="1">
      <c r="A271" s="737"/>
      <c r="B271" s="738"/>
      <c r="C271" s="767"/>
      <c r="D271" s="767"/>
      <c r="E271" s="739"/>
      <c r="F271" s="739"/>
      <c r="G271" s="730"/>
      <c r="H271" s="739"/>
      <c r="I271" s="761"/>
      <c r="J271" s="739"/>
      <c r="K271" s="89" t="s">
        <v>165</v>
      </c>
      <c r="L271" s="103" t="s">
        <v>142</v>
      </c>
      <c r="M271" s="779"/>
      <c r="N271" s="740"/>
      <c r="O271" s="741"/>
      <c r="P271" s="780"/>
      <c r="Q271" s="965"/>
      <c r="R271" s="747"/>
      <c r="S271" s="147"/>
      <c r="T271" s="148"/>
      <c r="U271" s="147"/>
      <c r="V271" s="746"/>
      <c r="W271" s="746"/>
      <c r="X271" s="774"/>
      <c r="Y271" s="746"/>
      <c r="Z271" s="746"/>
      <c r="AA271" s="746"/>
      <c r="AB271" s="825"/>
      <c r="AC271" s="997"/>
      <c r="AD271" s="997"/>
      <c r="AE271" s="997"/>
      <c r="AF271" s="761"/>
      <c r="AG271" s="831"/>
      <c r="AH271" s="785"/>
      <c r="AI271" s="832"/>
      <c r="AJ271" s="785"/>
      <c r="AK271" s="966"/>
      <c r="AL271" s="966"/>
      <c r="AM271" s="966"/>
      <c r="AN271" s="799"/>
      <c r="AO271" s="739"/>
      <c r="AP271" s="836"/>
      <c r="AQ271" s="795"/>
      <c r="AR271" s="795"/>
      <c r="AS271" s="964"/>
      <c r="AT271" s="965"/>
      <c r="AU271" s="887"/>
      <c r="AV271" s="888"/>
      <c r="AW271" s="888"/>
      <c r="AX271" s="888"/>
      <c r="AY271" s="888"/>
      <c r="AZ271" s="888"/>
      <c r="BA271" s="888"/>
      <c r="BB271" s="888"/>
      <c r="BC271" s="888"/>
      <c r="BD271" s="888"/>
      <c r="BE271" s="888"/>
      <c r="BF271" s="904"/>
      <c r="BG271" s="949"/>
      <c r="BH271" s="942"/>
      <c r="BI271" s="942"/>
      <c r="BJ271" s="942"/>
      <c r="BK271" s="950"/>
    </row>
    <row r="272" spans="1:63" ht="46.5" customHeight="1">
      <c r="A272" s="737">
        <v>15</v>
      </c>
      <c r="B272" s="738" t="s">
        <v>567</v>
      </c>
      <c r="C272" s="762" t="s">
        <v>970</v>
      </c>
      <c r="D272" s="762" t="s">
        <v>971</v>
      </c>
      <c r="E272" s="742" t="s">
        <v>568</v>
      </c>
      <c r="F272" s="742" t="s">
        <v>122</v>
      </c>
      <c r="G272" s="800" t="s">
        <v>569</v>
      </c>
      <c r="H272" s="1053" t="s">
        <v>570</v>
      </c>
      <c r="I272" s="1047" t="s">
        <v>468</v>
      </c>
      <c r="J272" s="742" t="s">
        <v>170</v>
      </c>
      <c r="K272" s="88" t="s">
        <v>125</v>
      </c>
      <c r="L272" s="103" t="s">
        <v>126</v>
      </c>
      <c r="M272" s="779">
        <v>9</v>
      </c>
      <c r="N272" s="740" t="s">
        <v>26</v>
      </c>
      <c r="O272" s="741" t="s">
        <v>533</v>
      </c>
      <c r="P272" s="742" t="s">
        <v>469</v>
      </c>
      <c r="Q272" s="730" t="s">
        <v>571</v>
      </c>
      <c r="R272" s="739" t="s">
        <v>127</v>
      </c>
      <c r="S272" s="176" t="s">
        <v>128</v>
      </c>
      <c r="T272" s="177" t="s">
        <v>129</v>
      </c>
      <c r="U272" s="176">
        <v>15</v>
      </c>
      <c r="V272" s="743">
        <v>100</v>
      </c>
      <c r="W272" s="743" t="s">
        <v>130</v>
      </c>
      <c r="X272" s="758" t="s">
        <v>130</v>
      </c>
      <c r="Y272" s="743" t="s">
        <v>130</v>
      </c>
      <c r="Z272" s="743">
        <v>100</v>
      </c>
      <c r="AA272" s="743">
        <v>100</v>
      </c>
      <c r="AB272" s="823" t="s">
        <v>46</v>
      </c>
      <c r="AC272" s="172"/>
      <c r="AD272" s="172"/>
      <c r="AE272" s="172"/>
      <c r="AF272" s="759" t="s">
        <v>572</v>
      </c>
      <c r="AG272" s="829" t="s">
        <v>573</v>
      </c>
      <c r="AH272" s="1057" t="s">
        <v>130</v>
      </c>
      <c r="AI272" s="829" t="s">
        <v>132</v>
      </c>
      <c r="AJ272" s="1057" t="s">
        <v>133</v>
      </c>
      <c r="AK272" s="796" t="s">
        <v>124</v>
      </c>
      <c r="AL272" s="796" t="s">
        <v>574</v>
      </c>
      <c r="AM272" s="796" t="s">
        <v>26</v>
      </c>
      <c r="AN272" s="1044" t="s">
        <v>549</v>
      </c>
      <c r="AO272" s="759" t="s">
        <v>469</v>
      </c>
      <c r="AP272" s="961" t="s">
        <v>976</v>
      </c>
      <c r="AQ272" s="1050" t="s">
        <v>575</v>
      </c>
      <c r="AR272" s="1050" t="s">
        <v>576</v>
      </c>
      <c r="AS272" s="1016" t="s">
        <v>172</v>
      </c>
      <c r="AT272" s="957" t="s">
        <v>979</v>
      </c>
      <c r="AU272" s="833"/>
      <c r="AV272" s="858"/>
      <c r="AW272" s="858"/>
      <c r="AX272" s="858"/>
      <c r="AY272" s="858"/>
      <c r="AZ272" s="858"/>
      <c r="BA272" s="858"/>
      <c r="BB272" s="858"/>
      <c r="BC272" s="858"/>
      <c r="BD272" s="858"/>
      <c r="BE272" s="858"/>
      <c r="BF272" s="951"/>
      <c r="BG272" s="954"/>
      <c r="BH272" s="944"/>
      <c r="BI272" s="944"/>
      <c r="BJ272" s="944"/>
      <c r="BK272" s="934"/>
    </row>
    <row r="273" spans="1:63" ht="30" customHeight="1">
      <c r="A273" s="737"/>
      <c r="B273" s="738"/>
      <c r="C273" s="754"/>
      <c r="D273" s="754"/>
      <c r="E273" s="742"/>
      <c r="F273" s="742"/>
      <c r="G273" s="800"/>
      <c r="H273" s="742"/>
      <c r="I273" s="1048"/>
      <c r="J273" s="742"/>
      <c r="K273" s="88" t="s">
        <v>135</v>
      </c>
      <c r="L273" s="103" t="s">
        <v>142</v>
      </c>
      <c r="M273" s="779"/>
      <c r="N273" s="740"/>
      <c r="O273" s="741"/>
      <c r="P273" s="742"/>
      <c r="Q273" s="730"/>
      <c r="R273" s="739"/>
      <c r="S273" s="176" t="s">
        <v>136</v>
      </c>
      <c r="T273" s="177" t="s">
        <v>137</v>
      </c>
      <c r="U273" s="176">
        <v>15</v>
      </c>
      <c r="V273" s="743"/>
      <c r="W273" s="743"/>
      <c r="X273" s="758"/>
      <c r="Y273" s="743"/>
      <c r="Z273" s="743"/>
      <c r="AA273" s="743"/>
      <c r="AB273" s="824"/>
      <c r="AC273" s="173"/>
      <c r="AD273" s="173"/>
      <c r="AE273" s="173"/>
      <c r="AF273" s="760"/>
      <c r="AG273" s="830"/>
      <c r="AH273" s="1058"/>
      <c r="AI273" s="830"/>
      <c r="AJ273" s="1058"/>
      <c r="AK273" s="797"/>
      <c r="AL273" s="797"/>
      <c r="AM273" s="797"/>
      <c r="AN273" s="1045"/>
      <c r="AO273" s="760"/>
      <c r="AP273" s="962"/>
      <c r="AQ273" s="1051"/>
      <c r="AR273" s="1051"/>
      <c r="AS273" s="1017"/>
      <c r="AT273" s="958"/>
      <c r="AU273" s="834"/>
      <c r="AV273" s="859"/>
      <c r="AW273" s="859"/>
      <c r="AX273" s="859"/>
      <c r="AY273" s="859"/>
      <c r="AZ273" s="859"/>
      <c r="BA273" s="859"/>
      <c r="BB273" s="859"/>
      <c r="BC273" s="859"/>
      <c r="BD273" s="859"/>
      <c r="BE273" s="859"/>
      <c r="BF273" s="952"/>
      <c r="BG273" s="955"/>
      <c r="BH273" s="945"/>
      <c r="BI273" s="945"/>
      <c r="BJ273" s="945"/>
      <c r="BK273" s="935"/>
    </row>
    <row r="274" spans="1:63" ht="30" customHeight="1">
      <c r="A274" s="737"/>
      <c r="B274" s="738"/>
      <c r="C274" s="754"/>
      <c r="D274" s="754"/>
      <c r="E274" s="742"/>
      <c r="F274" s="742"/>
      <c r="G274" s="800"/>
      <c r="H274" s="742"/>
      <c r="I274" s="1048"/>
      <c r="J274" s="742"/>
      <c r="K274" s="88" t="s">
        <v>138</v>
      </c>
      <c r="L274" s="103" t="s">
        <v>142</v>
      </c>
      <c r="M274" s="779"/>
      <c r="N274" s="740"/>
      <c r="O274" s="741"/>
      <c r="P274" s="742"/>
      <c r="Q274" s="730"/>
      <c r="R274" s="739"/>
      <c r="S274" s="176" t="s">
        <v>139</v>
      </c>
      <c r="T274" s="177" t="s">
        <v>140</v>
      </c>
      <c r="U274" s="176">
        <v>15</v>
      </c>
      <c r="V274" s="743"/>
      <c r="W274" s="743"/>
      <c r="X274" s="758"/>
      <c r="Y274" s="743"/>
      <c r="Z274" s="743"/>
      <c r="AA274" s="743"/>
      <c r="AB274" s="824"/>
      <c r="AC274" s="173"/>
      <c r="AD274" s="173"/>
      <c r="AE274" s="173"/>
      <c r="AF274" s="760"/>
      <c r="AG274" s="830"/>
      <c r="AH274" s="1058"/>
      <c r="AI274" s="830"/>
      <c r="AJ274" s="1058"/>
      <c r="AK274" s="797"/>
      <c r="AL274" s="797"/>
      <c r="AM274" s="797"/>
      <c r="AN274" s="1045"/>
      <c r="AO274" s="760"/>
      <c r="AP274" s="962"/>
      <c r="AQ274" s="1051"/>
      <c r="AR274" s="1051"/>
      <c r="AS274" s="1017"/>
      <c r="AT274" s="958"/>
      <c r="AU274" s="834"/>
      <c r="AV274" s="859"/>
      <c r="AW274" s="859"/>
      <c r="AX274" s="859"/>
      <c r="AY274" s="859"/>
      <c r="AZ274" s="859"/>
      <c r="BA274" s="859"/>
      <c r="BB274" s="859"/>
      <c r="BC274" s="859"/>
      <c r="BD274" s="859"/>
      <c r="BE274" s="859"/>
      <c r="BF274" s="952"/>
      <c r="BG274" s="955"/>
      <c r="BH274" s="945"/>
      <c r="BI274" s="945"/>
      <c r="BJ274" s="945"/>
      <c r="BK274" s="935"/>
    </row>
    <row r="275" spans="1:63" ht="30" customHeight="1">
      <c r="A275" s="737"/>
      <c r="B275" s="738"/>
      <c r="C275" s="754"/>
      <c r="D275" s="754"/>
      <c r="E275" s="742"/>
      <c r="F275" s="742"/>
      <c r="G275" s="800"/>
      <c r="H275" s="742"/>
      <c r="I275" s="1048"/>
      <c r="J275" s="742"/>
      <c r="K275" s="88" t="s">
        <v>141</v>
      </c>
      <c r="L275" s="103" t="s">
        <v>142</v>
      </c>
      <c r="M275" s="779"/>
      <c r="N275" s="740"/>
      <c r="O275" s="741"/>
      <c r="P275" s="742"/>
      <c r="Q275" s="730"/>
      <c r="R275" s="739"/>
      <c r="S275" s="176" t="s">
        <v>143</v>
      </c>
      <c r="T275" s="177" t="s">
        <v>144</v>
      </c>
      <c r="U275" s="176">
        <v>15</v>
      </c>
      <c r="V275" s="743"/>
      <c r="W275" s="743"/>
      <c r="X275" s="758"/>
      <c r="Y275" s="743"/>
      <c r="Z275" s="743"/>
      <c r="AA275" s="743"/>
      <c r="AB275" s="824"/>
      <c r="AC275" s="173"/>
      <c r="AD275" s="173"/>
      <c r="AE275" s="173"/>
      <c r="AF275" s="760"/>
      <c r="AG275" s="830"/>
      <c r="AH275" s="1058"/>
      <c r="AI275" s="830"/>
      <c r="AJ275" s="1058"/>
      <c r="AK275" s="797"/>
      <c r="AL275" s="797"/>
      <c r="AM275" s="797"/>
      <c r="AN275" s="1045"/>
      <c r="AO275" s="760"/>
      <c r="AP275" s="962"/>
      <c r="AQ275" s="1051"/>
      <c r="AR275" s="1051"/>
      <c r="AS275" s="1017"/>
      <c r="AT275" s="958"/>
      <c r="AU275" s="834"/>
      <c r="AV275" s="859"/>
      <c r="AW275" s="859"/>
      <c r="AX275" s="859"/>
      <c r="AY275" s="859"/>
      <c r="AZ275" s="859"/>
      <c r="BA275" s="859"/>
      <c r="BB275" s="859"/>
      <c r="BC275" s="859"/>
      <c r="BD275" s="859"/>
      <c r="BE275" s="859"/>
      <c r="BF275" s="952"/>
      <c r="BG275" s="955"/>
      <c r="BH275" s="945"/>
      <c r="BI275" s="945"/>
      <c r="BJ275" s="945"/>
      <c r="BK275" s="935"/>
    </row>
    <row r="276" spans="1:63" ht="30" customHeight="1">
      <c r="A276" s="737"/>
      <c r="B276" s="738"/>
      <c r="C276" s="754"/>
      <c r="D276" s="754"/>
      <c r="E276" s="742"/>
      <c r="F276" s="742"/>
      <c r="G276" s="800"/>
      <c r="H276" s="742"/>
      <c r="I276" s="1048"/>
      <c r="J276" s="742"/>
      <c r="K276" s="88" t="s">
        <v>145</v>
      </c>
      <c r="L276" s="103" t="s">
        <v>126</v>
      </c>
      <c r="M276" s="779"/>
      <c r="N276" s="740"/>
      <c r="O276" s="741"/>
      <c r="P276" s="742"/>
      <c r="Q276" s="730"/>
      <c r="R276" s="739"/>
      <c r="S276" s="176" t="s">
        <v>146</v>
      </c>
      <c r="T276" s="177" t="s">
        <v>147</v>
      </c>
      <c r="U276" s="176">
        <v>15</v>
      </c>
      <c r="V276" s="743"/>
      <c r="W276" s="743"/>
      <c r="X276" s="758"/>
      <c r="Y276" s="743"/>
      <c r="Z276" s="743"/>
      <c r="AA276" s="743"/>
      <c r="AB276" s="824"/>
      <c r="AC276" s="173"/>
      <c r="AD276" s="173"/>
      <c r="AE276" s="173"/>
      <c r="AF276" s="760"/>
      <c r="AG276" s="830"/>
      <c r="AH276" s="1058"/>
      <c r="AI276" s="830"/>
      <c r="AJ276" s="1058"/>
      <c r="AK276" s="797"/>
      <c r="AL276" s="797"/>
      <c r="AM276" s="797"/>
      <c r="AN276" s="1045"/>
      <c r="AO276" s="760"/>
      <c r="AP276" s="962"/>
      <c r="AQ276" s="1051"/>
      <c r="AR276" s="1051"/>
      <c r="AS276" s="1017"/>
      <c r="AT276" s="958"/>
      <c r="AU276" s="834"/>
      <c r="AV276" s="859"/>
      <c r="AW276" s="859"/>
      <c r="AX276" s="859"/>
      <c r="AY276" s="859"/>
      <c r="AZ276" s="859"/>
      <c r="BA276" s="859"/>
      <c r="BB276" s="859"/>
      <c r="BC276" s="859"/>
      <c r="BD276" s="859"/>
      <c r="BE276" s="859"/>
      <c r="BF276" s="952"/>
      <c r="BG276" s="955"/>
      <c r="BH276" s="945"/>
      <c r="BI276" s="945"/>
      <c r="BJ276" s="945"/>
      <c r="BK276" s="935"/>
    </row>
    <row r="277" spans="1:63" ht="30" customHeight="1">
      <c r="A277" s="737"/>
      <c r="B277" s="738"/>
      <c r="C277" s="754"/>
      <c r="D277" s="754"/>
      <c r="E277" s="742"/>
      <c r="F277" s="742"/>
      <c r="G277" s="800"/>
      <c r="H277" s="742"/>
      <c r="I277" s="1048"/>
      <c r="J277" s="742"/>
      <c r="K277" s="88" t="s">
        <v>148</v>
      </c>
      <c r="L277" s="103" t="s">
        <v>126</v>
      </c>
      <c r="M277" s="779"/>
      <c r="N277" s="740"/>
      <c r="O277" s="741"/>
      <c r="P277" s="742"/>
      <c r="Q277" s="730"/>
      <c r="R277" s="739"/>
      <c r="S277" s="176" t="s">
        <v>149</v>
      </c>
      <c r="T277" s="177" t="s">
        <v>150</v>
      </c>
      <c r="U277" s="176">
        <v>15</v>
      </c>
      <c r="V277" s="743"/>
      <c r="W277" s="743"/>
      <c r="X277" s="758"/>
      <c r="Y277" s="743"/>
      <c r="Z277" s="743"/>
      <c r="AA277" s="743"/>
      <c r="AB277" s="824"/>
      <c r="AC277" s="173"/>
      <c r="AD277" s="173"/>
      <c r="AE277" s="173"/>
      <c r="AF277" s="760"/>
      <c r="AG277" s="830"/>
      <c r="AH277" s="1058"/>
      <c r="AI277" s="830"/>
      <c r="AJ277" s="1058"/>
      <c r="AK277" s="797"/>
      <c r="AL277" s="797"/>
      <c r="AM277" s="797"/>
      <c r="AN277" s="1045"/>
      <c r="AO277" s="760"/>
      <c r="AP277" s="962"/>
      <c r="AQ277" s="1051"/>
      <c r="AR277" s="1051"/>
      <c r="AS277" s="1017"/>
      <c r="AT277" s="958"/>
      <c r="AU277" s="834"/>
      <c r="AV277" s="859"/>
      <c r="AW277" s="859"/>
      <c r="AX277" s="859"/>
      <c r="AY277" s="859"/>
      <c r="AZ277" s="859"/>
      <c r="BA277" s="859"/>
      <c r="BB277" s="859"/>
      <c r="BC277" s="859"/>
      <c r="BD277" s="859"/>
      <c r="BE277" s="859"/>
      <c r="BF277" s="952"/>
      <c r="BG277" s="955"/>
      <c r="BH277" s="945"/>
      <c r="BI277" s="945"/>
      <c r="BJ277" s="945"/>
      <c r="BK277" s="935"/>
    </row>
    <row r="278" spans="1:63" ht="30" customHeight="1">
      <c r="A278" s="737"/>
      <c r="B278" s="738"/>
      <c r="C278" s="754"/>
      <c r="D278" s="754"/>
      <c r="E278" s="742"/>
      <c r="F278" s="742"/>
      <c r="G278" s="800"/>
      <c r="H278" s="742"/>
      <c r="I278" s="1048"/>
      <c r="J278" s="742"/>
      <c r="K278" s="88" t="s">
        <v>151</v>
      </c>
      <c r="L278" s="103" t="s">
        <v>142</v>
      </c>
      <c r="M278" s="779"/>
      <c r="N278" s="740"/>
      <c r="O278" s="741"/>
      <c r="P278" s="742"/>
      <c r="Q278" s="730"/>
      <c r="R278" s="739"/>
      <c r="S278" s="176" t="s">
        <v>152</v>
      </c>
      <c r="T278" s="177" t="s">
        <v>153</v>
      </c>
      <c r="U278" s="176">
        <v>10</v>
      </c>
      <c r="V278" s="743"/>
      <c r="W278" s="743"/>
      <c r="X278" s="758"/>
      <c r="Y278" s="743"/>
      <c r="Z278" s="743"/>
      <c r="AA278" s="743"/>
      <c r="AB278" s="824"/>
      <c r="AC278" s="173">
        <v>6</v>
      </c>
      <c r="AD278" s="173">
        <v>6</v>
      </c>
      <c r="AE278" s="173">
        <v>6</v>
      </c>
      <c r="AF278" s="760"/>
      <c r="AG278" s="830"/>
      <c r="AH278" s="1058"/>
      <c r="AI278" s="830"/>
      <c r="AJ278" s="1058"/>
      <c r="AK278" s="797"/>
      <c r="AL278" s="797"/>
      <c r="AM278" s="797"/>
      <c r="AN278" s="1045"/>
      <c r="AO278" s="760"/>
      <c r="AP278" s="962"/>
      <c r="AQ278" s="1051"/>
      <c r="AR278" s="1051"/>
      <c r="AS278" s="1017"/>
      <c r="AT278" s="958"/>
      <c r="AU278" s="834"/>
      <c r="AV278" s="859"/>
      <c r="AW278" s="859"/>
      <c r="AX278" s="859"/>
      <c r="AY278" s="859"/>
      <c r="AZ278" s="859"/>
      <c r="BA278" s="859"/>
      <c r="BB278" s="859"/>
      <c r="BC278" s="859"/>
      <c r="BD278" s="859"/>
      <c r="BE278" s="859"/>
      <c r="BF278" s="952"/>
      <c r="BG278" s="955"/>
      <c r="BH278" s="945"/>
      <c r="BI278" s="945"/>
      <c r="BJ278" s="945"/>
      <c r="BK278" s="935"/>
    </row>
    <row r="279" spans="1:63" ht="72" customHeight="1">
      <c r="A279" s="737"/>
      <c r="B279" s="738"/>
      <c r="C279" s="754"/>
      <c r="D279" s="754"/>
      <c r="E279" s="742"/>
      <c r="F279" s="742"/>
      <c r="G279" s="800"/>
      <c r="H279" s="742"/>
      <c r="I279" s="1048"/>
      <c r="J279" s="742"/>
      <c r="K279" s="88" t="s">
        <v>154</v>
      </c>
      <c r="L279" s="103" t="s">
        <v>142</v>
      </c>
      <c r="M279" s="779"/>
      <c r="N279" s="740"/>
      <c r="O279" s="741"/>
      <c r="P279" s="742"/>
      <c r="Q279" s="730"/>
      <c r="R279" s="739"/>
      <c r="S279" s="743"/>
      <c r="T279" s="758"/>
      <c r="U279" s="743"/>
      <c r="V279" s="743"/>
      <c r="W279" s="743"/>
      <c r="X279" s="758"/>
      <c r="Y279" s="743"/>
      <c r="Z279" s="743"/>
      <c r="AA279" s="743"/>
      <c r="AB279" s="824"/>
      <c r="AC279" s="173"/>
      <c r="AD279" s="173"/>
      <c r="AE279" s="173"/>
      <c r="AF279" s="760"/>
      <c r="AG279" s="830"/>
      <c r="AH279" s="1058"/>
      <c r="AI279" s="830"/>
      <c r="AJ279" s="1058"/>
      <c r="AK279" s="797"/>
      <c r="AL279" s="797"/>
      <c r="AM279" s="797"/>
      <c r="AN279" s="1045"/>
      <c r="AO279" s="760"/>
      <c r="AP279" s="962"/>
      <c r="AQ279" s="1051"/>
      <c r="AR279" s="1051"/>
      <c r="AS279" s="1017"/>
      <c r="AT279" s="958"/>
      <c r="AU279" s="835"/>
      <c r="AV279" s="860"/>
      <c r="AW279" s="860"/>
      <c r="AX279" s="860"/>
      <c r="AY279" s="860"/>
      <c r="AZ279" s="860"/>
      <c r="BA279" s="860"/>
      <c r="BB279" s="860"/>
      <c r="BC279" s="860"/>
      <c r="BD279" s="860"/>
      <c r="BE279" s="860"/>
      <c r="BF279" s="953"/>
      <c r="BG279" s="956"/>
      <c r="BH279" s="946"/>
      <c r="BI279" s="946"/>
      <c r="BJ279" s="946"/>
      <c r="BK279" s="936"/>
    </row>
    <row r="280" spans="1:63" ht="45" customHeight="1">
      <c r="A280" s="737"/>
      <c r="B280" s="738"/>
      <c r="C280" s="755"/>
      <c r="D280" s="755"/>
      <c r="E280" s="742"/>
      <c r="F280" s="742"/>
      <c r="G280" s="800"/>
      <c r="H280" s="742"/>
      <c r="I280" s="1048"/>
      <c r="J280" s="742"/>
      <c r="K280" s="88" t="s">
        <v>155</v>
      </c>
      <c r="L280" s="103" t="s">
        <v>126</v>
      </c>
      <c r="M280" s="779"/>
      <c r="N280" s="740"/>
      <c r="O280" s="741"/>
      <c r="P280" s="742"/>
      <c r="Q280" s="730"/>
      <c r="R280" s="739"/>
      <c r="S280" s="743"/>
      <c r="T280" s="758"/>
      <c r="U280" s="743"/>
      <c r="V280" s="743"/>
      <c r="W280" s="743"/>
      <c r="X280" s="758"/>
      <c r="Y280" s="743"/>
      <c r="Z280" s="743"/>
      <c r="AA280" s="743"/>
      <c r="AB280" s="824"/>
      <c r="AC280" s="173"/>
      <c r="AD280" s="173"/>
      <c r="AE280" s="173"/>
      <c r="AF280" s="760"/>
      <c r="AG280" s="830"/>
      <c r="AH280" s="1058"/>
      <c r="AI280" s="830"/>
      <c r="AJ280" s="1058"/>
      <c r="AK280" s="797"/>
      <c r="AL280" s="797"/>
      <c r="AM280" s="797"/>
      <c r="AN280" s="1045"/>
      <c r="AO280" s="760"/>
      <c r="AP280" s="962"/>
      <c r="AQ280" s="1051"/>
      <c r="AR280" s="1051"/>
      <c r="AS280" s="1017"/>
      <c r="AT280" s="958"/>
      <c r="AU280" s="887"/>
      <c r="AV280" s="888"/>
      <c r="AW280" s="888"/>
      <c r="AX280" s="888"/>
      <c r="AY280" s="888"/>
      <c r="AZ280" s="888"/>
      <c r="BA280" s="888"/>
      <c r="BB280" s="888"/>
      <c r="BC280" s="888"/>
      <c r="BD280" s="888"/>
      <c r="BE280" s="888"/>
      <c r="BF280" s="904"/>
      <c r="BG280" s="949"/>
      <c r="BH280" s="942"/>
      <c r="BI280" s="942"/>
      <c r="BJ280" s="942"/>
      <c r="BK280" s="950"/>
    </row>
    <row r="281" spans="1:63" ht="45" customHeight="1">
      <c r="A281" s="737"/>
      <c r="B281" s="738"/>
      <c r="C281" s="762" t="s">
        <v>972</v>
      </c>
      <c r="D281" s="762" t="s">
        <v>973</v>
      </c>
      <c r="E281" s="742"/>
      <c r="F281" s="742"/>
      <c r="G281" s="800"/>
      <c r="H281" s="742"/>
      <c r="I281" s="1048"/>
      <c r="J281" s="742"/>
      <c r="K281" s="88" t="s">
        <v>156</v>
      </c>
      <c r="L281" s="103" t="s">
        <v>126</v>
      </c>
      <c r="M281" s="779"/>
      <c r="N281" s="740"/>
      <c r="O281" s="741"/>
      <c r="P281" s="742"/>
      <c r="Q281" s="730"/>
      <c r="R281" s="739"/>
      <c r="S281" s="743"/>
      <c r="T281" s="758"/>
      <c r="U281" s="743"/>
      <c r="V281" s="743"/>
      <c r="W281" s="743"/>
      <c r="X281" s="758"/>
      <c r="Y281" s="743"/>
      <c r="Z281" s="743"/>
      <c r="AA281" s="743"/>
      <c r="AB281" s="824"/>
      <c r="AC281" s="173"/>
      <c r="AD281" s="173"/>
      <c r="AE281" s="173"/>
      <c r="AF281" s="760"/>
      <c r="AG281" s="830"/>
      <c r="AH281" s="1058"/>
      <c r="AI281" s="830"/>
      <c r="AJ281" s="1058"/>
      <c r="AK281" s="797"/>
      <c r="AL281" s="797"/>
      <c r="AM281" s="797"/>
      <c r="AN281" s="1045"/>
      <c r="AO281" s="760"/>
      <c r="AP281" s="962"/>
      <c r="AQ281" s="1051"/>
      <c r="AR281" s="1051"/>
      <c r="AS281" s="1017"/>
      <c r="AT281" s="958"/>
      <c r="AU281" s="887"/>
      <c r="AV281" s="888"/>
      <c r="AW281" s="888"/>
      <c r="AX281" s="888"/>
      <c r="AY281" s="888"/>
      <c r="AZ281" s="888"/>
      <c r="BA281" s="888"/>
      <c r="BB281" s="888"/>
      <c r="BC281" s="888"/>
      <c r="BD281" s="888"/>
      <c r="BE281" s="888"/>
      <c r="BF281" s="904"/>
      <c r="BG281" s="949"/>
      <c r="BH281" s="942"/>
      <c r="BI281" s="942"/>
      <c r="BJ281" s="942"/>
      <c r="BK281" s="950"/>
    </row>
    <row r="282" spans="1:63" ht="45" customHeight="1">
      <c r="A282" s="737"/>
      <c r="B282" s="738"/>
      <c r="C282" s="754"/>
      <c r="D282" s="754"/>
      <c r="E282" s="742"/>
      <c r="F282" s="742"/>
      <c r="G282" s="800"/>
      <c r="H282" s="742"/>
      <c r="I282" s="1048"/>
      <c r="J282" s="742"/>
      <c r="K282" s="88" t="s">
        <v>157</v>
      </c>
      <c r="L282" s="103" t="s">
        <v>126</v>
      </c>
      <c r="M282" s="779"/>
      <c r="N282" s="740"/>
      <c r="O282" s="741"/>
      <c r="P282" s="742"/>
      <c r="Q282" s="730"/>
      <c r="R282" s="739"/>
      <c r="S282" s="743"/>
      <c r="T282" s="758"/>
      <c r="U282" s="743"/>
      <c r="V282" s="743"/>
      <c r="W282" s="743"/>
      <c r="X282" s="758"/>
      <c r="Y282" s="743"/>
      <c r="Z282" s="743"/>
      <c r="AA282" s="743"/>
      <c r="AB282" s="825"/>
      <c r="AC282" s="175"/>
      <c r="AD282" s="175"/>
      <c r="AE282" s="175"/>
      <c r="AF282" s="761"/>
      <c r="AG282" s="831"/>
      <c r="AH282" s="1058"/>
      <c r="AI282" s="830"/>
      <c r="AJ282" s="1058"/>
      <c r="AK282" s="797"/>
      <c r="AL282" s="797"/>
      <c r="AM282" s="797"/>
      <c r="AN282" s="1045"/>
      <c r="AO282" s="760"/>
      <c r="AP282" s="963"/>
      <c r="AQ282" s="1051"/>
      <c r="AR282" s="1051"/>
      <c r="AS282" s="1017"/>
      <c r="AT282" s="959"/>
      <c r="AU282" s="887"/>
      <c r="AV282" s="888"/>
      <c r="AW282" s="888"/>
      <c r="AX282" s="888"/>
      <c r="AY282" s="888"/>
      <c r="AZ282" s="888"/>
      <c r="BA282" s="888"/>
      <c r="BB282" s="888"/>
      <c r="BC282" s="888"/>
      <c r="BD282" s="888"/>
      <c r="BE282" s="888"/>
      <c r="BF282" s="904"/>
      <c r="BG282" s="949"/>
      <c r="BH282" s="942"/>
      <c r="BI282" s="942"/>
      <c r="BJ282" s="942"/>
      <c r="BK282" s="950"/>
    </row>
    <row r="283" spans="1:63" ht="45" customHeight="1">
      <c r="A283" s="737"/>
      <c r="B283" s="738"/>
      <c r="C283" s="754"/>
      <c r="D283" s="754"/>
      <c r="E283" s="742"/>
      <c r="F283" s="742"/>
      <c r="G283" s="800" t="s">
        <v>974</v>
      </c>
      <c r="H283" s="742"/>
      <c r="I283" s="1048"/>
      <c r="J283" s="742"/>
      <c r="K283" s="88" t="s">
        <v>158</v>
      </c>
      <c r="L283" s="103" t="s">
        <v>126</v>
      </c>
      <c r="M283" s="779"/>
      <c r="N283" s="740"/>
      <c r="O283" s="741"/>
      <c r="P283" s="742"/>
      <c r="Q283" s="730" t="s">
        <v>975</v>
      </c>
      <c r="R283" s="739" t="s">
        <v>127</v>
      </c>
      <c r="S283" s="176" t="s">
        <v>128</v>
      </c>
      <c r="T283" s="177" t="s">
        <v>129</v>
      </c>
      <c r="U283" s="176">
        <v>15</v>
      </c>
      <c r="V283" s="743">
        <v>100</v>
      </c>
      <c r="W283" s="743" t="s">
        <v>130</v>
      </c>
      <c r="X283" s="758" t="s">
        <v>130</v>
      </c>
      <c r="Y283" s="743" t="s">
        <v>130</v>
      </c>
      <c r="Z283" s="743">
        <v>100</v>
      </c>
      <c r="AA283" s="743"/>
      <c r="AB283" s="823" t="s">
        <v>46</v>
      </c>
      <c r="AC283" s="172"/>
      <c r="AD283" s="172"/>
      <c r="AE283" s="172"/>
      <c r="AF283" s="759" t="s">
        <v>572</v>
      </c>
      <c r="AG283" s="829" t="s">
        <v>577</v>
      </c>
      <c r="AH283" s="1058"/>
      <c r="AI283" s="830"/>
      <c r="AJ283" s="1058"/>
      <c r="AK283" s="797"/>
      <c r="AL283" s="797"/>
      <c r="AM283" s="797"/>
      <c r="AN283" s="1045"/>
      <c r="AO283" s="760"/>
      <c r="AP283" s="961" t="s">
        <v>978</v>
      </c>
      <c r="AQ283" s="1051"/>
      <c r="AR283" s="1051"/>
      <c r="AS283" s="1017"/>
      <c r="AT283" s="957" t="s">
        <v>578</v>
      </c>
      <c r="AU283" s="887"/>
      <c r="AV283" s="888"/>
      <c r="AW283" s="888"/>
      <c r="AX283" s="888"/>
      <c r="AY283" s="888"/>
      <c r="AZ283" s="888"/>
      <c r="BA283" s="888"/>
      <c r="BB283" s="888"/>
      <c r="BC283" s="888"/>
      <c r="BD283" s="888"/>
      <c r="BE283" s="888"/>
      <c r="BF283" s="904"/>
      <c r="BG283" s="949"/>
      <c r="BH283" s="942"/>
      <c r="BI283" s="942"/>
      <c r="BJ283" s="942"/>
      <c r="BK283" s="950"/>
    </row>
    <row r="284" spans="1:63" ht="84" customHeight="1">
      <c r="A284" s="737"/>
      <c r="B284" s="738"/>
      <c r="C284" s="754"/>
      <c r="D284" s="754"/>
      <c r="E284" s="742"/>
      <c r="F284" s="742"/>
      <c r="G284" s="800"/>
      <c r="H284" s="742"/>
      <c r="I284" s="1048"/>
      <c r="J284" s="742"/>
      <c r="K284" s="89" t="s">
        <v>159</v>
      </c>
      <c r="L284" s="103" t="s">
        <v>126</v>
      </c>
      <c r="M284" s="779"/>
      <c r="N284" s="740"/>
      <c r="O284" s="741"/>
      <c r="P284" s="742"/>
      <c r="Q284" s="730"/>
      <c r="R284" s="739"/>
      <c r="S284" s="176" t="s">
        <v>136</v>
      </c>
      <c r="T284" s="177" t="s">
        <v>137</v>
      </c>
      <c r="U284" s="176">
        <v>15</v>
      </c>
      <c r="V284" s="743"/>
      <c r="W284" s="743"/>
      <c r="X284" s="758"/>
      <c r="Y284" s="743"/>
      <c r="Z284" s="743"/>
      <c r="AA284" s="743"/>
      <c r="AB284" s="824"/>
      <c r="AC284" s="173"/>
      <c r="AD284" s="173"/>
      <c r="AE284" s="173"/>
      <c r="AF284" s="760"/>
      <c r="AG284" s="830"/>
      <c r="AH284" s="1058"/>
      <c r="AI284" s="830"/>
      <c r="AJ284" s="1058"/>
      <c r="AK284" s="797"/>
      <c r="AL284" s="797"/>
      <c r="AM284" s="797"/>
      <c r="AN284" s="1045"/>
      <c r="AO284" s="760"/>
      <c r="AP284" s="962"/>
      <c r="AQ284" s="1051"/>
      <c r="AR284" s="1051"/>
      <c r="AS284" s="1017"/>
      <c r="AT284" s="958"/>
      <c r="AU284" s="887"/>
      <c r="AV284" s="888"/>
      <c r="AW284" s="888"/>
      <c r="AX284" s="888"/>
      <c r="AY284" s="888"/>
      <c r="AZ284" s="888"/>
      <c r="BA284" s="888"/>
      <c r="BB284" s="888"/>
      <c r="BC284" s="888"/>
      <c r="BD284" s="888"/>
      <c r="BE284" s="888"/>
      <c r="BF284" s="904"/>
      <c r="BG284" s="949"/>
      <c r="BH284" s="942"/>
      <c r="BI284" s="942"/>
      <c r="BJ284" s="942"/>
      <c r="BK284" s="950"/>
    </row>
    <row r="285" spans="1:63" ht="81" customHeight="1">
      <c r="A285" s="737"/>
      <c r="B285" s="738"/>
      <c r="C285" s="754"/>
      <c r="D285" s="754"/>
      <c r="E285" s="742"/>
      <c r="F285" s="742"/>
      <c r="G285" s="800"/>
      <c r="H285" s="742"/>
      <c r="I285" s="1048"/>
      <c r="J285" s="742"/>
      <c r="K285" s="89" t="s">
        <v>160</v>
      </c>
      <c r="L285" s="103" t="s">
        <v>126</v>
      </c>
      <c r="M285" s="779"/>
      <c r="N285" s="740"/>
      <c r="O285" s="741"/>
      <c r="P285" s="742"/>
      <c r="Q285" s="730"/>
      <c r="R285" s="739"/>
      <c r="S285" s="176" t="s">
        <v>139</v>
      </c>
      <c r="T285" s="177" t="s">
        <v>140</v>
      </c>
      <c r="U285" s="176">
        <v>15</v>
      </c>
      <c r="V285" s="743"/>
      <c r="W285" s="743"/>
      <c r="X285" s="758"/>
      <c r="Y285" s="743"/>
      <c r="Z285" s="743"/>
      <c r="AA285" s="743"/>
      <c r="AB285" s="824"/>
      <c r="AC285" s="173"/>
      <c r="AD285" s="173"/>
      <c r="AE285" s="173"/>
      <c r="AF285" s="760"/>
      <c r="AG285" s="830"/>
      <c r="AH285" s="1058"/>
      <c r="AI285" s="830"/>
      <c r="AJ285" s="1058"/>
      <c r="AK285" s="797"/>
      <c r="AL285" s="797"/>
      <c r="AM285" s="797"/>
      <c r="AN285" s="1045"/>
      <c r="AO285" s="760"/>
      <c r="AP285" s="962"/>
      <c r="AQ285" s="1051"/>
      <c r="AR285" s="1051"/>
      <c r="AS285" s="1017"/>
      <c r="AT285" s="958"/>
      <c r="AU285" s="887"/>
      <c r="AV285" s="888"/>
      <c r="AW285" s="888"/>
      <c r="AX285" s="888"/>
      <c r="AY285" s="888"/>
      <c r="AZ285" s="888"/>
      <c r="BA285" s="888"/>
      <c r="BB285" s="888"/>
      <c r="BC285" s="888"/>
      <c r="BD285" s="888"/>
      <c r="BE285" s="888"/>
      <c r="BF285" s="904"/>
      <c r="BG285" s="949"/>
      <c r="BH285" s="942"/>
      <c r="BI285" s="942"/>
      <c r="BJ285" s="942"/>
      <c r="BK285" s="950"/>
    </row>
    <row r="286" spans="1:63" ht="77.25" customHeight="1">
      <c r="A286" s="737"/>
      <c r="B286" s="738"/>
      <c r="C286" s="754"/>
      <c r="D286" s="754"/>
      <c r="E286" s="742"/>
      <c r="F286" s="742"/>
      <c r="G286" s="800"/>
      <c r="H286" s="742"/>
      <c r="I286" s="1048"/>
      <c r="J286" s="742"/>
      <c r="K286" s="89" t="s">
        <v>161</v>
      </c>
      <c r="L286" s="103" t="s">
        <v>142</v>
      </c>
      <c r="M286" s="779"/>
      <c r="N286" s="740"/>
      <c r="O286" s="741"/>
      <c r="P286" s="742"/>
      <c r="Q286" s="730"/>
      <c r="R286" s="739"/>
      <c r="S286" s="176" t="s">
        <v>143</v>
      </c>
      <c r="T286" s="177" t="s">
        <v>144</v>
      </c>
      <c r="U286" s="176">
        <v>15</v>
      </c>
      <c r="V286" s="743"/>
      <c r="W286" s="743"/>
      <c r="X286" s="758"/>
      <c r="Y286" s="743"/>
      <c r="Z286" s="743"/>
      <c r="AA286" s="743"/>
      <c r="AB286" s="824"/>
      <c r="AC286" s="173"/>
      <c r="AD286" s="173"/>
      <c r="AE286" s="173"/>
      <c r="AF286" s="760"/>
      <c r="AG286" s="830"/>
      <c r="AH286" s="1058"/>
      <c r="AI286" s="830"/>
      <c r="AJ286" s="1058"/>
      <c r="AK286" s="797"/>
      <c r="AL286" s="797"/>
      <c r="AM286" s="797"/>
      <c r="AN286" s="1045"/>
      <c r="AO286" s="760"/>
      <c r="AP286" s="962"/>
      <c r="AQ286" s="1051"/>
      <c r="AR286" s="1051"/>
      <c r="AS286" s="1017"/>
      <c r="AT286" s="958"/>
      <c r="AU286" s="887"/>
      <c r="AV286" s="888"/>
      <c r="AW286" s="888"/>
      <c r="AX286" s="888"/>
      <c r="AY286" s="888"/>
      <c r="AZ286" s="888"/>
      <c r="BA286" s="888"/>
      <c r="BB286" s="888"/>
      <c r="BC286" s="888"/>
      <c r="BD286" s="888"/>
      <c r="BE286" s="888"/>
      <c r="BF286" s="904"/>
      <c r="BG286" s="949"/>
      <c r="BH286" s="942"/>
      <c r="BI286" s="942"/>
      <c r="BJ286" s="942"/>
      <c r="BK286" s="950"/>
    </row>
    <row r="287" spans="1:63" ht="65.25" customHeight="1">
      <c r="A287" s="737"/>
      <c r="B287" s="738"/>
      <c r="C287" s="754"/>
      <c r="D287" s="754"/>
      <c r="E287" s="742"/>
      <c r="F287" s="742"/>
      <c r="G287" s="800"/>
      <c r="H287" s="742"/>
      <c r="I287" s="1048"/>
      <c r="J287" s="742"/>
      <c r="K287" s="89" t="s">
        <v>162</v>
      </c>
      <c r="L287" s="90" t="s">
        <v>142</v>
      </c>
      <c r="M287" s="779"/>
      <c r="N287" s="740"/>
      <c r="O287" s="741"/>
      <c r="P287" s="742"/>
      <c r="Q287" s="730"/>
      <c r="R287" s="739"/>
      <c r="S287" s="176" t="s">
        <v>146</v>
      </c>
      <c r="T287" s="177" t="s">
        <v>147</v>
      </c>
      <c r="U287" s="176">
        <v>15</v>
      </c>
      <c r="V287" s="743"/>
      <c r="W287" s="743"/>
      <c r="X287" s="758"/>
      <c r="Y287" s="743"/>
      <c r="Z287" s="743"/>
      <c r="AA287" s="743"/>
      <c r="AB287" s="824"/>
      <c r="AC287" s="173">
        <v>1</v>
      </c>
      <c r="AD287" s="173">
        <v>0</v>
      </c>
      <c r="AE287" s="173">
        <v>0</v>
      </c>
      <c r="AF287" s="760"/>
      <c r="AG287" s="830"/>
      <c r="AH287" s="1058"/>
      <c r="AI287" s="830"/>
      <c r="AJ287" s="1058"/>
      <c r="AK287" s="797"/>
      <c r="AL287" s="797"/>
      <c r="AM287" s="797"/>
      <c r="AN287" s="1045"/>
      <c r="AO287" s="760"/>
      <c r="AP287" s="962"/>
      <c r="AQ287" s="1051"/>
      <c r="AR287" s="1051"/>
      <c r="AS287" s="1017"/>
      <c r="AT287" s="958"/>
      <c r="AU287" s="887"/>
      <c r="AV287" s="888"/>
      <c r="AW287" s="888"/>
      <c r="AX287" s="888"/>
      <c r="AY287" s="888"/>
      <c r="AZ287" s="888"/>
      <c r="BA287" s="888"/>
      <c r="BB287" s="888"/>
      <c r="BC287" s="888"/>
      <c r="BD287" s="888"/>
      <c r="BE287" s="888"/>
      <c r="BF287" s="904"/>
      <c r="BG287" s="949"/>
      <c r="BH287" s="942"/>
      <c r="BI287" s="942"/>
      <c r="BJ287" s="942"/>
      <c r="BK287" s="950"/>
    </row>
    <row r="288" spans="1:63" ht="71.25" customHeight="1">
      <c r="A288" s="737"/>
      <c r="B288" s="738"/>
      <c r="C288" s="754"/>
      <c r="D288" s="754"/>
      <c r="E288" s="742"/>
      <c r="F288" s="742"/>
      <c r="G288" s="800"/>
      <c r="H288" s="742"/>
      <c r="I288" s="1048"/>
      <c r="J288" s="742"/>
      <c r="K288" s="89" t="s">
        <v>163</v>
      </c>
      <c r="L288" s="103" t="s">
        <v>142</v>
      </c>
      <c r="M288" s="779"/>
      <c r="N288" s="740"/>
      <c r="O288" s="741"/>
      <c r="P288" s="742"/>
      <c r="Q288" s="730"/>
      <c r="R288" s="739"/>
      <c r="S288" s="176" t="s">
        <v>149</v>
      </c>
      <c r="T288" s="177" t="s">
        <v>150</v>
      </c>
      <c r="U288" s="176">
        <v>15</v>
      </c>
      <c r="V288" s="743"/>
      <c r="W288" s="743"/>
      <c r="X288" s="758"/>
      <c r="Y288" s="743"/>
      <c r="Z288" s="743"/>
      <c r="AA288" s="743"/>
      <c r="AB288" s="824"/>
      <c r="AC288" s="173"/>
      <c r="AD288" s="173"/>
      <c r="AE288" s="173"/>
      <c r="AF288" s="760"/>
      <c r="AG288" s="830"/>
      <c r="AH288" s="1058"/>
      <c r="AI288" s="830"/>
      <c r="AJ288" s="1058"/>
      <c r="AK288" s="797"/>
      <c r="AL288" s="797"/>
      <c r="AM288" s="797"/>
      <c r="AN288" s="1045"/>
      <c r="AO288" s="760"/>
      <c r="AP288" s="962"/>
      <c r="AQ288" s="1051"/>
      <c r="AR288" s="1051"/>
      <c r="AS288" s="1017"/>
      <c r="AT288" s="958"/>
      <c r="AU288" s="887"/>
      <c r="AV288" s="888"/>
      <c r="AW288" s="888"/>
      <c r="AX288" s="888"/>
      <c r="AY288" s="888"/>
      <c r="AZ288" s="888"/>
      <c r="BA288" s="888"/>
      <c r="BB288" s="888"/>
      <c r="BC288" s="888"/>
      <c r="BD288" s="888"/>
      <c r="BE288" s="888"/>
      <c r="BF288" s="904"/>
      <c r="BG288" s="949"/>
      <c r="BH288" s="942"/>
      <c r="BI288" s="942"/>
      <c r="BJ288" s="942"/>
      <c r="BK288" s="950"/>
    </row>
    <row r="289" spans="1:63" ht="84" customHeight="1">
      <c r="A289" s="737"/>
      <c r="B289" s="738"/>
      <c r="C289" s="754"/>
      <c r="D289" s="754"/>
      <c r="E289" s="742"/>
      <c r="F289" s="742"/>
      <c r="G289" s="800"/>
      <c r="H289" s="742"/>
      <c r="I289" s="1048"/>
      <c r="J289" s="742"/>
      <c r="K289" s="89" t="s">
        <v>164</v>
      </c>
      <c r="L289" s="103" t="s">
        <v>142</v>
      </c>
      <c r="M289" s="779"/>
      <c r="N289" s="740"/>
      <c r="O289" s="741"/>
      <c r="P289" s="742"/>
      <c r="Q289" s="730"/>
      <c r="R289" s="739"/>
      <c r="S289" s="176" t="s">
        <v>152</v>
      </c>
      <c r="T289" s="177" t="s">
        <v>153</v>
      </c>
      <c r="U289" s="176">
        <v>10</v>
      </c>
      <c r="V289" s="743"/>
      <c r="W289" s="743"/>
      <c r="X289" s="758"/>
      <c r="Y289" s="743"/>
      <c r="Z289" s="743"/>
      <c r="AA289" s="743"/>
      <c r="AB289" s="824"/>
      <c r="AC289" s="173"/>
      <c r="AD289" s="173"/>
      <c r="AE289" s="173"/>
      <c r="AF289" s="760"/>
      <c r="AG289" s="830"/>
      <c r="AH289" s="1058"/>
      <c r="AI289" s="830"/>
      <c r="AJ289" s="1058"/>
      <c r="AK289" s="797"/>
      <c r="AL289" s="797"/>
      <c r="AM289" s="797"/>
      <c r="AN289" s="1045"/>
      <c r="AO289" s="760"/>
      <c r="AP289" s="962"/>
      <c r="AQ289" s="1051"/>
      <c r="AR289" s="1051"/>
      <c r="AS289" s="1017"/>
      <c r="AT289" s="958"/>
      <c r="AU289" s="887"/>
      <c r="AV289" s="888"/>
      <c r="AW289" s="888"/>
      <c r="AX289" s="888"/>
      <c r="AY289" s="888"/>
      <c r="AZ289" s="888"/>
      <c r="BA289" s="888"/>
      <c r="BB289" s="888"/>
      <c r="BC289" s="888"/>
      <c r="BD289" s="888"/>
      <c r="BE289" s="888"/>
      <c r="BF289" s="904"/>
      <c r="BG289" s="949"/>
      <c r="BH289" s="942"/>
      <c r="BI289" s="942"/>
      <c r="BJ289" s="942"/>
      <c r="BK289" s="950"/>
    </row>
    <row r="290" spans="1:63" ht="36.75" customHeight="1" thickBot="1">
      <c r="A290" s="737"/>
      <c r="B290" s="738"/>
      <c r="C290" s="767"/>
      <c r="D290" s="767"/>
      <c r="E290" s="742"/>
      <c r="F290" s="742"/>
      <c r="G290" s="800"/>
      <c r="H290" s="742"/>
      <c r="I290" s="1049"/>
      <c r="J290" s="742"/>
      <c r="K290" s="89" t="s">
        <v>165</v>
      </c>
      <c r="L290" s="103" t="s">
        <v>142</v>
      </c>
      <c r="M290" s="779"/>
      <c r="N290" s="740"/>
      <c r="O290" s="741"/>
      <c r="P290" s="742"/>
      <c r="Q290" s="730"/>
      <c r="R290" s="739"/>
      <c r="S290" s="176"/>
      <c r="T290" s="177"/>
      <c r="U290" s="176"/>
      <c r="V290" s="743"/>
      <c r="W290" s="743"/>
      <c r="X290" s="758"/>
      <c r="Y290" s="743"/>
      <c r="Z290" s="743"/>
      <c r="AA290" s="743"/>
      <c r="AB290" s="825"/>
      <c r="AC290" s="175"/>
      <c r="AD290" s="175"/>
      <c r="AE290" s="175"/>
      <c r="AF290" s="761"/>
      <c r="AG290" s="831"/>
      <c r="AH290" s="1059"/>
      <c r="AI290" s="831"/>
      <c r="AJ290" s="1059"/>
      <c r="AK290" s="798"/>
      <c r="AL290" s="798"/>
      <c r="AM290" s="798"/>
      <c r="AN290" s="943"/>
      <c r="AO290" s="761"/>
      <c r="AP290" s="963"/>
      <c r="AQ290" s="1052"/>
      <c r="AR290" s="1052"/>
      <c r="AS290" s="1018"/>
      <c r="AT290" s="959"/>
      <c r="AU290" s="887"/>
      <c r="AV290" s="888"/>
      <c r="AW290" s="888"/>
      <c r="AX290" s="888"/>
      <c r="AY290" s="888"/>
      <c r="AZ290" s="888"/>
      <c r="BA290" s="888"/>
      <c r="BB290" s="888"/>
      <c r="BC290" s="888"/>
      <c r="BD290" s="888"/>
      <c r="BE290" s="888"/>
      <c r="BF290" s="904"/>
      <c r="BG290" s="949"/>
      <c r="BH290" s="942"/>
      <c r="BI290" s="942"/>
      <c r="BJ290" s="942"/>
      <c r="BK290" s="950"/>
    </row>
    <row r="291" spans="1:63" ht="46.5" customHeight="1">
      <c r="A291" s="737">
        <v>16</v>
      </c>
      <c r="B291" s="738" t="s">
        <v>579</v>
      </c>
      <c r="C291" s="762" t="s">
        <v>983</v>
      </c>
      <c r="D291" s="762" t="s">
        <v>984</v>
      </c>
      <c r="E291" s="739" t="s">
        <v>580</v>
      </c>
      <c r="F291" s="739" t="s">
        <v>122</v>
      </c>
      <c r="G291" s="730" t="s">
        <v>581</v>
      </c>
      <c r="H291" s="739" t="s">
        <v>582</v>
      </c>
      <c r="I291" s="759" t="s">
        <v>468</v>
      </c>
      <c r="J291" s="739" t="s">
        <v>170</v>
      </c>
      <c r="K291" s="88" t="s">
        <v>125</v>
      </c>
      <c r="L291" s="103" t="s">
        <v>126</v>
      </c>
      <c r="M291" s="779">
        <f>COUNTIF(L291:L309,"Si")</f>
        <v>9</v>
      </c>
      <c r="N291" s="740" t="str">
        <f>+IF(AND(M291&lt;6,M291&gt;0),"Moderado",IF(AND(M291&lt;12,M291&gt;5),"Mayor",IF(AND(M291&lt;20,M291&gt;11),"Catastrófico","Responda las Preguntas de Impacto")))</f>
        <v>Mayor</v>
      </c>
      <c r="O291" s="741" t="str">
        <f>IF(AND(EXACT(J291,"Rara vez"),(EXACT(N291,"Moderado"))),"Moderado",IF(AND(EXACT(J291,"Rara vez"),(EXACT(N291,"Mayor"))),"Alto",IF(AND(EXACT(J291,"Rara vez"),(EXACT(N291,"Catastrófico"))),"Extremo",IF(AND(EXACT(J291,"Improbable"),(EXACT(N291,"Moderado"))),"Moderado",IF(AND(EXACT(J291,"Improbable"),(EXACT(N291,"Mayor"))),"Alto",IF(AND(EXACT(J291,"Improbable"),(EXACT(N291,"Catastrófico"))),"Extremo",IF(AND(EXACT(J291,"Posible"),(EXACT(N291,"Moderado"))),"Alto",IF(AND(EXACT(J291,"Posible"),(EXACT(N291,"Mayor"))),"Extremo",IF(AND(EXACT(J291,"Posible"),(EXACT(N291,"Catastrófico"))),"Extremo",IF(AND(EXACT(J291,"Probable"),(EXACT(N291,"Moderado"))),"Alto",IF(AND(EXACT(J291,"Probable"),(EXACT(N291,"Mayor"))),"Extremo",IF(AND(EXACT(J291,"Probable"),(EXACT(N291,"Catastrófico"))),"Extremo",IF(AND(EXACT(J291,"Casi Seguro"),(EXACT(N291,"Moderado"))),"Extremo",IF(AND(EXACT(J291,"Casi Seguro"),(EXACT(N291,"Mayor"))),"Extremo",IF(AND(EXACT(J291,"Casi Seguro"),(EXACT(N291,"Catastrófico"))),"Extremo","")))))))))))))))</f>
        <v>Extremo</v>
      </c>
      <c r="P291" s="742" t="s">
        <v>469</v>
      </c>
      <c r="Q291" s="855" t="s">
        <v>583</v>
      </c>
      <c r="R291" s="739" t="s">
        <v>127</v>
      </c>
      <c r="S291" s="176" t="s">
        <v>128</v>
      </c>
      <c r="T291" s="177" t="s">
        <v>129</v>
      </c>
      <c r="U291" s="176">
        <f>+IFERROR(VLOOKUP(T291,[3]DATOS!$E$2:$F$17,2,FALSE),"")</f>
        <v>15</v>
      </c>
      <c r="V291" s="743">
        <f>SUM(U291:U297)</f>
        <v>100</v>
      </c>
      <c r="W291" s="743" t="str">
        <f>+IF(AND(V291&lt;=100,V291&gt;=96),"Fuerte",IF(AND(V291&lt;=95,V291&gt;=86),"Moderado",IF(AND(V291&lt;=85,M291&gt;=0),"Débil"," ")))</f>
        <v>Fuerte</v>
      </c>
      <c r="X291" s="758" t="s">
        <v>130</v>
      </c>
      <c r="Y291" s="743" t="str">
        <f>IF(AND(EXACT(W291,"Fuerte"),(EXACT(X291,"Fuerte"))),"Fuerte",IF(AND(EXACT(W291,"Fuerte"),(EXACT(X291,"Moderado"))),"Moderado",IF(AND(EXACT(W291,"Fuerte"),(EXACT(X291,"Débil"))),"Débil",IF(AND(EXACT(W291,"Moderado"),(EXACT(X291,"Fuerte"))),"Moderado",IF(AND(EXACT(W291,"Moderado"),(EXACT(X291,"Moderado"))),"Moderado",IF(AND(EXACT(W291,"Moderado"),(EXACT(X291,"Débil"))),"Débil",IF(AND(EXACT(W291,"Débil"),(EXACT(X291,"Fuerte"))),"Débil",IF(AND(EXACT(W291,"Débil"),(EXACT(X291,"Moderado"))),"Débil",IF(AND(EXACT(W291,"Débil"),(EXACT(X291,"Débil"))),"Débil",)))))))))</f>
        <v>Fuerte</v>
      </c>
      <c r="Z291" s="743">
        <f>IF(Y291="Fuerte",100,IF(Y291="Moderado",50,IF(Y291="Débil",0)))</f>
        <v>100</v>
      </c>
      <c r="AA291" s="743">
        <f>AVERAGE(Z291:Z309)</f>
        <v>100</v>
      </c>
      <c r="AB291" s="823" t="s">
        <v>46</v>
      </c>
      <c r="AC291" s="823">
        <v>0</v>
      </c>
      <c r="AD291" s="823">
        <v>4</v>
      </c>
      <c r="AE291" s="823">
        <v>3</v>
      </c>
      <c r="AF291" s="759" t="s">
        <v>584</v>
      </c>
      <c r="AG291" s="829" t="s">
        <v>585</v>
      </c>
      <c r="AH291" s="785" t="str">
        <f>+IF(AA291=100,"Fuerte",IF(AND(AA291&lt;=99,AA291&gt;=50),"Moderado",IF(AA291&lt;50,"Débil"," ")))</f>
        <v>Fuerte</v>
      </c>
      <c r="AI291" s="832" t="s">
        <v>132</v>
      </c>
      <c r="AJ291" s="785" t="s">
        <v>133</v>
      </c>
      <c r="AK291" s="966" t="str">
        <f>IF(AND(OR(AJ291="Directamente",AJ291="Indirectamente",AJ291="No Disminuye"),(AH291="Fuerte"),(AI291="Directamente"),(OR(J291="Rara vez",J291="Improbable",J291="Posible"))),"Rara vez",IF(AND(OR(AJ291="Directamente",AJ291="Indirectamente",AJ291="No Disminuye"),(AH291="Fuerte"),(AI291="Directamente"),(J291="Probable")),"Improbable",IF(AND(OR(AJ291="Directamente",AJ291="Indirectamente",AJ291="No Disminuye"),(AH291="Fuerte"),(AI291="Directamente"),(J291="Casi Seguro")),"Posible",IF(AND(AJ291="Directamente",AI291="No disminuye",AH291="Fuerte"),J291,IF(AND(OR(AJ291="Directamente",AJ291="Indirectamente",AJ291="No Disminuye"),AH291="Moderado",AI291="Directamente",(OR(J291="Rara vez",J291="Improbable"))),"Rara vez",IF(AND(OR(AJ291="Directamente",AJ291="Indirectamente",AJ291="No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disminuye",AH291="Moderado"),J291,IF(AH291="Débil",J291," ESTA COMBINACION NO ESTÁ CONTEMPLADA EN LA METODOLOGÍA "))))))))))</f>
        <v>Rara vez</v>
      </c>
      <c r="AL291" s="966" t="str">
        <f>IF(AND(OR(AJ291="Directamente",AJ291="Indirectamente",AJ291="No Disminuye"),AH291="Moderado",AI291="Directamente",(OR(J291="Raro",J291="Improbable"))),"Raro",IF(AND(OR(AJ291="Directamente",AJ291="Indirectamente",AJ291="No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 ")))))</f>
        <v xml:space="preserve"> </v>
      </c>
      <c r="AM291" s="966" t="str">
        <f>N291</f>
        <v>Mayor</v>
      </c>
      <c r="AN291" s="966" t="str">
        <f>IF(AND(EXACT(AK291,"Rara vez"),(EXACT(AM291,"Moderado"))),"Moderado",IF(AND(EXACT(AK291,"Rara vez"),(EXACT(AM291,"Mayor"))),"Alto",IF(AND(EXACT(AK291,"Rara vez"),(EXACT(AM291,"Catastrófico"))),"Extremo",IF(AND(EXACT(AK291,"Improbable"),(EXACT(AM291,"Moderado"))),"Moderado",IF(AND(EXACT(AK291,"Improbable"),(EXACT(AM291,"Mayor"))),"Alto",IF(AND(EXACT(AK291,"Improbable"),(EXACT(AM291,"Catastrófico"))),"Extremo",IF(AND(EXACT(AK291,"Posible"),(EXACT(AM291,"Moderado"))),"Alto",IF(AND(EXACT(AK291,"Posible"),(EXACT(AM291,"Mayor"))),"Extremo",IF(AND(EXACT(AK291,"Posible"),(EXACT(AM291,"Catastrófico"))),"Extremo",IF(AND(EXACT(AK291,"Probable"),(EXACT(AM291,"Moderado"))),"Alto",IF(AND(EXACT(AK291,"Probable"),(EXACT(AM291,"Mayor"))),"Extremo",IF(AND(EXACT(AK291,"Probable"),(EXACT(AM291,"Catastrófico"))),"Extremo",IF(AND(EXACT(AK291,"Casi Seguro"),(EXACT(AM291,"Moderado"))),"Extremo",IF(AND(EXACT(AK291,"Casi Seguro"),(EXACT(AM291,"Mayor"))),"Extremo",IF(AND(EXACT(AK291,"Casi Seguro"),(EXACT(AM291,"Catastrófico"))),"Extremo","")))))))))))))))</f>
        <v>Alto</v>
      </c>
      <c r="AO291" s="739" t="s">
        <v>469</v>
      </c>
      <c r="AP291" s="961" t="s">
        <v>586</v>
      </c>
      <c r="AQ291" s="795">
        <v>44958</v>
      </c>
      <c r="AR291" s="795">
        <v>45290</v>
      </c>
      <c r="AS291" s="964" t="s">
        <v>587</v>
      </c>
      <c r="AT291" s="965" t="s">
        <v>588</v>
      </c>
      <c r="AU291" s="833"/>
      <c r="AV291" s="858"/>
      <c r="AW291" s="858"/>
      <c r="AX291" s="858"/>
      <c r="AY291" s="858"/>
      <c r="AZ291" s="858"/>
      <c r="BA291" s="858"/>
      <c r="BB291" s="858"/>
      <c r="BC291" s="858"/>
      <c r="BD291" s="858"/>
      <c r="BE291" s="858"/>
      <c r="BF291" s="951"/>
      <c r="BG291" s="954"/>
      <c r="BH291" s="944"/>
      <c r="BI291" s="944"/>
      <c r="BJ291" s="944"/>
      <c r="BK291" s="934"/>
    </row>
    <row r="292" spans="1:63" ht="30" customHeight="1">
      <c r="A292" s="737"/>
      <c r="B292" s="738"/>
      <c r="C292" s="754"/>
      <c r="D292" s="754"/>
      <c r="E292" s="739"/>
      <c r="F292" s="739"/>
      <c r="G292" s="730"/>
      <c r="H292" s="739"/>
      <c r="I292" s="760"/>
      <c r="J292" s="739"/>
      <c r="K292" s="88" t="s">
        <v>135</v>
      </c>
      <c r="L292" s="103" t="s">
        <v>126</v>
      </c>
      <c r="M292" s="779"/>
      <c r="N292" s="740"/>
      <c r="O292" s="741"/>
      <c r="P292" s="742"/>
      <c r="Q292" s="856"/>
      <c r="R292" s="739"/>
      <c r="S292" s="176" t="s">
        <v>136</v>
      </c>
      <c r="T292" s="177" t="s">
        <v>137</v>
      </c>
      <c r="U292" s="176">
        <f>+IFERROR(VLOOKUP(T292,[3]DATOS!$E$2:$F$17,2,FALSE),"")</f>
        <v>15</v>
      </c>
      <c r="V292" s="743"/>
      <c r="W292" s="743"/>
      <c r="X292" s="758"/>
      <c r="Y292" s="743"/>
      <c r="Z292" s="743"/>
      <c r="AA292" s="743"/>
      <c r="AB292" s="824"/>
      <c r="AC292" s="824"/>
      <c r="AD292" s="824"/>
      <c r="AE292" s="824"/>
      <c r="AF292" s="760"/>
      <c r="AG292" s="830"/>
      <c r="AH292" s="785"/>
      <c r="AI292" s="832"/>
      <c r="AJ292" s="785"/>
      <c r="AK292" s="966"/>
      <c r="AL292" s="966"/>
      <c r="AM292" s="966"/>
      <c r="AN292" s="966"/>
      <c r="AO292" s="739"/>
      <c r="AP292" s="962"/>
      <c r="AQ292" s="795"/>
      <c r="AR292" s="795"/>
      <c r="AS292" s="964"/>
      <c r="AT292" s="965"/>
      <c r="AU292" s="834"/>
      <c r="AV292" s="859"/>
      <c r="AW292" s="859"/>
      <c r="AX292" s="859"/>
      <c r="AY292" s="859"/>
      <c r="AZ292" s="859"/>
      <c r="BA292" s="859"/>
      <c r="BB292" s="859"/>
      <c r="BC292" s="859"/>
      <c r="BD292" s="859"/>
      <c r="BE292" s="859"/>
      <c r="BF292" s="952"/>
      <c r="BG292" s="955"/>
      <c r="BH292" s="945"/>
      <c r="BI292" s="945"/>
      <c r="BJ292" s="945"/>
      <c r="BK292" s="935"/>
    </row>
    <row r="293" spans="1:63" ht="30" customHeight="1">
      <c r="A293" s="737"/>
      <c r="B293" s="738"/>
      <c r="C293" s="754"/>
      <c r="D293" s="754"/>
      <c r="E293" s="739"/>
      <c r="F293" s="739"/>
      <c r="G293" s="730"/>
      <c r="H293" s="739"/>
      <c r="I293" s="760"/>
      <c r="J293" s="739"/>
      <c r="K293" s="88" t="s">
        <v>138</v>
      </c>
      <c r="L293" s="103" t="s">
        <v>142</v>
      </c>
      <c r="M293" s="779"/>
      <c r="N293" s="740"/>
      <c r="O293" s="741"/>
      <c r="P293" s="742"/>
      <c r="Q293" s="856"/>
      <c r="R293" s="739"/>
      <c r="S293" s="176" t="s">
        <v>139</v>
      </c>
      <c r="T293" s="177" t="s">
        <v>140</v>
      </c>
      <c r="U293" s="176">
        <f>+IFERROR(VLOOKUP(T293,[3]DATOS!$E$2:$F$17,2,FALSE),"")</f>
        <v>15</v>
      </c>
      <c r="V293" s="743"/>
      <c r="W293" s="743"/>
      <c r="X293" s="758"/>
      <c r="Y293" s="743"/>
      <c r="Z293" s="743"/>
      <c r="AA293" s="743"/>
      <c r="AB293" s="824"/>
      <c r="AC293" s="824"/>
      <c r="AD293" s="824"/>
      <c r="AE293" s="824"/>
      <c r="AF293" s="760"/>
      <c r="AG293" s="830"/>
      <c r="AH293" s="785"/>
      <c r="AI293" s="832"/>
      <c r="AJ293" s="785"/>
      <c r="AK293" s="966"/>
      <c r="AL293" s="966"/>
      <c r="AM293" s="966"/>
      <c r="AN293" s="966"/>
      <c r="AO293" s="739"/>
      <c r="AP293" s="962"/>
      <c r="AQ293" s="795"/>
      <c r="AR293" s="795"/>
      <c r="AS293" s="964"/>
      <c r="AT293" s="965"/>
      <c r="AU293" s="834"/>
      <c r="AV293" s="859"/>
      <c r="AW293" s="859"/>
      <c r="AX293" s="859"/>
      <c r="AY293" s="859"/>
      <c r="AZ293" s="859"/>
      <c r="BA293" s="859"/>
      <c r="BB293" s="859"/>
      <c r="BC293" s="859"/>
      <c r="BD293" s="859"/>
      <c r="BE293" s="859"/>
      <c r="BF293" s="952"/>
      <c r="BG293" s="955"/>
      <c r="BH293" s="945"/>
      <c r="BI293" s="945"/>
      <c r="BJ293" s="945"/>
      <c r="BK293" s="935"/>
    </row>
    <row r="294" spans="1:63" ht="30" customHeight="1">
      <c r="A294" s="737"/>
      <c r="B294" s="738"/>
      <c r="C294" s="754"/>
      <c r="D294" s="754"/>
      <c r="E294" s="739"/>
      <c r="F294" s="739"/>
      <c r="G294" s="730"/>
      <c r="H294" s="739"/>
      <c r="I294" s="760"/>
      <c r="J294" s="739"/>
      <c r="K294" s="88" t="s">
        <v>141</v>
      </c>
      <c r="L294" s="103" t="s">
        <v>142</v>
      </c>
      <c r="M294" s="779"/>
      <c r="N294" s="740"/>
      <c r="O294" s="741"/>
      <c r="P294" s="742"/>
      <c r="Q294" s="856"/>
      <c r="R294" s="739"/>
      <c r="S294" s="176" t="s">
        <v>143</v>
      </c>
      <c r="T294" s="177" t="s">
        <v>144</v>
      </c>
      <c r="U294" s="176">
        <f>+IFERROR(VLOOKUP(T294,[3]DATOS!$E$2:$F$17,2,FALSE),"")</f>
        <v>15</v>
      </c>
      <c r="V294" s="743"/>
      <c r="W294" s="743"/>
      <c r="X294" s="758"/>
      <c r="Y294" s="743"/>
      <c r="Z294" s="743"/>
      <c r="AA294" s="743"/>
      <c r="AB294" s="824"/>
      <c r="AC294" s="824"/>
      <c r="AD294" s="824"/>
      <c r="AE294" s="824"/>
      <c r="AF294" s="760"/>
      <c r="AG294" s="830"/>
      <c r="AH294" s="785"/>
      <c r="AI294" s="832"/>
      <c r="AJ294" s="785"/>
      <c r="AK294" s="966"/>
      <c r="AL294" s="966"/>
      <c r="AM294" s="966"/>
      <c r="AN294" s="966"/>
      <c r="AO294" s="739"/>
      <c r="AP294" s="962"/>
      <c r="AQ294" s="795"/>
      <c r="AR294" s="795"/>
      <c r="AS294" s="964"/>
      <c r="AT294" s="965"/>
      <c r="AU294" s="834"/>
      <c r="AV294" s="859"/>
      <c r="AW294" s="859"/>
      <c r="AX294" s="859"/>
      <c r="AY294" s="859"/>
      <c r="AZ294" s="859"/>
      <c r="BA294" s="859"/>
      <c r="BB294" s="859"/>
      <c r="BC294" s="859"/>
      <c r="BD294" s="859"/>
      <c r="BE294" s="859"/>
      <c r="BF294" s="952"/>
      <c r="BG294" s="955"/>
      <c r="BH294" s="945"/>
      <c r="BI294" s="945"/>
      <c r="BJ294" s="945"/>
      <c r="BK294" s="935"/>
    </row>
    <row r="295" spans="1:63" ht="30" customHeight="1">
      <c r="A295" s="737"/>
      <c r="B295" s="738"/>
      <c r="C295" s="754"/>
      <c r="D295" s="754"/>
      <c r="E295" s="739"/>
      <c r="F295" s="739"/>
      <c r="G295" s="730"/>
      <c r="H295" s="739"/>
      <c r="I295" s="760"/>
      <c r="J295" s="739"/>
      <c r="K295" s="88" t="s">
        <v>145</v>
      </c>
      <c r="L295" s="103" t="s">
        <v>126</v>
      </c>
      <c r="M295" s="779"/>
      <c r="N295" s="740"/>
      <c r="O295" s="741"/>
      <c r="P295" s="742"/>
      <c r="Q295" s="856"/>
      <c r="R295" s="739"/>
      <c r="S295" s="176" t="s">
        <v>146</v>
      </c>
      <c r="T295" s="177" t="s">
        <v>147</v>
      </c>
      <c r="U295" s="176">
        <f>+IFERROR(VLOOKUP(T295,[3]DATOS!$E$2:$F$17,2,FALSE),"")</f>
        <v>15</v>
      </c>
      <c r="V295" s="743"/>
      <c r="W295" s="743"/>
      <c r="X295" s="758"/>
      <c r="Y295" s="743"/>
      <c r="Z295" s="743"/>
      <c r="AA295" s="743"/>
      <c r="AB295" s="824"/>
      <c r="AC295" s="824"/>
      <c r="AD295" s="824"/>
      <c r="AE295" s="824"/>
      <c r="AF295" s="760"/>
      <c r="AG295" s="830"/>
      <c r="AH295" s="785"/>
      <c r="AI295" s="832"/>
      <c r="AJ295" s="785"/>
      <c r="AK295" s="966"/>
      <c r="AL295" s="966"/>
      <c r="AM295" s="966"/>
      <c r="AN295" s="966"/>
      <c r="AO295" s="739"/>
      <c r="AP295" s="962"/>
      <c r="AQ295" s="795"/>
      <c r="AR295" s="795"/>
      <c r="AS295" s="964"/>
      <c r="AT295" s="965"/>
      <c r="AU295" s="834"/>
      <c r="AV295" s="859"/>
      <c r="AW295" s="859"/>
      <c r="AX295" s="859"/>
      <c r="AY295" s="859"/>
      <c r="AZ295" s="859"/>
      <c r="BA295" s="859"/>
      <c r="BB295" s="859"/>
      <c r="BC295" s="859"/>
      <c r="BD295" s="859"/>
      <c r="BE295" s="859"/>
      <c r="BF295" s="952"/>
      <c r="BG295" s="955"/>
      <c r="BH295" s="945"/>
      <c r="BI295" s="945"/>
      <c r="BJ295" s="945"/>
      <c r="BK295" s="935"/>
    </row>
    <row r="296" spans="1:63" ht="30" customHeight="1">
      <c r="A296" s="737"/>
      <c r="B296" s="738"/>
      <c r="C296" s="754"/>
      <c r="D296" s="754"/>
      <c r="E296" s="739"/>
      <c r="F296" s="739"/>
      <c r="G296" s="730"/>
      <c r="H296" s="739"/>
      <c r="I296" s="760"/>
      <c r="J296" s="739"/>
      <c r="K296" s="88" t="s">
        <v>148</v>
      </c>
      <c r="L296" s="103" t="s">
        <v>126</v>
      </c>
      <c r="M296" s="779"/>
      <c r="N296" s="740"/>
      <c r="O296" s="741"/>
      <c r="P296" s="742"/>
      <c r="Q296" s="856"/>
      <c r="R296" s="739"/>
      <c r="S296" s="176" t="s">
        <v>149</v>
      </c>
      <c r="T296" s="177" t="s">
        <v>150</v>
      </c>
      <c r="U296" s="176">
        <f>+IFERROR(VLOOKUP(T296,[3]DATOS!$E$2:$F$17,2,FALSE),"")</f>
        <v>15</v>
      </c>
      <c r="V296" s="743"/>
      <c r="W296" s="743"/>
      <c r="X296" s="758"/>
      <c r="Y296" s="743"/>
      <c r="Z296" s="743"/>
      <c r="AA296" s="743"/>
      <c r="AB296" s="824"/>
      <c r="AC296" s="824"/>
      <c r="AD296" s="824"/>
      <c r="AE296" s="824"/>
      <c r="AF296" s="760"/>
      <c r="AG296" s="830"/>
      <c r="AH296" s="785"/>
      <c r="AI296" s="832"/>
      <c r="AJ296" s="785"/>
      <c r="AK296" s="966"/>
      <c r="AL296" s="966"/>
      <c r="AM296" s="966"/>
      <c r="AN296" s="966"/>
      <c r="AO296" s="739"/>
      <c r="AP296" s="962"/>
      <c r="AQ296" s="795"/>
      <c r="AR296" s="795"/>
      <c r="AS296" s="964"/>
      <c r="AT296" s="965"/>
      <c r="AU296" s="834"/>
      <c r="AV296" s="859"/>
      <c r="AW296" s="859"/>
      <c r="AX296" s="859"/>
      <c r="AY296" s="859"/>
      <c r="AZ296" s="859"/>
      <c r="BA296" s="859"/>
      <c r="BB296" s="859"/>
      <c r="BC296" s="859"/>
      <c r="BD296" s="859"/>
      <c r="BE296" s="859"/>
      <c r="BF296" s="952"/>
      <c r="BG296" s="955"/>
      <c r="BH296" s="945"/>
      <c r="BI296" s="945"/>
      <c r="BJ296" s="945"/>
      <c r="BK296" s="935"/>
    </row>
    <row r="297" spans="1:63" ht="30" customHeight="1">
      <c r="A297" s="737"/>
      <c r="B297" s="738"/>
      <c r="C297" s="754"/>
      <c r="D297" s="754"/>
      <c r="E297" s="739"/>
      <c r="F297" s="739"/>
      <c r="G297" s="730"/>
      <c r="H297" s="739"/>
      <c r="I297" s="760"/>
      <c r="J297" s="739"/>
      <c r="K297" s="88" t="s">
        <v>151</v>
      </c>
      <c r="L297" s="103" t="s">
        <v>126</v>
      </c>
      <c r="M297" s="779"/>
      <c r="N297" s="740"/>
      <c r="O297" s="741"/>
      <c r="P297" s="742"/>
      <c r="Q297" s="856"/>
      <c r="R297" s="739"/>
      <c r="S297" s="176" t="s">
        <v>152</v>
      </c>
      <c r="T297" s="177" t="s">
        <v>153</v>
      </c>
      <c r="U297" s="176">
        <f>+IFERROR(VLOOKUP(T297,[3]DATOS!$E$2:$F$17,2,FALSE),"")</f>
        <v>10</v>
      </c>
      <c r="V297" s="743"/>
      <c r="W297" s="743"/>
      <c r="X297" s="758"/>
      <c r="Y297" s="743"/>
      <c r="Z297" s="743"/>
      <c r="AA297" s="743"/>
      <c r="AB297" s="824"/>
      <c r="AC297" s="824"/>
      <c r="AD297" s="824"/>
      <c r="AE297" s="824"/>
      <c r="AF297" s="760"/>
      <c r="AG297" s="830"/>
      <c r="AH297" s="785"/>
      <c r="AI297" s="832"/>
      <c r="AJ297" s="785"/>
      <c r="AK297" s="966"/>
      <c r="AL297" s="966"/>
      <c r="AM297" s="966"/>
      <c r="AN297" s="966"/>
      <c r="AO297" s="739"/>
      <c r="AP297" s="962"/>
      <c r="AQ297" s="795"/>
      <c r="AR297" s="795"/>
      <c r="AS297" s="964"/>
      <c r="AT297" s="965"/>
      <c r="AU297" s="834"/>
      <c r="AV297" s="859"/>
      <c r="AW297" s="859"/>
      <c r="AX297" s="859"/>
      <c r="AY297" s="859"/>
      <c r="AZ297" s="859"/>
      <c r="BA297" s="859"/>
      <c r="BB297" s="859"/>
      <c r="BC297" s="859"/>
      <c r="BD297" s="859"/>
      <c r="BE297" s="859"/>
      <c r="BF297" s="952"/>
      <c r="BG297" s="955"/>
      <c r="BH297" s="945"/>
      <c r="BI297" s="945"/>
      <c r="BJ297" s="945"/>
      <c r="BK297" s="935"/>
    </row>
    <row r="298" spans="1:63" ht="72" customHeight="1">
      <c r="A298" s="737"/>
      <c r="B298" s="738"/>
      <c r="C298" s="754"/>
      <c r="D298" s="754"/>
      <c r="E298" s="739"/>
      <c r="F298" s="739"/>
      <c r="G298" s="730"/>
      <c r="H298" s="739"/>
      <c r="I298" s="760"/>
      <c r="J298" s="739"/>
      <c r="K298" s="88" t="s">
        <v>154</v>
      </c>
      <c r="L298" s="103" t="s">
        <v>142</v>
      </c>
      <c r="M298" s="779"/>
      <c r="N298" s="740"/>
      <c r="O298" s="741"/>
      <c r="P298" s="742"/>
      <c r="Q298" s="856"/>
      <c r="R298" s="739"/>
      <c r="S298" s="743"/>
      <c r="T298" s="758"/>
      <c r="U298" s="743"/>
      <c r="V298" s="743"/>
      <c r="W298" s="743"/>
      <c r="X298" s="758"/>
      <c r="Y298" s="743"/>
      <c r="Z298" s="743"/>
      <c r="AA298" s="743"/>
      <c r="AB298" s="824"/>
      <c r="AC298" s="824"/>
      <c r="AD298" s="824"/>
      <c r="AE298" s="824"/>
      <c r="AF298" s="760"/>
      <c r="AG298" s="830"/>
      <c r="AH298" s="785"/>
      <c r="AI298" s="832"/>
      <c r="AJ298" s="785"/>
      <c r="AK298" s="966"/>
      <c r="AL298" s="966"/>
      <c r="AM298" s="966"/>
      <c r="AN298" s="966"/>
      <c r="AO298" s="739"/>
      <c r="AP298" s="962"/>
      <c r="AQ298" s="795"/>
      <c r="AR298" s="795"/>
      <c r="AS298" s="964"/>
      <c r="AT298" s="965"/>
      <c r="AU298" s="835"/>
      <c r="AV298" s="860"/>
      <c r="AW298" s="860"/>
      <c r="AX298" s="860"/>
      <c r="AY298" s="860"/>
      <c r="AZ298" s="860"/>
      <c r="BA298" s="860"/>
      <c r="BB298" s="860"/>
      <c r="BC298" s="860"/>
      <c r="BD298" s="860"/>
      <c r="BE298" s="860"/>
      <c r="BF298" s="953"/>
      <c r="BG298" s="956"/>
      <c r="BH298" s="946"/>
      <c r="BI298" s="946"/>
      <c r="BJ298" s="946"/>
      <c r="BK298" s="936"/>
    </row>
    <row r="299" spans="1:63" ht="45" customHeight="1">
      <c r="A299" s="737"/>
      <c r="B299" s="738"/>
      <c r="C299" s="755"/>
      <c r="D299" s="755"/>
      <c r="E299" s="739"/>
      <c r="F299" s="739"/>
      <c r="G299" s="730"/>
      <c r="H299" s="739"/>
      <c r="I299" s="760"/>
      <c r="J299" s="739"/>
      <c r="K299" s="88" t="s">
        <v>155</v>
      </c>
      <c r="L299" s="103" t="s">
        <v>126</v>
      </c>
      <c r="M299" s="779"/>
      <c r="N299" s="740"/>
      <c r="O299" s="741"/>
      <c r="P299" s="742"/>
      <c r="Q299" s="856"/>
      <c r="R299" s="739"/>
      <c r="S299" s="743"/>
      <c r="T299" s="758"/>
      <c r="U299" s="743"/>
      <c r="V299" s="743"/>
      <c r="W299" s="743"/>
      <c r="X299" s="758"/>
      <c r="Y299" s="743"/>
      <c r="Z299" s="743"/>
      <c r="AA299" s="743"/>
      <c r="AB299" s="824"/>
      <c r="AC299" s="824"/>
      <c r="AD299" s="824"/>
      <c r="AE299" s="824"/>
      <c r="AF299" s="760"/>
      <c r="AG299" s="830"/>
      <c r="AH299" s="785"/>
      <c r="AI299" s="832"/>
      <c r="AJ299" s="785"/>
      <c r="AK299" s="966"/>
      <c r="AL299" s="966"/>
      <c r="AM299" s="966"/>
      <c r="AN299" s="966"/>
      <c r="AO299" s="739"/>
      <c r="AP299" s="962"/>
      <c r="AQ299" s="795"/>
      <c r="AR299" s="795"/>
      <c r="AS299" s="964"/>
      <c r="AT299" s="965"/>
      <c r="AU299" s="887"/>
      <c r="AV299" s="888"/>
      <c r="AW299" s="888"/>
      <c r="AX299" s="888"/>
      <c r="AY299" s="888"/>
      <c r="AZ299" s="888"/>
      <c r="BA299" s="888"/>
      <c r="BB299" s="888"/>
      <c r="BC299" s="888"/>
      <c r="BD299" s="888"/>
      <c r="BE299" s="888"/>
      <c r="BF299" s="904"/>
      <c r="BG299" s="949"/>
      <c r="BH299" s="942"/>
      <c r="BI299" s="942"/>
      <c r="BJ299" s="942"/>
      <c r="BK299" s="950"/>
    </row>
    <row r="300" spans="1:63" ht="45" customHeight="1">
      <c r="A300" s="737"/>
      <c r="B300" s="738"/>
      <c r="C300" s="762" t="s">
        <v>985</v>
      </c>
      <c r="D300" s="762" t="s">
        <v>986</v>
      </c>
      <c r="E300" s="739"/>
      <c r="F300" s="739"/>
      <c r="G300" s="730"/>
      <c r="H300" s="739"/>
      <c r="I300" s="760"/>
      <c r="J300" s="739"/>
      <c r="K300" s="88" t="s">
        <v>156</v>
      </c>
      <c r="L300" s="103" t="s">
        <v>126</v>
      </c>
      <c r="M300" s="779"/>
      <c r="N300" s="740"/>
      <c r="O300" s="741"/>
      <c r="P300" s="742"/>
      <c r="Q300" s="856"/>
      <c r="R300" s="739"/>
      <c r="S300" s="743"/>
      <c r="T300" s="758"/>
      <c r="U300" s="743"/>
      <c r="V300" s="743"/>
      <c r="W300" s="743"/>
      <c r="X300" s="758"/>
      <c r="Y300" s="743"/>
      <c r="Z300" s="743"/>
      <c r="AA300" s="743"/>
      <c r="AB300" s="824"/>
      <c r="AC300" s="824"/>
      <c r="AD300" s="824"/>
      <c r="AE300" s="824"/>
      <c r="AF300" s="760"/>
      <c r="AG300" s="830"/>
      <c r="AH300" s="785"/>
      <c r="AI300" s="832"/>
      <c r="AJ300" s="785"/>
      <c r="AK300" s="966"/>
      <c r="AL300" s="966"/>
      <c r="AM300" s="966"/>
      <c r="AN300" s="966"/>
      <c r="AO300" s="739"/>
      <c r="AP300" s="962"/>
      <c r="AQ300" s="795"/>
      <c r="AR300" s="795"/>
      <c r="AS300" s="964"/>
      <c r="AT300" s="965"/>
      <c r="AU300" s="887"/>
      <c r="AV300" s="888"/>
      <c r="AW300" s="888"/>
      <c r="AX300" s="888"/>
      <c r="AY300" s="888"/>
      <c r="AZ300" s="888"/>
      <c r="BA300" s="888"/>
      <c r="BB300" s="888"/>
      <c r="BC300" s="888"/>
      <c r="BD300" s="888"/>
      <c r="BE300" s="888"/>
      <c r="BF300" s="904"/>
      <c r="BG300" s="949"/>
      <c r="BH300" s="942"/>
      <c r="BI300" s="942"/>
      <c r="BJ300" s="942"/>
      <c r="BK300" s="950"/>
    </row>
    <row r="301" spans="1:63" ht="45" customHeight="1">
      <c r="A301" s="737"/>
      <c r="B301" s="738"/>
      <c r="C301" s="754"/>
      <c r="D301" s="754"/>
      <c r="E301" s="739"/>
      <c r="F301" s="739"/>
      <c r="G301" s="730"/>
      <c r="H301" s="739"/>
      <c r="I301" s="760"/>
      <c r="J301" s="739"/>
      <c r="K301" s="88" t="s">
        <v>157</v>
      </c>
      <c r="L301" s="103" t="s">
        <v>126</v>
      </c>
      <c r="M301" s="779"/>
      <c r="N301" s="740"/>
      <c r="O301" s="741"/>
      <c r="P301" s="742"/>
      <c r="Q301" s="857"/>
      <c r="R301" s="739"/>
      <c r="S301" s="743"/>
      <c r="T301" s="758"/>
      <c r="U301" s="743"/>
      <c r="V301" s="743"/>
      <c r="W301" s="743"/>
      <c r="X301" s="758"/>
      <c r="Y301" s="743"/>
      <c r="Z301" s="743"/>
      <c r="AA301" s="743"/>
      <c r="AB301" s="825"/>
      <c r="AC301" s="825"/>
      <c r="AD301" s="825"/>
      <c r="AE301" s="825"/>
      <c r="AF301" s="761"/>
      <c r="AG301" s="831"/>
      <c r="AH301" s="785"/>
      <c r="AI301" s="832"/>
      <c r="AJ301" s="785"/>
      <c r="AK301" s="966"/>
      <c r="AL301" s="966"/>
      <c r="AM301" s="966"/>
      <c r="AN301" s="966"/>
      <c r="AO301" s="739"/>
      <c r="AP301" s="963"/>
      <c r="AQ301" s="795"/>
      <c r="AR301" s="795"/>
      <c r="AS301" s="964"/>
      <c r="AT301" s="965"/>
      <c r="AU301" s="887"/>
      <c r="AV301" s="888"/>
      <c r="AW301" s="888"/>
      <c r="AX301" s="888"/>
      <c r="AY301" s="888"/>
      <c r="AZ301" s="888"/>
      <c r="BA301" s="888"/>
      <c r="BB301" s="888"/>
      <c r="BC301" s="888"/>
      <c r="BD301" s="888"/>
      <c r="BE301" s="888"/>
      <c r="BF301" s="904"/>
      <c r="BG301" s="949"/>
      <c r="BH301" s="942"/>
      <c r="BI301" s="942"/>
      <c r="BJ301" s="942"/>
      <c r="BK301" s="950"/>
    </row>
    <row r="302" spans="1:63" ht="45" customHeight="1">
      <c r="A302" s="737"/>
      <c r="B302" s="738"/>
      <c r="C302" s="754"/>
      <c r="D302" s="754"/>
      <c r="E302" s="739"/>
      <c r="F302" s="739"/>
      <c r="G302" s="730" t="s">
        <v>589</v>
      </c>
      <c r="H302" s="739"/>
      <c r="I302" s="760"/>
      <c r="J302" s="739"/>
      <c r="K302" s="88" t="s">
        <v>158</v>
      </c>
      <c r="L302" s="103" t="s">
        <v>126</v>
      </c>
      <c r="M302" s="779"/>
      <c r="N302" s="740"/>
      <c r="O302" s="741"/>
      <c r="P302" s="742"/>
      <c r="Q302" s="730" t="s">
        <v>590</v>
      </c>
      <c r="R302" s="739" t="s">
        <v>127</v>
      </c>
      <c r="S302" s="176" t="s">
        <v>128</v>
      </c>
      <c r="T302" s="177" t="s">
        <v>129</v>
      </c>
      <c r="U302" s="176">
        <f>+IFERROR(VLOOKUP(T302,[3]DATOS!$E$2:$F$17,2,FALSE),"")</f>
        <v>15</v>
      </c>
      <c r="V302" s="743">
        <f>SUM(U302:U308)</f>
        <v>100</v>
      </c>
      <c r="W302" s="743" t="str">
        <f>+IF(AND(V302&lt;=100,V302&gt;=96),"Fuerte",IF(AND(V302&lt;=95,V302&gt;=86),"Moderado",IF(AND(V302&lt;=85,M302&gt;=0),"Débil"," ")))</f>
        <v>Fuerte</v>
      </c>
      <c r="X302" s="758" t="s">
        <v>130</v>
      </c>
      <c r="Y302" s="743" t="str">
        <f>IF(AND(EXACT(W302,"Fuerte"),(EXACT(X302,"Fuerte"))),"Fuerte",IF(AND(EXACT(W302,"Fuerte"),(EXACT(X302,"Moderado"))),"Moderado",IF(AND(EXACT(W302,"Fuerte"),(EXACT(X302,"Débil"))),"Débil",IF(AND(EXACT(W302,"Moderado"),(EXACT(X302,"Fuerte"))),"Moderado",IF(AND(EXACT(W302,"Moderado"),(EXACT(X302,"Moderado"))),"Moderado",IF(AND(EXACT(W302,"Moderado"),(EXACT(X302,"Débil"))),"Débil",IF(AND(EXACT(W302,"Débil"),(EXACT(X302,"Fuerte"))),"Débil",IF(AND(EXACT(W302,"Débil"),(EXACT(X302,"Moderado"))),"Débil",IF(AND(EXACT(W302,"Débil"),(EXACT(X302,"Débil"))),"Débil",)))))))))</f>
        <v>Fuerte</v>
      </c>
      <c r="Z302" s="743">
        <f>IF(Y302="Fuerte",100,IF(Y302="Moderado",50,IF(Y302="Débil",0)))</f>
        <v>100</v>
      </c>
      <c r="AA302" s="743"/>
      <c r="AB302" s="823" t="s">
        <v>491</v>
      </c>
      <c r="AC302" s="826">
        <v>0.2</v>
      </c>
      <c r="AD302" s="826">
        <v>0.4</v>
      </c>
      <c r="AE302" s="826">
        <v>0.4</v>
      </c>
      <c r="AF302" s="759" t="s">
        <v>584</v>
      </c>
      <c r="AG302" s="829" t="s">
        <v>591</v>
      </c>
      <c r="AH302" s="785"/>
      <c r="AI302" s="832"/>
      <c r="AJ302" s="785"/>
      <c r="AK302" s="966"/>
      <c r="AL302" s="966"/>
      <c r="AM302" s="966"/>
      <c r="AN302" s="966"/>
      <c r="AO302" s="739"/>
      <c r="AP302" s="836" t="s">
        <v>592</v>
      </c>
      <c r="AQ302" s="795"/>
      <c r="AR302" s="795"/>
      <c r="AS302" s="964"/>
      <c r="AT302" s="965" t="s">
        <v>593</v>
      </c>
      <c r="AU302" s="887"/>
      <c r="AV302" s="888"/>
      <c r="AW302" s="888"/>
      <c r="AX302" s="888"/>
      <c r="AY302" s="888"/>
      <c r="AZ302" s="888"/>
      <c r="BA302" s="888"/>
      <c r="BB302" s="888"/>
      <c r="BC302" s="888"/>
      <c r="BD302" s="888"/>
      <c r="BE302" s="888"/>
      <c r="BF302" s="904"/>
      <c r="BG302" s="949"/>
      <c r="BH302" s="942"/>
      <c r="BI302" s="942"/>
      <c r="BJ302" s="942"/>
      <c r="BK302" s="950"/>
    </row>
    <row r="303" spans="1:63" ht="45" customHeight="1">
      <c r="A303" s="737"/>
      <c r="B303" s="738"/>
      <c r="C303" s="754"/>
      <c r="D303" s="754"/>
      <c r="E303" s="739"/>
      <c r="F303" s="739"/>
      <c r="G303" s="730"/>
      <c r="H303" s="739"/>
      <c r="I303" s="760"/>
      <c r="J303" s="739"/>
      <c r="K303" s="89" t="s">
        <v>159</v>
      </c>
      <c r="L303" s="103" t="s">
        <v>142</v>
      </c>
      <c r="M303" s="779"/>
      <c r="N303" s="740"/>
      <c r="O303" s="741"/>
      <c r="P303" s="742"/>
      <c r="Q303" s="730"/>
      <c r="R303" s="739"/>
      <c r="S303" s="176" t="s">
        <v>136</v>
      </c>
      <c r="T303" s="177" t="s">
        <v>137</v>
      </c>
      <c r="U303" s="176">
        <f>+IFERROR(VLOOKUP(T303,[3]DATOS!$E$2:$F$17,2,FALSE),"")</f>
        <v>15</v>
      </c>
      <c r="V303" s="743"/>
      <c r="W303" s="743"/>
      <c r="X303" s="758"/>
      <c r="Y303" s="743"/>
      <c r="Z303" s="743"/>
      <c r="AA303" s="743"/>
      <c r="AB303" s="824"/>
      <c r="AC303" s="996"/>
      <c r="AD303" s="996"/>
      <c r="AE303" s="996"/>
      <c r="AF303" s="760"/>
      <c r="AG303" s="830"/>
      <c r="AH303" s="785"/>
      <c r="AI303" s="832"/>
      <c r="AJ303" s="785"/>
      <c r="AK303" s="966"/>
      <c r="AL303" s="966"/>
      <c r="AM303" s="966"/>
      <c r="AN303" s="966"/>
      <c r="AO303" s="739"/>
      <c r="AP303" s="836"/>
      <c r="AQ303" s="795"/>
      <c r="AR303" s="795"/>
      <c r="AS303" s="964"/>
      <c r="AT303" s="965"/>
      <c r="AU303" s="887"/>
      <c r="AV303" s="888"/>
      <c r="AW303" s="888"/>
      <c r="AX303" s="888"/>
      <c r="AY303" s="888"/>
      <c r="AZ303" s="888"/>
      <c r="BA303" s="888"/>
      <c r="BB303" s="888"/>
      <c r="BC303" s="888"/>
      <c r="BD303" s="888"/>
      <c r="BE303" s="888"/>
      <c r="BF303" s="904"/>
      <c r="BG303" s="949"/>
      <c r="BH303" s="942"/>
      <c r="BI303" s="942"/>
      <c r="BJ303" s="942"/>
      <c r="BK303" s="950"/>
    </row>
    <row r="304" spans="1:63" ht="45" customHeight="1">
      <c r="A304" s="737"/>
      <c r="B304" s="738"/>
      <c r="C304" s="754"/>
      <c r="D304" s="754"/>
      <c r="E304" s="739"/>
      <c r="F304" s="739"/>
      <c r="G304" s="730"/>
      <c r="H304" s="739"/>
      <c r="I304" s="760"/>
      <c r="J304" s="739"/>
      <c r="K304" s="89" t="s">
        <v>160</v>
      </c>
      <c r="L304" s="103" t="s">
        <v>142</v>
      </c>
      <c r="M304" s="779"/>
      <c r="N304" s="740"/>
      <c r="O304" s="741"/>
      <c r="P304" s="742"/>
      <c r="Q304" s="730"/>
      <c r="R304" s="739"/>
      <c r="S304" s="176" t="s">
        <v>139</v>
      </c>
      <c r="T304" s="177" t="s">
        <v>140</v>
      </c>
      <c r="U304" s="176">
        <f>+IFERROR(VLOOKUP(T304,[3]DATOS!$E$2:$F$17,2,FALSE),"")</f>
        <v>15</v>
      </c>
      <c r="V304" s="743"/>
      <c r="W304" s="743"/>
      <c r="X304" s="758"/>
      <c r="Y304" s="743"/>
      <c r="Z304" s="743"/>
      <c r="AA304" s="743"/>
      <c r="AB304" s="824"/>
      <c r="AC304" s="996"/>
      <c r="AD304" s="996"/>
      <c r="AE304" s="996"/>
      <c r="AF304" s="760"/>
      <c r="AG304" s="830"/>
      <c r="AH304" s="785"/>
      <c r="AI304" s="832"/>
      <c r="AJ304" s="785"/>
      <c r="AK304" s="966"/>
      <c r="AL304" s="966"/>
      <c r="AM304" s="966"/>
      <c r="AN304" s="966"/>
      <c r="AO304" s="739"/>
      <c r="AP304" s="836"/>
      <c r="AQ304" s="795"/>
      <c r="AR304" s="795"/>
      <c r="AS304" s="964"/>
      <c r="AT304" s="965"/>
      <c r="AU304" s="887"/>
      <c r="AV304" s="888"/>
      <c r="AW304" s="888"/>
      <c r="AX304" s="888"/>
      <c r="AY304" s="888"/>
      <c r="AZ304" s="888"/>
      <c r="BA304" s="888"/>
      <c r="BB304" s="888"/>
      <c r="BC304" s="888"/>
      <c r="BD304" s="888"/>
      <c r="BE304" s="888"/>
      <c r="BF304" s="904"/>
      <c r="BG304" s="949"/>
      <c r="BH304" s="942"/>
      <c r="BI304" s="942"/>
      <c r="BJ304" s="942"/>
      <c r="BK304" s="950"/>
    </row>
    <row r="305" spans="1:63" ht="45" customHeight="1">
      <c r="A305" s="737"/>
      <c r="B305" s="738"/>
      <c r="C305" s="754"/>
      <c r="D305" s="754"/>
      <c r="E305" s="739"/>
      <c r="F305" s="739"/>
      <c r="G305" s="730"/>
      <c r="H305" s="739"/>
      <c r="I305" s="760"/>
      <c r="J305" s="739"/>
      <c r="K305" s="89" t="s">
        <v>161</v>
      </c>
      <c r="L305" s="103" t="s">
        <v>142</v>
      </c>
      <c r="M305" s="779"/>
      <c r="N305" s="740"/>
      <c r="O305" s="741"/>
      <c r="P305" s="742"/>
      <c r="Q305" s="730"/>
      <c r="R305" s="739"/>
      <c r="S305" s="176" t="s">
        <v>143</v>
      </c>
      <c r="T305" s="177" t="s">
        <v>144</v>
      </c>
      <c r="U305" s="176">
        <f>+IFERROR(VLOOKUP(T305,[3]DATOS!$E$2:$F$17,2,FALSE),"")</f>
        <v>15</v>
      </c>
      <c r="V305" s="743"/>
      <c r="W305" s="743"/>
      <c r="X305" s="758"/>
      <c r="Y305" s="743"/>
      <c r="Z305" s="743"/>
      <c r="AA305" s="743"/>
      <c r="AB305" s="824"/>
      <c r="AC305" s="996"/>
      <c r="AD305" s="996"/>
      <c r="AE305" s="996"/>
      <c r="AF305" s="760"/>
      <c r="AG305" s="830"/>
      <c r="AH305" s="785"/>
      <c r="AI305" s="832"/>
      <c r="AJ305" s="785"/>
      <c r="AK305" s="966"/>
      <c r="AL305" s="966"/>
      <c r="AM305" s="966"/>
      <c r="AN305" s="966"/>
      <c r="AO305" s="739"/>
      <c r="AP305" s="836"/>
      <c r="AQ305" s="795"/>
      <c r="AR305" s="795"/>
      <c r="AS305" s="964"/>
      <c r="AT305" s="965"/>
      <c r="AU305" s="887"/>
      <c r="AV305" s="888"/>
      <c r="AW305" s="888"/>
      <c r="AX305" s="888"/>
      <c r="AY305" s="888"/>
      <c r="AZ305" s="888"/>
      <c r="BA305" s="888"/>
      <c r="BB305" s="888"/>
      <c r="BC305" s="888"/>
      <c r="BD305" s="888"/>
      <c r="BE305" s="888"/>
      <c r="BF305" s="904"/>
      <c r="BG305" s="949"/>
      <c r="BH305" s="942"/>
      <c r="BI305" s="942"/>
      <c r="BJ305" s="942"/>
      <c r="BK305" s="950"/>
    </row>
    <row r="306" spans="1:63" ht="45" customHeight="1">
      <c r="A306" s="737"/>
      <c r="B306" s="738"/>
      <c r="C306" s="754"/>
      <c r="D306" s="754"/>
      <c r="E306" s="739"/>
      <c r="F306" s="739"/>
      <c r="G306" s="730"/>
      <c r="H306" s="739"/>
      <c r="I306" s="760"/>
      <c r="J306" s="739"/>
      <c r="K306" s="89" t="s">
        <v>162</v>
      </c>
      <c r="L306" s="103" t="s">
        <v>142</v>
      </c>
      <c r="M306" s="779"/>
      <c r="N306" s="740"/>
      <c r="O306" s="741"/>
      <c r="P306" s="742"/>
      <c r="Q306" s="730"/>
      <c r="R306" s="739"/>
      <c r="S306" s="176" t="s">
        <v>146</v>
      </c>
      <c r="T306" s="177" t="s">
        <v>147</v>
      </c>
      <c r="U306" s="176">
        <f>+IFERROR(VLOOKUP(T306,[3]DATOS!$E$2:$F$17,2,FALSE),"")</f>
        <v>15</v>
      </c>
      <c r="V306" s="743"/>
      <c r="W306" s="743"/>
      <c r="X306" s="758"/>
      <c r="Y306" s="743"/>
      <c r="Z306" s="743"/>
      <c r="AA306" s="743"/>
      <c r="AB306" s="824"/>
      <c r="AC306" s="996"/>
      <c r="AD306" s="996"/>
      <c r="AE306" s="996"/>
      <c r="AF306" s="760"/>
      <c r="AG306" s="830"/>
      <c r="AH306" s="785"/>
      <c r="AI306" s="832"/>
      <c r="AJ306" s="785"/>
      <c r="AK306" s="966"/>
      <c r="AL306" s="966"/>
      <c r="AM306" s="966"/>
      <c r="AN306" s="966"/>
      <c r="AO306" s="739"/>
      <c r="AP306" s="836"/>
      <c r="AQ306" s="795"/>
      <c r="AR306" s="795"/>
      <c r="AS306" s="964"/>
      <c r="AT306" s="965"/>
      <c r="AU306" s="887"/>
      <c r="AV306" s="888"/>
      <c r="AW306" s="888"/>
      <c r="AX306" s="888"/>
      <c r="AY306" s="888"/>
      <c r="AZ306" s="888"/>
      <c r="BA306" s="888"/>
      <c r="BB306" s="888"/>
      <c r="BC306" s="888"/>
      <c r="BD306" s="888"/>
      <c r="BE306" s="888"/>
      <c r="BF306" s="904"/>
      <c r="BG306" s="949"/>
      <c r="BH306" s="942"/>
      <c r="BI306" s="942"/>
      <c r="BJ306" s="942"/>
      <c r="BK306" s="950"/>
    </row>
    <row r="307" spans="1:63" ht="45" customHeight="1">
      <c r="A307" s="737"/>
      <c r="B307" s="738"/>
      <c r="C307" s="754"/>
      <c r="D307" s="754"/>
      <c r="E307" s="739"/>
      <c r="F307" s="739"/>
      <c r="G307" s="730"/>
      <c r="H307" s="739"/>
      <c r="I307" s="760"/>
      <c r="J307" s="739"/>
      <c r="K307" s="89" t="s">
        <v>163</v>
      </c>
      <c r="L307" s="103" t="s">
        <v>142</v>
      </c>
      <c r="M307" s="779"/>
      <c r="N307" s="740"/>
      <c r="O307" s="741"/>
      <c r="P307" s="742"/>
      <c r="Q307" s="730"/>
      <c r="R307" s="739"/>
      <c r="S307" s="176" t="s">
        <v>149</v>
      </c>
      <c r="T307" s="177" t="s">
        <v>150</v>
      </c>
      <c r="U307" s="176">
        <f>+IFERROR(VLOOKUP(T307,[3]DATOS!$E$2:$F$17,2,FALSE),"")</f>
        <v>15</v>
      </c>
      <c r="V307" s="743"/>
      <c r="W307" s="743"/>
      <c r="X307" s="758"/>
      <c r="Y307" s="743"/>
      <c r="Z307" s="743"/>
      <c r="AA307" s="743"/>
      <c r="AB307" s="824"/>
      <c r="AC307" s="996"/>
      <c r="AD307" s="996"/>
      <c r="AE307" s="996"/>
      <c r="AF307" s="760"/>
      <c r="AG307" s="830"/>
      <c r="AH307" s="785"/>
      <c r="AI307" s="832"/>
      <c r="AJ307" s="785"/>
      <c r="AK307" s="966"/>
      <c r="AL307" s="966"/>
      <c r="AM307" s="966"/>
      <c r="AN307" s="966"/>
      <c r="AO307" s="739"/>
      <c r="AP307" s="836"/>
      <c r="AQ307" s="795"/>
      <c r="AR307" s="795"/>
      <c r="AS307" s="964"/>
      <c r="AT307" s="965"/>
      <c r="AU307" s="887"/>
      <c r="AV307" s="888"/>
      <c r="AW307" s="888"/>
      <c r="AX307" s="888"/>
      <c r="AY307" s="888"/>
      <c r="AZ307" s="888"/>
      <c r="BA307" s="888"/>
      <c r="BB307" s="888"/>
      <c r="BC307" s="888"/>
      <c r="BD307" s="888"/>
      <c r="BE307" s="888"/>
      <c r="BF307" s="904"/>
      <c r="BG307" s="949"/>
      <c r="BH307" s="942"/>
      <c r="BI307" s="942"/>
      <c r="BJ307" s="942"/>
      <c r="BK307" s="950"/>
    </row>
    <row r="308" spans="1:63" ht="45" customHeight="1">
      <c r="A308" s="737"/>
      <c r="B308" s="738"/>
      <c r="C308" s="754"/>
      <c r="D308" s="754"/>
      <c r="E308" s="739"/>
      <c r="F308" s="739"/>
      <c r="G308" s="730"/>
      <c r="H308" s="739"/>
      <c r="I308" s="760"/>
      <c r="J308" s="739"/>
      <c r="K308" s="89" t="s">
        <v>164</v>
      </c>
      <c r="L308" s="103" t="s">
        <v>142</v>
      </c>
      <c r="M308" s="779"/>
      <c r="N308" s="740"/>
      <c r="O308" s="741"/>
      <c r="P308" s="742"/>
      <c r="Q308" s="730"/>
      <c r="R308" s="739"/>
      <c r="S308" s="176" t="s">
        <v>152</v>
      </c>
      <c r="T308" s="177" t="s">
        <v>153</v>
      </c>
      <c r="U308" s="176">
        <f>+IFERROR(VLOOKUP(T308,[3]DATOS!$E$2:$F$17,2,FALSE),"")</f>
        <v>10</v>
      </c>
      <c r="V308" s="743"/>
      <c r="W308" s="743"/>
      <c r="X308" s="758"/>
      <c r="Y308" s="743"/>
      <c r="Z308" s="743"/>
      <c r="AA308" s="743"/>
      <c r="AB308" s="824"/>
      <c r="AC308" s="996"/>
      <c r="AD308" s="996"/>
      <c r="AE308" s="996"/>
      <c r="AF308" s="760"/>
      <c r="AG308" s="830"/>
      <c r="AH308" s="785"/>
      <c r="AI308" s="832"/>
      <c r="AJ308" s="785"/>
      <c r="AK308" s="966"/>
      <c r="AL308" s="966"/>
      <c r="AM308" s="966"/>
      <c r="AN308" s="966"/>
      <c r="AO308" s="739"/>
      <c r="AP308" s="836"/>
      <c r="AQ308" s="795"/>
      <c r="AR308" s="795"/>
      <c r="AS308" s="964"/>
      <c r="AT308" s="965"/>
      <c r="AU308" s="887"/>
      <c r="AV308" s="888"/>
      <c r="AW308" s="888"/>
      <c r="AX308" s="888"/>
      <c r="AY308" s="888"/>
      <c r="AZ308" s="888"/>
      <c r="BA308" s="888"/>
      <c r="BB308" s="888"/>
      <c r="BC308" s="888"/>
      <c r="BD308" s="888"/>
      <c r="BE308" s="888"/>
      <c r="BF308" s="904"/>
      <c r="BG308" s="949"/>
      <c r="BH308" s="942"/>
      <c r="BI308" s="942"/>
      <c r="BJ308" s="942"/>
      <c r="BK308" s="950"/>
    </row>
    <row r="309" spans="1:63" ht="45" customHeight="1" thickBot="1">
      <c r="A309" s="737"/>
      <c r="B309" s="738"/>
      <c r="C309" s="767"/>
      <c r="D309" s="767"/>
      <c r="E309" s="739"/>
      <c r="F309" s="739"/>
      <c r="G309" s="730"/>
      <c r="H309" s="739"/>
      <c r="I309" s="761"/>
      <c r="J309" s="739"/>
      <c r="K309" s="89" t="s">
        <v>165</v>
      </c>
      <c r="L309" s="103" t="s">
        <v>142</v>
      </c>
      <c r="M309" s="779"/>
      <c r="N309" s="740"/>
      <c r="O309" s="741"/>
      <c r="P309" s="742"/>
      <c r="Q309" s="730"/>
      <c r="R309" s="739"/>
      <c r="S309" s="176"/>
      <c r="T309" s="177"/>
      <c r="U309" s="176"/>
      <c r="V309" s="743"/>
      <c r="W309" s="743"/>
      <c r="X309" s="758"/>
      <c r="Y309" s="743"/>
      <c r="Z309" s="743"/>
      <c r="AA309" s="743"/>
      <c r="AB309" s="825"/>
      <c r="AC309" s="997"/>
      <c r="AD309" s="997"/>
      <c r="AE309" s="997"/>
      <c r="AF309" s="761"/>
      <c r="AG309" s="831"/>
      <c r="AH309" s="785"/>
      <c r="AI309" s="832"/>
      <c r="AJ309" s="785"/>
      <c r="AK309" s="966"/>
      <c r="AL309" s="966"/>
      <c r="AM309" s="966"/>
      <c r="AN309" s="966"/>
      <c r="AO309" s="739"/>
      <c r="AP309" s="836"/>
      <c r="AQ309" s="795"/>
      <c r="AR309" s="795"/>
      <c r="AS309" s="964"/>
      <c r="AT309" s="965"/>
      <c r="AU309" s="887"/>
      <c r="AV309" s="888"/>
      <c r="AW309" s="888"/>
      <c r="AX309" s="888"/>
      <c r="AY309" s="888"/>
      <c r="AZ309" s="888"/>
      <c r="BA309" s="888"/>
      <c r="BB309" s="888"/>
      <c r="BC309" s="888"/>
      <c r="BD309" s="888"/>
      <c r="BE309" s="888"/>
      <c r="BF309" s="904"/>
      <c r="BG309" s="949"/>
      <c r="BH309" s="942"/>
      <c r="BI309" s="942"/>
      <c r="BJ309" s="942"/>
      <c r="BK309" s="950"/>
    </row>
    <row r="310" spans="1:63" ht="46.5" customHeight="1">
      <c r="A310" s="737">
        <v>17</v>
      </c>
      <c r="B310" s="738" t="s">
        <v>594</v>
      </c>
      <c r="C310" s="762" t="s">
        <v>991</v>
      </c>
      <c r="D310" s="762" t="s">
        <v>992</v>
      </c>
      <c r="E310" s="739" t="s">
        <v>291</v>
      </c>
      <c r="F310" s="739" t="s">
        <v>122</v>
      </c>
      <c r="G310" s="730" t="s">
        <v>595</v>
      </c>
      <c r="H310" s="739" t="s">
        <v>596</v>
      </c>
      <c r="I310" s="759" t="s">
        <v>468</v>
      </c>
      <c r="J310" s="739" t="s">
        <v>124</v>
      </c>
      <c r="K310" s="88" t="s">
        <v>125</v>
      </c>
      <c r="L310" s="103" t="s">
        <v>126</v>
      </c>
      <c r="M310" s="779">
        <v>6</v>
      </c>
      <c r="N310" s="740" t="s">
        <v>26</v>
      </c>
      <c r="O310" s="741" t="s">
        <v>549</v>
      </c>
      <c r="P310" s="742" t="s">
        <v>469</v>
      </c>
      <c r="Q310" s="960" t="s">
        <v>1001</v>
      </c>
      <c r="R310" s="739" t="s">
        <v>127</v>
      </c>
      <c r="S310" s="176" t="s">
        <v>128</v>
      </c>
      <c r="T310" s="177" t="s">
        <v>129</v>
      </c>
      <c r="U310" s="176">
        <v>15</v>
      </c>
      <c r="V310" s="743">
        <v>100</v>
      </c>
      <c r="W310" s="743" t="s">
        <v>130</v>
      </c>
      <c r="X310" s="758" t="s">
        <v>130</v>
      </c>
      <c r="Y310" s="743" t="s">
        <v>130</v>
      </c>
      <c r="Z310" s="743">
        <v>100</v>
      </c>
      <c r="AA310" s="743">
        <v>100</v>
      </c>
      <c r="AB310" s="823" t="s">
        <v>491</v>
      </c>
      <c r="AC310" s="826">
        <v>0.33</v>
      </c>
      <c r="AD310" s="826">
        <v>0.33</v>
      </c>
      <c r="AE310" s="826">
        <v>0.34</v>
      </c>
      <c r="AF310" s="759" t="s">
        <v>597</v>
      </c>
      <c r="AG310" s="1054">
        <v>44926</v>
      </c>
      <c r="AH310" s="785" t="s">
        <v>130</v>
      </c>
      <c r="AI310" s="832" t="s">
        <v>132</v>
      </c>
      <c r="AJ310" s="785" t="s">
        <v>133</v>
      </c>
      <c r="AK310" s="966" t="s">
        <v>124</v>
      </c>
      <c r="AL310" s="966" t="s">
        <v>574</v>
      </c>
      <c r="AM310" s="966" t="s">
        <v>26</v>
      </c>
      <c r="AN310" s="799" t="s">
        <v>549</v>
      </c>
      <c r="AO310" s="739" t="s">
        <v>469</v>
      </c>
      <c r="AP310" s="961" t="s">
        <v>598</v>
      </c>
      <c r="AQ310" s="795">
        <v>44927</v>
      </c>
      <c r="AR310" s="795">
        <v>45291</v>
      </c>
      <c r="AS310" s="964" t="s">
        <v>597</v>
      </c>
      <c r="AT310" s="965" t="s">
        <v>599</v>
      </c>
      <c r="AU310" s="833"/>
      <c r="AV310" s="858"/>
      <c r="AW310" s="858"/>
      <c r="AX310" s="858"/>
      <c r="AY310" s="858"/>
      <c r="AZ310" s="858"/>
      <c r="BA310" s="858"/>
      <c r="BB310" s="858"/>
      <c r="BC310" s="858"/>
      <c r="BD310" s="858"/>
      <c r="BE310" s="858"/>
      <c r="BF310" s="951"/>
      <c r="BG310" s="954"/>
      <c r="BH310" s="944"/>
      <c r="BI310" s="944"/>
      <c r="BJ310" s="944"/>
      <c r="BK310" s="934"/>
    </row>
    <row r="311" spans="1:63" ht="30" customHeight="1">
      <c r="A311" s="737"/>
      <c r="B311" s="738"/>
      <c r="C311" s="1031"/>
      <c r="D311" s="754"/>
      <c r="E311" s="739"/>
      <c r="F311" s="739"/>
      <c r="G311" s="730"/>
      <c r="H311" s="739"/>
      <c r="I311" s="760"/>
      <c r="J311" s="739"/>
      <c r="K311" s="88" t="s">
        <v>135</v>
      </c>
      <c r="L311" s="103" t="s">
        <v>126</v>
      </c>
      <c r="M311" s="779"/>
      <c r="N311" s="740"/>
      <c r="O311" s="741"/>
      <c r="P311" s="742"/>
      <c r="Q311" s="960"/>
      <c r="R311" s="739"/>
      <c r="S311" s="176" t="s">
        <v>136</v>
      </c>
      <c r="T311" s="177" t="s">
        <v>137</v>
      </c>
      <c r="U311" s="176">
        <v>15</v>
      </c>
      <c r="V311" s="743"/>
      <c r="W311" s="743"/>
      <c r="X311" s="758"/>
      <c r="Y311" s="743"/>
      <c r="Z311" s="743"/>
      <c r="AA311" s="743"/>
      <c r="AB311" s="824"/>
      <c r="AC311" s="996"/>
      <c r="AD311" s="996"/>
      <c r="AE311" s="996"/>
      <c r="AF311" s="760"/>
      <c r="AG311" s="1055"/>
      <c r="AH311" s="785"/>
      <c r="AI311" s="832"/>
      <c r="AJ311" s="785"/>
      <c r="AK311" s="966"/>
      <c r="AL311" s="966"/>
      <c r="AM311" s="966"/>
      <c r="AN311" s="799"/>
      <c r="AO311" s="739"/>
      <c r="AP311" s="962"/>
      <c r="AQ311" s="795"/>
      <c r="AR311" s="795"/>
      <c r="AS311" s="964"/>
      <c r="AT311" s="965"/>
      <c r="AU311" s="834"/>
      <c r="AV311" s="859"/>
      <c r="AW311" s="859"/>
      <c r="AX311" s="859"/>
      <c r="AY311" s="859"/>
      <c r="AZ311" s="859"/>
      <c r="BA311" s="859"/>
      <c r="BB311" s="859"/>
      <c r="BC311" s="859"/>
      <c r="BD311" s="859"/>
      <c r="BE311" s="859"/>
      <c r="BF311" s="952"/>
      <c r="BG311" s="955"/>
      <c r="BH311" s="945"/>
      <c r="BI311" s="945"/>
      <c r="BJ311" s="945"/>
      <c r="BK311" s="935"/>
    </row>
    <row r="312" spans="1:63" ht="30" customHeight="1">
      <c r="A312" s="737"/>
      <c r="B312" s="738"/>
      <c r="C312" s="1031"/>
      <c r="D312" s="754"/>
      <c r="E312" s="739"/>
      <c r="F312" s="739"/>
      <c r="G312" s="730"/>
      <c r="H312" s="739"/>
      <c r="I312" s="760"/>
      <c r="J312" s="739"/>
      <c r="K312" s="88" t="s">
        <v>138</v>
      </c>
      <c r="L312" s="103" t="s">
        <v>142</v>
      </c>
      <c r="M312" s="779"/>
      <c r="N312" s="740"/>
      <c r="O312" s="741"/>
      <c r="P312" s="742"/>
      <c r="Q312" s="960"/>
      <c r="R312" s="739"/>
      <c r="S312" s="176" t="s">
        <v>139</v>
      </c>
      <c r="T312" s="177" t="s">
        <v>140</v>
      </c>
      <c r="U312" s="176">
        <v>15</v>
      </c>
      <c r="V312" s="743"/>
      <c r="W312" s="743"/>
      <c r="X312" s="758"/>
      <c r="Y312" s="743"/>
      <c r="Z312" s="743"/>
      <c r="AA312" s="743"/>
      <c r="AB312" s="824"/>
      <c r="AC312" s="996"/>
      <c r="AD312" s="996"/>
      <c r="AE312" s="996"/>
      <c r="AF312" s="760"/>
      <c r="AG312" s="1055"/>
      <c r="AH312" s="785"/>
      <c r="AI312" s="832"/>
      <c r="AJ312" s="785"/>
      <c r="AK312" s="966"/>
      <c r="AL312" s="966"/>
      <c r="AM312" s="966"/>
      <c r="AN312" s="799"/>
      <c r="AO312" s="739"/>
      <c r="AP312" s="962"/>
      <c r="AQ312" s="795"/>
      <c r="AR312" s="795"/>
      <c r="AS312" s="964"/>
      <c r="AT312" s="965"/>
      <c r="AU312" s="834"/>
      <c r="AV312" s="859"/>
      <c r="AW312" s="859"/>
      <c r="AX312" s="859"/>
      <c r="AY312" s="859"/>
      <c r="AZ312" s="859"/>
      <c r="BA312" s="859"/>
      <c r="BB312" s="859"/>
      <c r="BC312" s="859"/>
      <c r="BD312" s="859"/>
      <c r="BE312" s="859"/>
      <c r="BF312" s="952"/>
      <c r="BG312" s="955"/>
      <c r="BH312" s="945"/>
      <c r="BI312" s="945"/>
      <c r="BJ312" s="945"/>
      <c r="BK312" s="935"/>
    </row>
    <row r="313" spans="1:63" ht="30" customHeight="1">
      <c r="A313" s="737"/>
      <c r="B313" s="738"/>
      <c r="C313" s="1031"/>
      <c r="D313" s="754"/>
      <c r="E313" s="739"/>
      <c r="F313" s="739"/>
      <c r="G313" s="730"/>
      <c r="H313" s="739"/>
      <c r="I313" s="760"/>
      <c r="J313" s="739"/>
      <c r="K313" s="88" t="s">
        <v>141</v>
      </c>
      <c r="L313" s="103" t="s">
        <v>142</v>
      </c>
      <c r="M313" s="779"/>
      <c r="N313" s="740"/>
      <c r="O313" s="741"/>
      <c r="P313" s="742"/>
      <c r="Q313" s="960"/>
      <c r="R313" s="739"/>
      <c r="S313" s="176" t="s">
        <v>143</v>
      </c>
      <c r="T313" s="177" t="s">
        <v>144</v>
      </c>
      <c r="U313" s="176">
        <v>15</v>
      </c>
      <c r="V313" s="743"/>
      <c r="W313" s="743"/>
      <c r="X313" s="758"/>
      <c r="Y313" s="743"/>
      <c r="Z313" s="743"/>
      <c r="AA313" s="743"/>
      <c r="AB313" s="824"/>
      <c r="AC313" s="996"/>
      <c r="AD313" s="996"/>
      <c r="AE313" s="996"/>
      <c r="AF313" s="760"/>
      <c r="AG313" s="1055"/>
      <c r="AH313" s="785"/>
      <c r="AI313" s="832"/>
      <c r="AJ313" s="785"/>
      <c r="AK313" s="966"/>
      <c r="AL313" s="966"/>
      <c r="AM313" s="966"/>
      <c r="AN313" s="799"/>
      <c r="AO313" s="739"/>
      <c r="AP313" s="962"/>
      <c r="AQ313" s="795"/>
      <c r="AR313" s="795"/>
      <c r="AS313" s="964"/>
      <c r="AT313" s="965"/>
      <c r="AU313" s="834"/>
      <c r="AV313" s="859"/>
      <c r="AW313" s="859"/>
      <c r="AX313" s="859"/>
      <c r="AY313" s="859"/>
      <c r="AZ313" s="859"/>
      <c r="BA313" s="859"/>
      <c r="BB313" s="859"/>
      <c r="BC313" s="859"/>
      <c r="BD313" s="859"/>
      <c r="BE313" s="859"/>
      <c r="BF313" s="952"/>
      <c r="BG313" s="955"/>
      <c r="BH313" s="945"/>
      <c r="BI313" s="945"/>
      <c r="BJ313" s="945"/>
      <c r="BK313" s="935"/>
    </row>
    <row r="314" spans="1:63" ht="30" customHeight="1">
      <c r="A314" s="737"/>
      <c r="B314" s="738"/>
      <c r="C314" s="1031"/>
      <c r="D314" s="754"/>
      <c r="E314" s="739"/>
      <c r="F314" s="739"/>
      <c r="G314" s="730"/>
      <c r="H314" s="739"/>
      <c r="I314" s="760"/>
      <c r="J314" s="739"/>
      <c r="K314" s="88" t="s">
        <v>145</v>
      </c>
      <c r="L314" s="103" t="s">
        <v>142</v>
      </c>
      <c r="M314" s="779"/>
      <c r="N314" s="740"/>
      <c r="O314" s="741"/>
      <c r="P314" s="742"/>
      <c r="Q314" s="960"/>
      <c r="R314" s="739"/>
      <c r="S314" s="176" t="s">
        <v>146</v>
      </c>
      <c r="T314" s="177" t="s">
        <v>147</v>
      </c>
      <c r="U314" s="176">
        <v>15</v>
      </c>
      <c r="V314" s="743"/>
      <c r="W314" s="743"/>
      <c r="X314" s="758"/>
      <c r="Y314" s="743"/>
      <c r="Z314" s="743"/>
      <c r="AA314" s="743"/>
      <c r="AB314" s="824"/>
      <c r="AC314" s="996"/>
      <c r="AD314" s="996"/>
      <c r="AE314" s="996"/>
      <c r="AF314" s="760"/>
      <c r="AG314" s="1055"/>
      <c r="AH314" s="785"/>
      <c r="AI314" s="832"/>
      <c r="AJ314" s="785"/>
      <c r="AK314" s="966"/>
      <c r="AL314" s="966"/>
      <c r="AM314" s="966"/>
      <c r="AN314" s="799"/>
      <c r="AO314" s="739"/>
      <c r="AP314" s="962"/>
      <c r="AQ314" s="795"/>
      <c r="AR314" s="795"/>
      <c r="AS314" s="964"/>
      <c r="AT314" s="965"/>
      <c r="AU314" s="834"/>
      <c r="AV314" s="859"/>
      <c r="AW314" s="859"/>
      <c r="AX314" s="859"/>
      <c r="AY314" s="859"/>
      <c r="AZ314" s="859"/>
      <c r="BA314" s="859"/>
      <c r="BB314" s="859"/>
      <c r="BC314" s="859"/>
      <c r="BD314" s="859"/>
      <c r="BE314" s="859"/>
      <c r="BF314" s="952"/>
      <c r="BG314" s="955"/>
      <c r="BH314" s="945"/>
      <c r="BI314" s="945"/>
      <c r="BJ314" s="945"/>
      <c r="BK314" s="935"/>
    </row>
    <row r="315" spans="1:63" ht="30" customHeight="1">
      <c r="A315" s="737"/>
      <c r="B315" s="738"/>
      <c r="C315" s="1031"/>
      <c r="D315" s="754"/>
      <c r="E315" s="739"/>
      <c r="F315" s="739"/>
      <c r="G315" s="730"/>
      <c r="H315" s="739"/>
      <c r="I315" s="760"/>
      <c r="J315" s="739"/>
      <c r="K315" s="88" t="s">
        <v>148</v>
      </c>
      <c r="L315" s="103" t="s">
        <v>142</v>
      </c>
      <c r="M315" s="779"/>
      <c r="N315" s="740"/>
      <c r="O315" s="741"/>
      <c r="P315" s="742"/>
      <c r="Q315" s="960"/>
      <c r="R315" s="739"/>
      <c r="S315" s="176" t="s">
        <v>149</v>
      </c>
      <c r="T315" s="177" t="s">
        <v>150</v>
      </c>
      <c r="U315" s="176">
        <v>15</v>
      </c>
      <c r="V315" s="743"/>
      <c r="W315" s="743"/>
      <c r="X315" s="758"/>
      <c r="Y315" s="743"/>
      <c r="Z315" s="743"/>
      <c r="AA315" s="743"/>
      <c r="AB315" s="824"/>
      <c r="AC315" s="996"/>
      <c r="AD315" s="996"/>
      <c r="AE315" s="996"/>
      <c r="AF315" s="760"/>
      <c r="AG315" s="1055"/>
      <c r="AH315" s="785"/>
      <c r="AI315" s="832"/>
      <c r="AJ315" s="785"/>
      <c r="AK315" s="966"/>
      <c r="AL315" s="966"/>
      <c r="AM315" s="966"/>
      <c r="AN315" s="799"/>
      <c r="AO315" s="739"/>
      <c r="AP315" s="962"/>
      <c r="AQ315" s="795"/>
      <c r="AR315" s="795"/>
      <c r="AS315" s="964"/>
      <c r="AT315" s="965"/>
      <c r="AU315" s="834"/>
      <c r="AV315" s="859"/>
      <c r="AW315" s="859"/>
      <c r="AX315" s="859"/>
      <c r="AY315" s="859"/>
      <c r="AZ315" s="859"/>
      <c r="BA315" s="859"/>
      <c r="BB315" s="859"/>
      <c r="BC315" s="859"/>
      <c r="BD315" s="859"/>
      <c r="BE315" s="859"/>
      <c r="BF315" s="952"/>
      <c r="BG315" s="955"/>
      <c r="BH315" s="945"/>
      <c r="BI315" s="945"/>
      <c r="BJ315" s="945"/>
      <c r="BK315" s="935"/>
    </row>
    <row r="316" spans="1:63" ht="30" customHeight="1">
      <c r="A316" s="737"/>
      <c r="B316" s="738"/>
      <c r="C316" s="1031"/>
      <c r="D316" s="754"/>
      <c r="E316" s="739"/>
      <c r="F316" s="739"/>
      <c r="G316" s="730"/>
      <c r="H316" s="739"/>
      <c r="I316" s="760"/>
      <c r="J316" s="739"/>
      <c r="K316" s="88" t="s">
        <v>151</v>
      </c>
      <c r="L316" s="103" t="s">
        <v>126</v>
      </c>
      <c r="M316" s="779"/>
      <c r="N316" s="740"/>
      <c r="O316" s="741"/>
      <c r="P316" s="742"/>
      <c r="Q316" s="960"/>
      <c r="R316" s="739"/>
      <c r="S316" s="176" t="s">
        <v>152</v>
      </c>
      <c r="T316" s="177" t="s">
        <v>153</v>
      </c>
      <c r="U316" s="176">
        <v>10</v>
      </c>
      <c r="V316" s="743"/>
      <c r="W316" s="743"/>
      <c r="X316" s="758"/>
      <c r="Y316" s="743"/>
      <c r="Z316" s="743"/>
      <c r="AA316" s="743"/>
      <c r="AB316" s="824"/>
      <c r="AC316" s="996"/>
      <c r="AD316" s="996"/>
      <c r="AE316" s="996"/>
      <c r="AF316" s="760"/>
      <c r="AG316" s="1055"/>
      <c r="AH316" s="785"/>
      <c r="AI316" s="832"/>
      <c r="AJ316" s="785"/>
      <c r="AK316" s="966"/>
      <c r="AL316" s="966"/>
      <c r="AM316" s="966"/>
      <c r="AN316" s="799"/>
      <c r="AO316" s="739"/>
      <c r="AP316" s="962"/>
      <c r="AQ316" s="795"/>
      <c r="AR316" s="795"/>
      <c r="AS316" s="964"/>
      <c r="AT316" s="965"/>
      <c r="AU316" s="834"/>
      <c r="AV316" s="859"/>
      <c r="AW316" s="859"/>
      <c r="AX316" s="859"/>
      <c r="AY316" s="859"/>
      <c r="AZ316" s="859"/>
      <c r="BA316" s="859"/>
      <c r="BB316" s="859"/>
      <c r="BC316" s="859"/>
      <c r="BD316" s="859"/>
      <c r="BE316" s="859"/>
      <c r="BF316" s="952"/>
      <c r="BG316" s="955"/>
      <c r="BH316" s="945"/>
      <c r="BI316" s="945"/>
      <c r="BJ316" s="945"/>
      <c r="BK316" s="935"/>
    </row>
    <row r="317" spans="1:63" ht="38.25" customHeight="1">
      <c r="A317" s="737"/>
      <c r="B317" s="738"/>
      <c r="C317" s="1031"/>
      <c r="D317" s="754"/>
      <c r="E317" s="739"/>
      <c r="F317" s="739"/>
      <c r="G317" s="730"/>
      <c r="H317" s="739"/>
      <c r="I317" s="760"/>
      <c r="J317" s="739"/>
      <c r="K317" s="88" t="s">
        <v>154</v>
      </c>
      <c r="L317" s="103" t="s">
        <v>142</v>
      </c>
      <c r="M317" s="779"/>
      <c r="N317" s="740"/>
      <c r="O317" s="741"/>
      <c r="P317" s="742"/>
      <c r="Q317" s="960"/>
      <c r="R317" s="739"/>
      <c r="S317" s="743"/>
      <c r="T317" s="758"/>
      <c r="U317" s="743"/>
      <c r="V317" s="743"/>
      <c r="W317" s="743"/>
      <c r="X317" s="758"/>
      <c r="Y317" s="743"/>
      <c r="Z317" s="743"/>
      <c r="AA317" s="743"/>
      <c r="AB317" s="824"/>
      <c r="AC317" s="996"/>
      <c r="AD317" s="996"/>
      <c r="AE317" s="996"/>
      <c r="AF317" s="760"/>
      <c r="AG317" s="1055"/>
      <c r="AH317" s="785"/>
      <c r="AI317" s="832"/>
      <c r="AJ317" s="785"/>
      <c r="AK317" s="966"/>
      <c r="AL317" s="966"/>
      <c r="AM317" s="966"/>
      <c r="AN317" s="799"/>
      <c r="AO317" s="739"/>
      <c r="AP317" s="962"/>
      <c r="AQ317" s="795"/>
      <c r="AR317" s="795"/>
      <c r="AS317" s="964"/>
      <c r="AT317" s="965"/>
      <c r="AU317" s="835"/>
      <c r="AV317" s="860"/>
      <c r="AW317" s="860"/>
      <c r="AX317" s="860"/>
      <c r="AY317" s="860"/>
      <c r="AZ317" s="860"/>
      <c r="BA317" s="860"/>
      <c r="BB317" s="860"/>
      <c r="BC317" s="860"/>
      <c r="BD317" s="860"/>
      <c r="BE317" s="860"/>
      <c r="BF317" s="953"/>
      <c r="BG317" s="956"/>
      <c r="BH317" s="946"/>
      <c r="BI317" s="946"/>
      <c r="BJ317" s="946"/>
      <c r="BK317" s="936"/>
    </row>
    <row r="318" spans="1:63" ht="45" customHeight="1">
      <c r="A318" s="737"/>
      <c r="B318" s="738"/>
      <c r="C318" s="1032"/>
      <c r="D318" s="755"/>
      <c r="E318" s="739"/>
      <c r="F318" s="739"/>
      <c r="G318" s="730"/>
      <c r="H318" s="739"/>
      <c r="I318" s="760"/>
      <c r="J318" s="739"/>
      <c r="K318" s="88" t="s">
        <v>155</v>
      </c>
      <c r="L318" s="103" t="s">
        <v>142</v>
      </c>
      <c r="M318" s="779"/>
      <c r="N318" s="740"/>
      <c r="O318" s="741"/>
      <c r="P318" s="742"/>
      <c r="Q318" s="960"/>
      <c r="R318" s="739"/>
      <c r="S318" s="743"/>
      <c r="T318" s="758"/>
      <c r="U318" s="743"/>
      <c r="V318" s="743"/>
      <c r="W318" s="743"/>
      <c r="X318" s="758"/>
      <c r="Y318" s="743"/>
      <c r="Z318" s="743"/>
      <c r="AA318" s="743"/>
      <c r="AB318" s="824"/>
      <c r="AC318" s="996"/>
      <c r="AD318" s="996"/>
      <c r="AE318" s="996"/>
      <c r="AF318" s="760"/>
      <c r="AG318" s="1055"/>
      <c r="AH318" s="785"/>
      <c r="AI318" s="832"/>
      <c r="AJ318" s="785"/>
      <c r="AK318" s="966"/>
      <c r="AL318" s="966"/>
      <c r="AM318" s="966"/>
      <c r="AN318" s="799"/>
      <c r="AO318" s="739"/>
      <c r="AP318" s="962"/>
      <c r="AQ318" s="795"/>
      <c r="AR318" s="795"/>
      <c r="AS318" s="964"/>
      <c r="AT318" s="965"/>
      <c r="AU318" s="887"/>
      <c r="AV318" s="888"/>
      <c r="AW318" s="888"/>
      <c r="AX318" s="888"/>
      <c r="AY318" s="888"/>
      <c r="AZ318" s="888"/>
      <c r="BA318" s="888"/>
      <c r="BB318" s="888"/>
      <c r="BC318" s="888"/>
      <c r="BD318" s="888"/>
      <c r="BE318" s="888"/>
      <c r="BF318" s="904"/>
      <c r="BG318" s="949"/>
      <c r="BH318" s="942"/>
      <c r="BI318" s="942"/>
      <c r="BJ318" s="942"/>
      <c r="BK318" s="950"/>
    </row>
    <row r="319" spans="1:63" ht="45" customHeight="1">
      <c r="A319" s="737"/>
      <c r="B319" s="738"/>
      <c r="C319" s="762" t="s">
        <v>987</v>
      </c>
      <c r="D319" s="762" t="s">
        <v>988</v>
      </c>
      <c r="E319" s="739"/>
      <c r="F319" s="739"/>
      <c r="G319" s="730"/>
      <c r="H319" s="739"/>
      <c r="I319" s="760"/>
      <c r="J319" s="739"/>
      <c r="K319" s="88" t="s">
        <v>156</v>
      </c>
      <c r="L319" s="103" t="s">
        <v>126</v>
      </c>
      <c r="M319" s="779"/>
      <c r="N319" s="740"/>
      <c r="O319" s="741"/>
      <c r="P319" s="742"/>
      <c r="Q319" s="960"/>
      <c r="R319" s="739"/>
      <c r="S319" s="743"/>
      <c r="T319" s="758"/>
      <c r="U319" s="743"/>
      <c r="V319" s="743"/>
      <c r="W319" s="743"/>
      <c r="X319" s="758"/>
      <c r="Y319" s="743"/>
      <c r="Z319" s="743"/>
      <c r="AA319" s="743"/>
      <c r="AB319" s="824"/>
      <c r="AC319" s="996"/>
      <c r="AD319" s="996"/>
      <c r="AE319" s="996"/>
      <c r="AF319" s="760"/>
      <c r="AG319" s="1055"/>
      <c r="AH319" s="785"/>
      <c r="AI319" s="832"/>
      <c r="AJ319" s="785"/>
      <c r="AK319" s="966"/>
      <c r="AL319" s="966"/>
      <c r="AM319" s="966"/>
      <c r="AN319" s="799"/>
      <c r="AO319" s="739"/>
      <c r="AP319" s="962"/>
      <c r="AQ319" s="795"/>
      <c r="AR319" s="795"/>
      <c r="AS319" s="964"/>
      <c r="AT319" s="965"/>
      <c r="AU319" s="887"/>
      <c r="AV319" s="888"/>
      <c r="AW319" s="888"/>
      <c r="AX319" s="888"/>
      <c r="AY319" s="888"/>
      <c r="AZ319" s="888"/>
      <c r="BA319" s="888"/>
      <c r="BB319" s="888"/>
      <c r="BC319" s="888"/>
      <c r="BD319" s="888"/>
      <c r="BE319" s="888"/>
      <c r="BF319" s="904"/>
      <c r="BG319" s="949"/>
      <c r="BH319" s="942"/>
      <c r="BI319" s="942"/>
      <c r="BJ319" s="942"/>
      <c r="BK319" s="950"/>
    </row>
    <row r="320" spans="1:63" ht="45" customHeight="1">
      <c r="A320" s="737"/>
      <c r="B320" s="738"/>
      <c r="C320" s="754"/>
      <c r="D320" s="754"/>
      <c r="E320" s="739"/>
      <c r="F320" s="739"/>
      <c r="G320" s="730"/>
      <c r="H320" s="739"/>
      <c r="I320" s="760"/>
      <c r="J320" s="739"/>
      <c r="K320" s="88" t="s">
        <v>157</v>
      </c>
      <c r="L320" s="103" t="s">
        <v>126</v>
      </c>
      <c r="M320" s="779"/>
      <c r="N320" s="740"/>
      <c r="O320" s="741"/>
      <c r="P320" s="742"/>
      <c r="Q320" s="960"/>
      <c r="R320" s="739"/>
      <c r="S320" s="743"/>
      <c r="T320" s="758"/>
      <c r="U320" s="743"/>
      <c r="V320" s="743"/>
      <c r="W320" s="743"/>
      <c r="X320" s="758"/>
      <c r="Y320" s="743"/>
      <c r="Z320" s="743"/>
      <c r="AA320" s="743"/>
      <c r="AB320" s="825"/>
      <c r="AC320" s="997"/>
      <c r="AD320" s="997"/>
      <c r="AE320" s="997"/>
      <c r="AF320" s="761"/>
      <c r="AG320" s="1056"/>
      <c r="AH320" s="785"/>
      <c r="AI320" s="832"/>
      <c r="AJ320" s="785"/>
      <c r="AK320" s="966"/>
      <c r="AL320" s="966"/>
      <c r="AM320" s="966"/>
      <c r="AN320" s="799"/>
      <c r="AO320" s="739"/>
      <c r="AP320" s="963"/>
      <c r="AQ320" s="795"/>
      <c r="AR320" s="795"/>
      <c r="AS320" s="964"/>
      <c r="AT320" s="965"/>
      <c r="AU320" s="887"/>
      <c r="AV320" s="888"/>
      <c r="AW320" s="888"/>
      <c r="AX320" s="888"/>
      <c r="AY320" s="888"/>
      <c r="AZ320" s="888"/>
      <c r="BA320" s="888"/>
      <c r="BB320" s="888"/>
      <c r="BC320" s="888"/>
      <c r="BD320" s="888"/>
      <c r="BE320" s="888"/>
      <c r="BF320" s="904"/>
      <c r="BG320" s="949"/>
      <c r="BH320" s="942"/>
      <c r="BI320" s="942"/>
      <c r="BJ320" s="942"/>
      <c r="BK320" s="950"/>
    </row>
    <row r="321" spans="1:63" ht="45" customHeight="1">
      <c r="A321" s="737"/>
      <c r="B321" s="738"/>
      <c r="C321" s="754"/>
      <c r="D321" s="754"/>
      <c r="E321" s="739"/>
      <c r="F321" s="739"/>
      <c r="G321" s="730" t="s">
        <v>1055</v>
      </c>
      <c r="H321" s="739"/>
      <c r="I321" s="760"/>
      <c r="J321" s="739"/>
      <c r="K321" s="88" t="s">
        <v>158</v>
      </c>
      <c r="L321" s="103" t="s">
        <v>126</v>
      </c>
      <c r="M321" s="779"/>
      <c r="N321" s="740"/>
      <c r="O321" s="741"/>
      <c r="P321" s="742"/>
      <c r="Q321" s="730" t="s">
        <v>486</v>
      </c>
      <c r="R321" s="739"/>
      <c r="S321" s="176" t="s">
        <v>128</v>
      </c>
      <c r="T321" s="177"/>
      <c r="U321" s="176" t="s">
        <v>600</v>
      </c>
      <c r="V321" s="743">
        <v>0</v>
      </c>
      <c r="W321" s="743" t="s">
        <v>601</v>
      </c>
      <c r="X321" s="758"/>
      <c r="Y321" s="743">
        <v>0</v>
      </c>
      <c r="Z321" s="743" t="b">
        <v>0</v>
      </c>
      <c r="AA321" s="743"/>
      <c r="AB321" s="823"/>
      <c r="AC321" s="172"/>
      <c r="AD321" s="172"/>
      <c r="AE321" s="172"/>
      <c r="AF321" s="759"/>
      <c r="AG321" s="829"/>
      <c r="AH321" s="785"/>
      <c r="AI321" s="832"/>
      <c r="AJ321" s="785"/>
      <c r="AK321" s="966"/>
      <c r="AL321" s="966"/>
      <c r="AM321" s="966"/>
      <c r="AN321" s="799"/>
      <c r="AO321" s="739"/>
      <c r="AP321" s="836" t="s">
        <v>602</v>
      </c>
      <c r="AQ321" s="795"/>
      <c r="AR321" s="795"/>
      <c r="AS321" s="964"/>
      <c r="AT321" s="965" t="s">
        <v>603</v>
      </c>
      <c r="AU321" s="887"/>
      <c r="AV321" s="888"/>
      <c r="AW321" s="888"/>
      <c r="AX321" s="888"/>
      <c r="AY321" s="888"/>
      <c r="AZ321" s="888"/>
      <c r="BA321" s="888"/>
      <c r="BB321" s="888"/>
      <c r="BC321" s="888"/>
      <c r="BD321" s="888"/>
      <c r="BE321" s="888"/>
      <c r="BF321" s="904"/>
      <c r="BG321" s="949"/>
      <c r="BH321" s="942"/>
      <c r="BI321" s="942"/>
      <c r="BJ321" s="942"/>
      <c r="BK321" s="950"/>
    </row>
    <row r="322" spans="1:63" ht="45" customHeight="1">
      <c r="A322" s="737"/>
      <c r="B322" s="738"/>
      <c r="C322" s="754"/>
      <c r="D322" s="754"/>
      <c r="E322" s="739"/>
      <c r="F322" s="739"/>
      <c r="G322" s="730"/>
      <c r="H322" s="739"/>
      <c r="I322" s="760"/>
      <c r="J322" s="739"/>
      <c r="K322" s="89" t="s">
        <v>159</v>
      </c>
      <c r="L322" s="103" t="s">
        <v>142</v>
      </c>
      <c r="M322" s="779"/>
      <c r="N322" s="740"/>
      <c r="O322" s="741"/>
      <c r="P322" s="742"/>
      <c r="Q322" s="730"/>
      <c r="R322" s="739"/>
      <c r="S322" s="176" t="s">
        <v>136</v>
      </c>
      <c r="T322" s="177"/>
      <c r="U322" s="176" t="s">
        <v>600</v>
      </c>
      <c r="V322" s="743"/>
      <c r="W322" s="743"/>
      <c r="X322" s="758"/>
      <c r="Y322" s="743"/>
      <c r="Z322" s="743"/>
      <c r="AA322" s="743"/>
      <c r="AB322" s="824"/>
      <c r="AC322" s="173"/>
      <c r="AD322" s="173"/>
      <c r="AE322" s="173"/>
      <c r="AF322" s="760"/>
      <c r="AG322" s="830"/>
      <c r="AH322" s="785"/>
      <c r="AI322" s="832"/>
      <c r="AJ322" s="785"/>
      <c r="AK322" s="966"/>
      <c r="AL322" s="966"/>
      <c r="AM322" s="966"/>
      <c r="AN322" s="799"/>
      <c r="AO322" s="739"/>
      <c r="AP322" s="836"/>
      <c r="AQ322" s="795"/>
      <c r="AR322" s="795"/>
      <c r="AS322" s="964"/>
      <c r="AT322" s="965"/>
      <c r="AU322" s="887"/>
      <c r="AV322" s="888"/>
      <c r="AW322" s="888"/>
      <c r="AX322" s="888"/>
      <c r="AY322" s="888"/>
      <c r="AZ322" s="888"/>
      <c r="BA322" s="888"/>
      <c r="BB322" s="888"/>
      <c r="BC322" s="888"/>
      <c r="BD322" s="888"/>
      <c r="BE322" s="888"/>
      <c r="BF322" s="904"/>
      <c r="BG322" s="949"/>
      <c r="BH322" s="942"/>
      <c r="BI322" s="942"/>
      <c r="BJ322" s="942"/>
      <c r="BK322" s="950"/>
    </row>
    <row r="323" spans="1:63" ht="45" customHeight="1">
      <c r="A323" s="737"/>
      <c r="B323" s="738"/>
      <c r="C323" s="754"/>
      <c r="D323" s="754"/>
      <c r="E323" s="739"/>
      <c r="F323" s="739"/>
      <c r="G323" s="730"/>
      <c r="H323" s="739"/>
      <c r="I323" s="760"/>
      <c r="J323" s="739"/>
      <c r="K323" s="89" t="s">
        <v>160</v>
      </c>
      <c r="L323" s="103" t="s">
        <v>142</v>
      </c>
      <c r="M323" s="779"/>
      <c r="N323" s="740"/>
      <c r="O323" s="741"/>
      <c r="P323" s="742"/>
      <c r="Q323" s="730"/>
      <c r="R323" s="739"/>
      <c r="S323" s="176" t="s">
        <v>139</v>
      </c>
      <c r="T323" s="177"/>
      <c r="U323" s="176" t="s">
        <v>600</v>
      </c>
      <c r="V323" s="743"/>
      <c r="W323" s="743"/>
      <c r="X323" s="758"/>
      <c r="Y323" s="743"/>
      <c r="Z323" s="743"/>
      <c r="AA323" s="743"/>
      <c r="AB323" s="824"/>
      <c r="AC323" s="173"/>
      <c r="AD323" s="173"/>
      <c r="AE323" s="173"/>
      <c r="AF323" s="760"/>
      <c r="AG323" s="830"/>
      <c r="AH323" s="785"/>
      <c r="AI323" s="832"/>
      <c r="AJ323" s="785"/>
      <c r="AK323" s="966"/>
      <c r="AL323" s="966"/>
      <c r="AM323" s="966"/>
      <c r="AN323" s="799"/>
      <c r="AO323" s="739"/>
      <c r="AP323" s="836"/>
      <c r="AQ323" s="795"/>
      <c r="AR323" s="795"/>
      <c r="AS323" s="964"/>
      <c r="AT323" s="965"/>
      <c r="AU323" s="887"/>
      <c r="AV323" s="888"/>
      <c r="AW323" s="888"/>
      <c r="AX323" s="888"/>
      <c r="AY323" s="888"/>
      <c r="AZ323" s="888"/>
      <c r="BA323" s="888"/>
      <c r="BB323" s="888"/>
      <c r="BC323" s="888"/>
      <c r="BD323" s="888"/>
      <c r="BE323" s="888"/>
      <c r="BF323" s="904"/>
      <c r="BG323" s="949"/>
      <c r="BH323" s="942"/>
      <c r="BI323" s="942"/>
      <c r="BJ323" s="942"/>
      <c r="BK323" s="950"/>
    </row>
    <row r="324" spans="1:63" ht="45" customHeight="1">
      <c r="A324" s="737"/>
      <c r="B324" s="738"/>
      <c r="C324" s="754"/>
      <c r="D324" s="754"/>
      <c r="E324" s="739"/>
      <c r="F324" s="739"/>
      <c r="G324" s="730"/>
      <c r="H324" s="739"/>
      <c r="I324" s="760"/>
      <c r="J324" s="739"/>
      <c r="K324" s="89" t="s">
        <v>161</v>
      </c>
      <c r="L324" s="103" t="s">
        <v>142</v>
      </c>
      <c r="M324" s="779"/>
      <c r="N324" s="740"/>
      <c r="O324" s="741"/>
      <c r="P324" s="742"/>
      <c r="Q324" s="730"/>
      <c r="R324" s="739"/>
      <c r="S324" s="176" t="s">
        <v>143</v>
      </c>
      <c r="T324" s="177"/>
      <c r="U324" s="176" t="s">
        <v>600</v>
      </c>
      <c r="V324" s="743"/>
      <c r="W324" s="743"/>
      <c r="X324" s="758"/>
      <c r="Y324" s="743"/>
      <c r="Z324" s="743"/>
      <c r="AA324" s="743"/>
      <c r="AB324" s="824"/>
      <c r="AC324" s="173"/>
      <c r="AD324" s="173"/>
      <c r="AE324" s="173"/>
      <c r="AF324" s="760"/>
      <c r="AG324" s="830"/>
      <c r="AH324" s="785"/>
      <c r="AI324" s="832"/>
      <c r="AJ324" s="785"/>
      <c r="AK324" s="966"/>
      <c r="AL324" s="966"/>
      <c r="AM324" s="966"/>
      <c r="AN324" s="799"/>
      <c r="AO324" s="739"/>
      <c r="AP324" s="836"/>
      <c r="AQ324" s="795"/>
      <c r="AR324" s="795"/>
      <c r="AS324" s="964"/>
      <c r="AT324" s="965"/>
      <c r="AU324" s="887"/>
      <c r="AV324" s="888"/>
      <c r="AW324" s="888"/>
      <c r="AX324" s="888"/>
      <c r="AY324" s="888"/>
      <c r="AZ324" s="888"/>
      <c r="BA324" s="888"/>
      <c r="BB324" s="888"/>
      <c r="BC324" s="888"/>
      <c r="BD324" s="888"/>
      <c r="BE324" s="888"/>
      <c r="BF324" s="904"/>
      <c r="BG324" s="949"/>
      <c r="BH324" s="942"/>
      <c r="BI324" s="942"/>
      <c r="BJ324" s="942"/>
      <c r="BK324" s="950"/>
    </row>
    <row r="325" spans="1:63" ht="45" customHeight="1">
      <c r="A325" s="737"/>
      <c r="B325" s="738"/>
      <c r="C325" s="754"/>
      <c r="D325" s="754"/>
      <c r="E325" s="739"/>
      <c r="F325" s="739"/>
      <c r="G325" s="730"/>
      <c r="H325" s="739"/>
      <c r="I325" s="760"/>
      <c r="J325" s="739"/>
      <c r="K325" s="89" t="s">
        <v>162</v>
      </c>
      <c r="L325" s="103" t="s">
        <v>142</v>
      </c>
      <c r="M325" s="779"/>
      <c r="N325" s="740"/>
      <c r="O325" s="741"/>
      <c r="P325" s="742"/>
      <c r="Q325" s="730"/>
      <c r="R325" s="739"/>
      <c r="S325" s="176" t="s">
        <v>146</v>
      </c>
      <c r="T325" s="177"/>
      <c r="U325" s="176" t="s">
        <v>600</v>
      </c>
      <c r="V325" s="743"/>
      <c r="W325" s="743"/>
      <c r="X325" s="758"/>
      <c r="Y325" s="743"/>
      <c r="Z325" s="743"/>
      <c r="AA325" s="743"/>
      <c r="AB325" s="824"/>
      <c r="AC325" s="173"/>
      <c r="AD325" s="173"/>
      <c r="AE325" s="173"/>
      <c r="AF325" s="760"/>
      <c r="AG325" s="830"/>
      <c r="AH325" s="785"/>
      <c r="AI325" s="832"/>
      <c r="AJ325" s="785"/>
      <c r="AK325" s="966"/>
      <c r="AL325" s="966"/>
      <c r="AM325" s="966"/>
      <c r="AN325" s="799"/>
      <c r="AO325" s="739"/>
      <c r="AP325" s="836"/>
      <c r="AQ325" s="795"/>
      <c r="AR325" s="795"/>
      <c r="AS325" s="964"/>
      <c r="AT325" s="965"/>
      <c r="AU325" s="887"/>
      <c r="AV325" s="888"/>
      <c r="AW325" s="888"/>
      <c r="AX325" s="888"/>
      <c r="AY325" s="888"/>
      <c r="AZ325" s="888"/>
      <c r="BA325" s="888"/>
      <c r="BB325" s="888"/>
      <c r="BC325" s="888"/>
      <c r="BD325" s="888"/>
      <c r="BE325" s="888"/>
      <c r="BF325" s="904"/>
      <c r="BG325" s="949"/>
      <c r="BH325" s="942"/>
      <c r="BI325" s="942"/>
      <c r="BJ325" s="942"/>
      <c r="BK325" s="950"/>
    </row>
    <row r="326" spans="1:63" ht="45" customHeight="1">
      <c r="A326" s="737"/>
      <c r="B326" s="738"/>
      <c r="C326" s="754"/>
      <c r="D326" s="754"/>
      <c r="E326" s="739"/>
      <c r="F326" s="739"/>
      <c r="G326" s="730"/>
      <c r="H326" s="739"/>
      <c r="I326" s="760"/>
      <c r="J326" s="739"/>
      <c r="K326" s="89" t="s">
        <v>163</v>
      </c>
      <c r="L326" s="103" t="s">
        <v>142</v>
      </c>
      <c r="M326" s="779"/>
      <c r="N326" s="740"/>
      <c r="O326" s="741"/>
      <c r="P326" s="742"/>
      <c r="Q326" s="730"/>
      <c r="R326" s="739"/>
      <c r="S326" s="176" t="s">
        <v>149</v>
      </c>
      <c r="T326" s="177"/>
      <c r="U326" s="176" t="s">
        <v>600</v>
      </c>
      <c r="V326" s="743"/>
      <c r="W326" s="743"/>
      <c r="X326" s="758"/>
      <c r="Y326" s="743"/>
      <c r="Z326" s="743"/>
      <c r="AA326" s="743"/>
      <c r="AB326" s="824"/>
      <c r="AC326" s="173"/>
      <c r="AD326" s="173"/>
      <c r="AE326" s="173"/>
      <c r="AF326" s="760"/>
      <c r="AG326" s="830"/>
      <c r="AH326" s="785"/>
      <c r="AI326" s="832"/>
      <c r="AJ326" s="785"/>
      <c r="AK326" s="966"/>
      <c r="AL326" s="966"/>
      <c r="AM326" s="966"/>
      <c r="AN326" s="799"/>
      <c r="AO326" s="739"/>
      <c r="AP326" s="836"/>
      <c r="AQ326" s="795"/>
      <c r="AR326" s="795"/>
      <c r="AS326" s="964"/>
      <c r="AT326" s="965"/>
      <c r="AU326" s="887"/>
      <c r="AV326" s="888"/>
      <c r="AW326" s="888"/>
      <c r="AX326" s="888"/>
      <c r="AY326" s="888"/>
      <c r="AZ326" s="888"/>
      <c r="BA326" s="888"/>
      <c r="BB326" s="888"/>
      <c r="BC326" s="888"/>
      <c r="BD326" s="888"/>
      <c r="BE326" s="888"/>
      <c r="BF326" s="904"/>
      <c r="BG326" s="949"/>
      <c r="BH326" s="942"/>
      <c r="BI326" s="942"/>
      <c r="BJ326" s="942"/>
      <c r="BK326" s="950"/>
    </row>
    <row r="327" spans="1:63" ht="45" customHeight="1">
      <c r="A327" s="737"/>
      <c r="B327" s="738"/>
      <c r="C327" s="754"/>
      <c r="D327" s="754"/>
      <c r="E327" s="739"/>
      <c r="F327" s="739"/>
      <c r="G327" s="730"/>
      <c r="H327" s="739"/>
      <c r="I327" s="760"/>
      <c r="J327" s="739"/>
      <c r="K327" s="89" t="s">
        <v>164</v>
      </c>
      <c r="L327" s="103" t="s">
        <v>142</v>
      </c>
      <c r="M327" s="779"/>
      <c r="N327" s="740"/>
      <c r="O327" s="741"/>
      <c r="P327" s="742"/>
      <c r="Q327" s="730"/>
      <c r="R327" s="739"/>
      <c r="S327" s="176" t="s">
        <v>152</v>
      </c>
      <c r="T327" s="177"/>
      <c r="U327" s="176" t="s">
        <v>600</v>
      </c>
      <c r="V327" s="743"/>
      <c r="W327" s="743"/>
      <c r="X327" s="758"/>
      <c r="Y327" s="743"/>
      <c r="Z327" s="743"/>
      <c r="AA327" s="743"/>
      <c r="AB327" s="824"/>
      <c r="AC327" s="173"/>
      <c r="AD327" s="173"/>
      <c r="AE327" s="173"/>
      <c r="AF327" s="760"/>
      <c r="AG327" s="830"/>
      <c r="AH327" s="785"/>
      <c r="AI327" s="832"/>
      <c r="AJ327" s="785"/>
      <c r="AK327" s="966"/>
      <c r="AL327" s="966"/>
      <c r="AM327" s="966"/>
      <c r="AN327" s="799"/>
      <c r="AO327" s="739"/>
      <c r="AP327" s="836"/>
      <c r="AQ327" s="795"/>
      <c r="AR327" s="795"/>
      <c r="AS327" s="964"/>
      <c r="AT327" s="965"/>
      <c r="AU327" s="887"/>
      <c r="AV327" s="888"/>
      <c r="AW327" s="888"/>
      <c r="AX327" s="888"/>
      <c r="AY327" s="888"/>
      <c r="AZ327" s="888"/>
      <c r="BA327" s="888"/>
      <c r="BB327" s="888"/>
      <c r="BC327" s="888"/>
      <c r="BD327" s="888"/>
      <c r="BE327" s="888"/>
      <c r="BF327" s="904"/>
      <c r="BG327" s="949"/>
      <c r="BH327" s="942"/>
      <c r="BI327" s="942"/>
      <c r="BJ327" s="942"/>
      <c r="BK327" s="950"/>
    </row>
    <row r="328" spans="1:63" ht="45" customHeight="1" thickBot="1">
      <c r="A328" s="737"/>
      <c r="B328" s="738"/>
      <c r="C328" s="767"/>
      <c r="D328" s="767"/>
      <c r="E328" s="739"/>
      <c r="F328" s="739"/>
      <c r="G328" s="730"/>
      <c r="H328" s="739"/>
      <c r="I328" s="761"/>
      <c r="J328" s="739"/>
      <c r="K328" s="89" t="s">
        <v>165</v>
      </c>
      <c r="L328" s="103" t="s">
        <v>142</v>
      </c>
      <c r="M328" s="779"/>
      <c r="N328" s="740"/>
      <c r="O328" s="741"/>
      <c r="P328" s="742"/>
      <c r="Q328" s="730"/>
      <c r="R328" s="739"/>
      <c r="S328" s="176"/>
      <c r="T328" s="177"/>
      <c r="U328" s="176"/>
      <c r="V328" s="743"/>
      <c r="W328" s="743"/>
      <c r="X328" s="758"/>
      <c r="Y328" s="743"/>
      <c r="Z328" s="743"/>
      <c r="AA328" s="743"/>
      <c r="AB328" s="825"/>
      <c r="AC328" s="175"/>
      <c r="AD328" s="175"/>
      <c r="AE328" s="175"/>
      <c r="AF328" s="761"/>
      <c r="AG328" s="831"/>
      <c r="AH328" s="785"/>
      <c r="AI328" s="832"/>
      <c r="AJ328" s="785"/>
      <c r="AK328" s="966"/>
      <c r="AL328" s="966"/>
      <c r="AM328" s="966"/>
      <c r="AN328" s="799"/>
      <c r="AO328" s="739"/>
      <c r="AP328" s="836"/>
      <c r="AQ328" s="795"/>
      <c r="AR328" s="795"/>
      <c r="AS328" s="964"/>
      <c r="AT328" s="965"/>
      <c r="AU328" s="887"/>
      <c r="AV328" s="888"/>
      <c r="AW328" s="888"/>
      <c r="AX328" s="888"/>
      <c r="AY328" s="888"/>
      <c r="AZ328" s="888"/>
      <c r="BA328" s="888"/>
      <c r="BB328" s="888"/>
      <c r="BC328" s="888"/>
      <c r="BD328" s="888"/>
      <c r="BE328" s="888"/>
      <c r="BF328" s="904"/>
      <c r="BG328" s="949"/>
      <c r="BH328" s="942"/>
      <c r="BI328" s="942"/>
      <c r="BJ328" s="942"/>
      <c r="BK328" s="950"/>
    </row>
    <row r="329" spans="1:63" ht="46.5" customHeight="1">
      <c r="A329" s="737">
        <v>18</v>
      </c>
      <c r="B329" s="738" t="s">
        <v>604</v>
      </c>
      <c r="C329" s="762" t="s">
        <v>980</v>
      </c>
      <c r="D329" s="762" t="s">
        <v>989</v>
      </c>
      <c r="E329" s="739" t="s">
        <v>605</v>
      </c>
      <c r="F329" s="739" t="s">
        <v>122</v>
      </c>
      <c r="G329" s="730" t="s">
        <v>606</v>
      </c>
      <c r="H329" s="739" t="s">
        <v>607</v>
      </c>
      <c r="I329" s="759" t="s">
        <v>468</v>
      </c>
      <c r="J329" s="739" t="s">
        <v>124</v>
      </c>
      <c r="K329" s="88" t="s">
        <v>125</v>
      </c>
      <c r="L329" s="103" t="s">
        <v>126</v>
      </c>
      <c r="M329" s="779">
        <f>COUNTIF(L329:L347,"Si")</f>
        <v>15</v>
      </c>
      <c r="N329" s="740" t="str">
        <f>+IF(AND(M329&lt;6,M329&gt;0),"Moderado",IF(AND(M329&lt;12,M329&gt;5),"Mayor",IF(AND(M329&lt;20,M329&gt;11),"Catastrófico","Responda las Preguntas de Impacto")))</f>
        <v>Catastrófico</v>
      </c>
      <c r="O329" s="741" t="str">
        <f>IF(AND(EXACT(J329,"Rara vez"),(EXACT(N329,"Moderado"))),"Moderado",IF(AND(EXACT(J329,"Rara vez"),(EXACT(N329,"Mayor"))),"Alto",IF(AND(EXACT(J329,"Rara vez"),(EXACT(N329,"Catastrófico"))),"Extremo",IF(AND(EXACT(J329,"Improbable"),(EXACT(N329,"Moderado"))),"Moderado",IF(AND(EXACT(J329,"Improbable"),(EXACT(N329,"Mayor"))),"Alto",IF(AND(EXACT(J329,"Improbable"),(EXACT(N329,"Catastrófico"))),"Extremo",IF(AND(EXACT(J329,"Posible"),(EXACT(N329,"Moderado"))),"Alto",IF(AND(EXACT(J329,"Posible"),(EXACT(N329,"Mayor"))),"Extremo",IF(AND(EXACT(J329,"Posible"),(EXACT(N329,"Catastrófico"))),"Extremo",IF(AND(EXACT(J329,"Probable"),(EXACT(N329,"Moderado"))),"Alto",IF(AND(EXACT(J329,"Probable"),(EXACT(N329,"Mayor"))),"Extremo",IF(AND(EXACT(J329,"Probable"),(EXACT(N329,"Catastrófico"))),"Extremo",IF(AND(EXACT(J329,"Casi Seguro"),(EXACT(N329,"Moderado"))),"Extremo",IF(AND(EXACT(J329,"Casi Seguro"),(EXACT(N329,"Mayor"))),"Extremo",IF(AND(EXACT(J329,"Casi Seguro"),(EXACT(N329,"Catastrófico"))),"Extremo","")))))))))))))))</f>
        <v>Extremo</v>
      </c>
      <c r="P329" s="742" t="s">
        <v>469</v>
      </c>
      <c r="Q329" s="730" t="s">
        <v>1002</v>
      </c>
      <c r="R329" s="739" t="s">
        <v>127</v>
      </c>
      <c r="S329" s="176" t="s">
        <v>128</v>
      </c>
      <c r="T329" s="177" t="s">
        <v>129</v>
      </c>
      <c r="U329" s="176">
        <f>+IFERROR(VLOOKUP(T329,[19]DATOS!$E$2:$F$17,2,FALSE),"")</f>
        <v>15</v>
      </c>
      <c r="V329" s="743">
        <f>SUM(U329:U335)</f>
        <v>100</v>
      </c>
      <c r="W329" s="743" t="str">
        <f>+IF(AND(V329&lt;=100,V329&gt;=96),"Fuerte",IF(AND(V329&lt;=95,V329&gt;=86),"Moderado",IF(AND(V329&lt;=85,M329&gt;=0),"Débil"," ")))</f>
        <v>Fuerte</v>
      </c>
      <c r="X329" s="758" t="s">
        <v>608</v>
      </c>
      <c r="Y329" s="743" t="str">
        <f>IF(AND(EXACT(W329,"Fuerte"),(EXACT(X329,"Fuerte"))),"Fuerte",IF(AND(EXACT(W329,"Fuerte"),(EXACT(X329,"Moderado"))),"Moderado",IF(AND(EXACT(W329,"Fuerte"),(EXACT(X329,"Débil"))),"Débil",IF(AND(EXACT(W329,"Moderado"),(EXACT(X329,"Fuerte"))),"Moderado",IF(AND(EXACT(W329,"Moderado"),(EXACT(X329,"Moderado"))),"Moderado",IF(AND(EXACT(W329,"Moderado"),(EXACT(X329,"Débil"))),"Débil",IF(AND(EXACT(W329,"Débil"),(EXACT(X329,"Fuerte"))),"Débil",IF(AND(EXACT(W329,"Débil"),(EXACT(X329,"Moderado"))),"Débil",IF(AND(EXACT(W329,"Débil"),(EXACT(X329,"Débil"))),"Débil",)))))))))</f>
        <v>Moderado</v>
      </c>
      <c r="Z329" s="743">
        <f>IF(Y329="Fuerte",100,IF(Y329="Moderado",50,IF(Y329="Débil",0)))</f>
        <v>50</v>
      </c>
      <c r="AA329" s="743">
        <f>AVERAGE(Z329:Z347)</f>
        <v>50</v>
      </c>
      <c r="AB329" s="823" t="s">
        <v>491</v>
      </c>
      <c r="AC329" s="826">
        <v>0.33</v>
      </c>
      <c r="AD329" s="826">
        <v>0.33</v>
      </c>
      <c r="AE329" s="826">
        <v>0.34</v>
      </c>
      <c r="AF329" s="759" t="s">
        <v>609</v>
      </c>
      <c r="AG329" s="829" t="s">
        <v>610</v>
      </c>
      <c r="AH329" s="785" t="s">
        <v>130</v>
      </c>
      <c r="AI329" s="832" t="s">
        <v>132</v>
      </c>
      <c r="AJ329" s="785" t="s">
        <v>133</v>
      </c>
      <c r="AK329" s="966" t="str">
        <f>IF(AND(OR(AJ329="Directamente",AJ329="Indirectamente",AJ329="No Disminuye"),(AH329="Fuerte"),(AI329="Directamente"),(OR(J329="Rara vez",J329="Improbable",J329="Posible"))),"Rara vez",IF(AND(OR(AJ329="Directamente",AJ329="Indirectamente",AJ329="No Disminuye"),(AH329="Fuerte"),(AI329="Directamente"),(J329="Probable")),"Improbable",IF(AND(OR(AJ329="Directamente",AJ329="Indirectamente",AJ329="No Disminuye"),(AH329="Fuerte"),(AI329="Directamente"),(J329="Casi Seguro")),"Posible",IF(AND(AJ329="Directamente",AI329="No disminuye",AH329="Fuerte"),J329,IF(AND(OR(AJ329="Directamente",AJ329="Indirectamente",AJ329="No Disminuye"),AH329="Moderado",AI329="Directamente",(OR(J329="Rara vez",J329="Improbable"))),"Rara vez",IF(AND(OR(AJ329="Directamente",AJ329="Indirectamente",AJ329="No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disminuye",AH329="Moderado"),J329,IF(AH329="Débil",J329," ESTA COMBINACION NO ESTÁ CONTEMPLADA EN LA METODOLOGÍA "))))))))))</f>
        <v>Rara vez</v>
      </c>
      <c r="AL329" s="966" t="str">
        <f>IF(AND(OR(AJ329="Directamente",AJ329="Indirectamente",AJ329="No Disminuye"),AH329="Moderado",AI329="Directamente",(OR(J329="Raro",J329="Improbable"))),"Raro",IF(AND(OR(AJ329="Directamente",AJ329="Indirectamente",AJ329="No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 ")))))</f>
        <v xml:space="preserve"> </v>
      </c>
      <c r="AM329" s="966" t="str">
        <f>N329</f>
        <v>Catastrófico</v>
      </c>
      <c r="AN329" s="799" t="str">
        <f>IF(AND(EXACT(AK329,"Rara vez"),(EXACT(AM329,"Moderado"))),"Moderado",IF(AND(EXACT(AK329,"Rara vez"),(EXACT(AM329,"Mayor"))),"Alto",IF(AND(EXACT(AK329,"Rara vez"),(EXACT(AM329,"Catastrófico"))),"Extremo",IF(AND(EXACT(AK329,"Improbable"),(EXACT(AM329,"Moderado"))),"Moderado",IF(AND(EXACT(AK329,"Improbable"),(EXACT(AM329,"Mayor"))),"Alto",IF(AND(EXACT(AK329,"Improbable"),(EXACT(AM329,"Catastrófico"))),"Extremo",IF(AND(EXACT(AK329,"Posible"),(EXACT(AM329,"Moderado"))),"Alto",IF(AND(EXACT(AK329,"Posible"),(EXACT(AM329,"Mayor"))),"Extremo",IF(AND(EXACT(AK329,"Posible"),(EXACT(AM329,"Catastrófico"))),"Extremo",IF(AND(EXACT(AK329,"Probable"),(EXACT(AM329,"Moderado"))),"Alto",IF(AND(EXACT(AK329,"Probable"),(EXACT(AM329,"Mayor"))),"Extremo",IF(AND(EXACT(AK329,"Probable"),(EXACT(AM329,"Catastrófico"))),"Extremo",IF(AND(EXACT(AK329,"Casi Seguro"),(EXACT(AM329,"Moderado"))),"Extremo",IF(AND(EXACT(AK329,"Casi Seguro"),(EXACT(AM329,"Mayor"))),"Extremo",IF(AND(EXACT(AK329,"Casi Seguro"),(EXACT(AM329,"Catastrófico"))),"Extremo","")))))))))))))))</f>
        <v>Extremo</v>
      </c>
      <c r="AO329" s="739" t="s">
        <v>469</v>
      </c>
      <c r="AP329" s="961" t="s">
        <v>611</v>
      </c>
      <c r="AQ329" s="795" t="s">
        <v>612</v>
      </c>
      <c r="AR329" s="795">
        <v>44926</v>
      </c>
      <c r="AS329" s="964" t="s">
        <v>613</v>
      </c>
      <c r="AT329" s="965" t="s">
        <v>614</v>
      </c>
      <c r="AU329" s="833"/>
      <c r="AV329" s="858"/>
      <c r="AW329" s="858"/>
      <c r="AX329" s="858"/>
      <c r="AY329" s="858"/>
      <c r="AZ329" s="858"/>
      <c r="BA329" s="858"/>
      <c r="BB329" s="858"/>
      <c r="BC329" s="858"/>
      <c r="BD329" s="858"/>
      <c r="BE329" s="858"/>
      <c r="BF329" s="951"/>
      <c r="BG329" s="954"/>
      <c r="BH329" s="944"/>
      <c r="BI329" s="944"/>
      <c r="BJ329" s="944"/>
      <c r="BK329" s="934"/>
    </row>
    <row r="330" spans="1:63" ht="30" customHeight="1">
      <c r="A330" s="737"/>
      <c r="B330" s="738"/>
      <c r="C330" s="754"/>
      <c r="D330" s="754"/>
      <c r="E330" s="739"/>
      <c r="F330" s="739"/>
      <c r="G330" s="730"/>
      <c r="H330" s="739"/>
      <c r="I330" s="760"/>
      <c r="J330" s="739"/>
      <c r="K330" s="88" t="s">
        <v>135</v>
      </c>
      <c r="L330" s="103" t="s">
        <v>126</v>
      </c>
      <c r="M330" s="779"/>
      <c r="N330" s="740"/>
      <c r="O330" s="741"/>
      <c r="P330" s="742"/>
      <c r="Q330" s="730"/>
      <c r="R330" s="739"/>
      <c r="S330" s="176" t="s">
        <v>136</v>
      </c>
      <c r="T330" s="177" t="s">
        <v>137</v>
      </c>
      <c r="U330" s="176">
        <f>+IFERROR(VLOOKUP(T330,[19]DATOS!$E$2:$F$17,2,FALSE),"")</f>
        <v>15</v>
      </c>
      <c r="V330" s="743"/>
      <c r="W330" s="743"/>
      <c r="X330" s="758"/>
      <c r="Y330" s="743"/>
      <c r="Z330" s="743"/>
      <c r="AA330" s="743"/>
      <c r="AB330" s="824"/>
      <c r="AC330" s="996"/>
      <c r="AD330" s="996"/>
      <c r="AE330" s="996"/>
      <c r="AF330" s="760"/>
      <c r="AG330" s="830"/>
      <c r="AH330" s="785"/>
      <c r="AI330" s="832"/>
      <c r="AJ330" s="785"/>
      <c r="AK330" s="966"/>
      <c r="AL330" s="966"/>
      <c r="AM330" s="966"/>
      <c r="AN330" s="799"/>
      <c r="AO330" s="739"/>
      <c r="AP330" s="962"/>
      <c r="AQ330" s="795"/>
      <c r="AR330" s="795"/>
      <c r="AS330" s="964"/>
      <c r="AT330" s="965"/>
      <c r="AU330" s="834"/>
      <c r="AV330" s="859"/>
      <c r="AW330" s="859"/>
      <c r="AX330" s="859"/>
      <c r="AY330" s="859"/>
      <c r="AZ330" s="859"/>
      <c r="BA330" s="859"/>
      <c r="BB330" s="859"/>
      <c r="BC330" s="859"/>
      <c r="BD330" s="859"/>
      <c r="BE330" s="859"/>
      <c r="BF330" s="952"/>
      <c r="BG330" s="955"/>
      <c r="BH330" s="945"/>
      <c r="BI330" s="945"/>
      <c r="BJ330" s="945"/>
      <c r="BK330" s="935"/>
    </row>
    <row r="331" spans="1:63" ht="30" customHeight="1">
      <c r="A331" s="737"/>
      <c r="B331" s="738"/>
      <c r="C331" s="754"/>
      <c r="D331" s="754"/>
      <c r="E331" s="739"/>
      <c r="F331" s="739"/>
      <c r="G331" s="730"/>
      <c r="H331" s="739"/>
      <c r="I331" s="760"/>
      <c r="J331" s="739"/>
      <c r="K331" s="88" t="s">
        <v>138</v>
      </c>
      <c r="L331" s="103" t="s">
        <v>126</v>
      </c>
      <c r="M331" s="779"/>
      <c r="N331" s="740"/>
      <c r="O331" s="741"/>
      <c r="P331" s="742"/>
      <c r="Q331" s="730"/>
      <c r="R331" s="739"/>
      <c r="S331" s="176" t="s">
        <v>139</v>
      </c>
      <c r="T331" s="177" t="s">
        <v>140</v>
      </c>
      <c r="U331" s="176">
        <f>+IFERROR(VLOOKUP(T331,[19]DATOS!$E$2:$F$17,2,FALSE),"")</f>
        <v>15</v>
      </c>
      <c r="V331" s="743"/>
      <c r="W331" s="743"/>
      <c r="X331" s="758"/>
      <c r="Y331" s="743"/>
      <c r="Z331" s="743"/>
      <c r="AA331" s="743"/>
      <c r="AB331" s="824"/>
      <c r="AC331" s="996"/>
      <c r="AD331" s="996"/>
      <c r="AE331" s="996"/>
      <c r="AF331" s="760"/>
      <c r="AG331" s="830"/>
      <c r="AH331" s="785"/>
      <c r="AI331" s="832"/>
      <c r="AJ331" s="785"/>
      <c r="AK331" s="966"/>
      <c r="AL331" s="966"/>
      <c r="AM331" s="966"/>
      <c r="AN331" s="799"/>
      <c r="AO331" s="739"/>
      <c r="AP331" s="962"/>
      <c r="AQ331" s="795"/>
      <c r="AR331" s="795"/>
      <c r="AS331" s="964"/>
      <c r="AT331" s="965"/>
      <c r="AU331" s="834"/>
      <c r="AV331" s="859"/>
      <c r="AW331" s="859"/>
      <c r="AX331" s="859"/>
      <c r="AY331" s="859"/>
      <c r="AZ331" s="859"/>
      <c r="BA331" s="859"/>
      <c r="BB331" s="859"/>
      <c r="BC331" s="859"/>
      <c r="BD331" s="859"/>
      <c r="BE331" s="859"/>
      <c r="BF331" s="952"/>
      <c r="BG331" s="955"/>
      <c r="BH331" s="945"/>
      <c r="BI331" s="945"/>
      <c r="BJ331" s="945"/>
      <c r="BK331" s="935"/>
    </row>
    <row r="332" spans="1:63" ht="30" customHeight="1">
      <c r="A332" s="737"/>
      <c r="B332" s="738"/>
      <c r="C332" s="754"/>
      <c r="D332" s="754"/>
      <c r="E332" s="739"/>
      <c r="F332" s="739"/>
      <c r="G332" s="730"/>
      <c r="H332" s="739"/>
      <c r="I332" s="760"/>
      <c r="J332" s="739"/>
      <c r="K332" s="88" t="s">
        <v>141</v>
      </c>
      <c r="L332" s="103" t="s">
        <v>126</v>
      </c>
      <c r="M332" s="779"/>
      <c r="N332" s="740"/>
      <c r="O332" s="741"/>
      <c r="P332" s="742"/>
      <c r="Q332" s="730"/>
      <c r="R332" s="739"/>
      <c r="S332" s="176" t="s">
        <v>143</v>
      </c>
      <c r="T332" s="177" t="s">
        <v>144</v>
      </c>
      <c r="U332" s="176">
        <f>+IFERROR(VLOOKUP(T332,[19]DATOS!$E$2:$F$17,2,FALSE),"")</f>
        <v>15</v>
      </c>
      <c r="V332" s="743"/>
      <c r="W332" s="743"/>
      <c r="X332" s="758"/>
      <c r="Y332" s="743"/>
      <c r="Z332" s="743"/>
      <c r="AA332" s="743"/>
      <c r="AB332" s="824"/>
      <c r="AC332" s="996"/>
      <c r="AD332" s="996"/>
      <c r="AE332" s="996"/>
      <c r="AF332" s="760"/>
      <c r="AG332" s="830"/>
      <c r="AH332" s="785"/>
      <c r="AI332" s="832"/>
      <c r="AJ332" s="785"/>
      <c r="AK332" s="966"/>
      <c r="AL332" s="966"/>
      <c r="AM332" s="966"/>
      <c r="AN332" s="799"/>
      <c r="AO332" s="739"/>
      <c r="AP332" s="962"/>
      <c r="AQ332" s="795"/>
      <c r="AR332" s="795"/>
      <c r="AS332" s="964"/>
      <c r="AT332" s="965"/>
      <c r="AU332" s="834"/>
      <c r="AV332" s="859"/>
      <c r="AW332" s="859"/>
      <c r="AX332" s="859"/>
      <c r="AY332" s="859"/>
      <c r="AZ332" s="859"/>
      <c r="BA332" s="859"/>
      <c r="BB332" s="859"/>
      <c r="BC332" s="859"/>
      <c r="BD332" s="859"/>
      <c r="BE332" s="859"/>
      <c r="BF332" s="952"/>
      <c r="BG332" s="955"/>
      <c r="BH332" s="945"/>
      <c r="BI332" s="945"/>
      <c r="BJ332" s="945"/>
      <c r="BK332" s="935"/>
    </row>
    <row r="333" spans="1:63" ht="30" customHeight="1">
      <c r="A333" s="737"/>
      <c r="B333" s="738"/>
      <c r="C333" s="754"/>
      <c r="D333" s="754"/>
      <c r="E333" s="739"/>
      <c r="F333" s="739"/>
      <c r="G333" s="730"/>
      <c r="H333" s="739"/>
      <c r="I333" s="760"/>
      <c r="J333" s="739"/>
      <c r="K333" s="88" t="s">
        <v>145</v>
      </c>
      <c r="L333" s="103" t="s">
        <v>126</v>
      </c>
      <c r="M333" s="779"/>
      <c r="N333" s="740"/>
      <c r="O333" s="741"/>
      <c r="P333" s="742"/>
      <c r="Q333" s="730"/>
      <c r="R333" s="739"/>
      <c r="S333" s="176" t="s">
        <v>146</v>
      </c>
      <c r="T333" s="177" t="s">
        <v>147</v>
      </c>
      <c r="U333" s="176">
        <f>+IFERROR(VLOOKUP(T333,[19]DATOS!$E$2:$F$17,2,FALSE),"")</f>
        <v>15</v>
      </c>
      <c r="V333" s="743"/>
      <c r="W333" s="743"/>
      <c r="X333" s="758"/>
      <c r="Y333" s="743"/>
      <c r="Z333" s="743"/>
      <c r="AA333" s="743"/>
      <c r="AB333" s="824"/>
      <c r="AC333" s="996"/>
      <c r="AD333" s="996"/>
      <c r="AE333" s="996"/>
      <c r="AF333" s="760"/>
      <c r="AG333" s="830"/>
      <c r="AH333" s="785"/>
      <c r="AI333" s="832"/>
      <c r="AJ333" s="785"/>
      <c r="AK333" s="966"/>
      <c r="AL333" s="966"/>
      <c r="AM333" s="966"/>
      <c r="AN333" s="799"/>
      <c r="AO333" s="739"/>
      <c r="AP333" s="962"/>
      <c r="AQ333" s="795"/>
      <c r="AR333" s="795"/>
      <c r="AS333" s="964"/>
      <c r="AT333" s="965"/>
      <c r="AU333" s="834"/>
      <c r="AV333" s="859"/>
      <c r="AW333" s="859"/>
      <c r="AX333" s="859"/>
      <c r="AY333" s="859"/>
      <c r="AZ333" s="859"/>
      <c r="BA333" s="859"/>
      <c r="BB333" s="859"/>
      <c r="BC333" s="859"/>
      <c r="BD333" s="859"/>
      <c r="BE333" s="859"/>
      <c r="BF333" s="952"/>
      <c r="BG333" s="955"/>
      <c r="BH333" s="945"/>
      <c r="BI333" s="945"/>
      <c r="BJ333" s="945"/>
      <c r="BK333" s="935"/>
    </row>
    <row r="334" spans="1:63" ht="30" customHeight="1">
      <c r="A334" s="737"/>
      <c r="B334" s="738"/>
      <c r="C334" s="754"/>
      <c r="D334" s="754"/>
      <c r="E334" s="739"/>
      <c r="F334" s="739"/>
      <c r="G334" s="730"/>
      <c r="H334" s="739"/>
      <c r="I334" s="760"/>
      <c r="J334" s="739"/>
      <c r="K334" s="88" t="s">
        <v>148</v>
      </c>
      <c r="L334" s="103" t="s">
        <v>126</v>
      </c>
      <c r="M334" s="779"/>
      <c r="N334" s="740"/>
      <c r="O334" s="741"/>
      <c r="P334" s="742"/>
      <c r="Q334" s="730"/>
      <c r="R334" s="739"/>
      <c r="S334" s="176" t="s">
        <v>149</v>
      </c>
      <c r="T334" s="177" t="s">
        <v>150</v>
      </c>
      <c r="U334" s="176">
        <f>+IFERROR(VLOOKUP(T334,[19]DATOS!$E$2:$F$17,2,FALSE),"")</f>
        <v>15</v>
      </c>
      <c r="V334" s="743"/>
      <c r="W334" s="743"/>
      <c r="X334" s="758"/>
      <c r="Y334" s="743"/>
      <c r="Z334" s="743"/>
      <c r="AA334" s="743"/>
      <c r="AB334" s="824"/>
      <c r="AC334" s="996"/>
      <c r="AD334" s="996"/>
      <c r="AE334" s="996"/>
      <c r="AF334" s="760"/>
      <c r="AG334" s="830"/>
      <c r="AH334" s="785"/>
      <c r="AI334" s="832"/>
      <c r="AJ334" s="785"/>
      <c r="AK334" s="966"/>
      <c r="AL334" s="966"/>
      <c r="AM334" s="966"/>
      <c r="AN334" s="799"/>
      <c r="AO334" s="739"/>
      <c r="AP334" s="962"/>
      <c r="AQ334" s="795"/>
      <c r="AR334" s="795"/>
      <c r="AS334" s="964"/>
      <c r="AT334" s="965"/>
      <c r="AU334" s="834"/>
      <c r="AV334" s="859"/>
      <c r="AW334" s="859"/>
      <c r="AX334" s="859"/>
      <c r="AY334" s="859"/>
      <c r="AZ334" s="859"/>
      <c r="BA334" s="859"/>
      <c r="BB334" s="859"/>
      <c r="BC334" s="859"/>
      <c r="BD334" s="859"/>
      <c r="BE334" s="859"/>
      <c r="BF334" s="952"/>
      <c r="BG334" s="955"/>
      <c r="BH334" s="945"/>
      <c r="BI334" s="945"/>
      <c r="BJ334" s="945"/>
      <c r="BK334" s="935"/>
    </row>
    <row r="335" spans="1:63" ht="30" customHeight="1">
      <c r="A335" s="737"/>
      <c r="B335" s="738"/>
      <c r="C335" s="754"/>
      <c r="D335" s="754"/>
      <c r="E335" s="739"/>
      <c r="F335" s="739"/>
      <c r="G335" s="730"/>
      <c r="H335" s="739"/>
      <c r="I335" s="760"/>
      <c r="J335" s="739"/>
      <c r="K335" s="88" t="s">
        <v>151</v>
      </c>
      <c r="L335" s="103" t="s">
        <v>126</v>
      </c>
      <c r="M335" s="779"/>
      <c r="N335" s="740"/>
      <c r="O335" s="741"/>
      <c r="P335" s="742"/>
      <c r="Q335" s="730"/>
      <c r="R335" s="739"/>
      <c r="S335" s="176" t="s">
        <v>152</v>
      </c>
      <c r="T335" s="177" t="s">
        <v>153</v>
      </c>
      <c r="U335" s="176">
        <f>+IFERROR(VLOOKUP(T335,[19]DATOS!$E$2:$F$17,2,FALSE),"")</f>
        <v>10</v>
      </c>
      <c r="V335" s="743"/>
      <c r="W335" s="743"/>
      <c r="X335" s="758"/>
      <c r="Y335" s="743"/>
      <c r="Z335" s="743"/>
      <c r="AA335" s="743"/>
      <c r="AB335" s="824"/>
      <c r="AC335" s="996"/>
      <c r="AD335" s="996"/>
      <c r="AE335" s="996"/>
      <c r="AF335" s="760"/>
      <c r="AG335" s="830"/>
      <c r="AH335" s="785"/>
      <c r="AI335" s="832"/>
      <c r="AJ335" s="785"/>
      <c r="AK335" s="966"/>
      <c r="AL335" s="966"/>
      <c r="AM335" s="966"/>
      <c r="AN335" s="799"/>
      <c r="AO335" s="739"/>
      <c r="AP335" s="962"/>
      <c r="AQ335" s="795"/>
      <c r="AR335" s="795"/>
      <c r="AS335" s="964"/>
      <c r="AT335" s="965"/>
      <c r="AU335" s="834"/>
      <c r="AV335" s="859"/>
      <c r="AW335" s="859"/>
      <c r="AX335" s="859"/>
      <c r="AY335" s="859"/>
      <c r="AZ335" s="859"/>
      <c r="BA335" s="859"/>
      <c r="BB335" s="859"/>
      <c r="BC335" s="859"/>
      <c r="BD335" s="859"/>
      <c r="BE335" s="859"/>
      <c r="BF335" s="952"/>
      <c r="BG335" s="955"/>
      <c r="BH335" s="945"/>
      <c r="BI335" s="945"/>
      <c r="BJ335" s="945"/>
      <c r="BK335" s="935"/>
    </row>
    <row r="336" spans="1:63" ht="72" customHeight="1">
      <c r="A336" s="737"/>
      <c r="B336" s="738"/>
      <c r="C336" s="754"/>
      <c r="D336" s="754"/>
      <c r="E336" s="739"/>
      <c r="F336" s="739"/>
      <c r="G336" s="730"/>
      <c r="H336" s="739"/>
      <c r="I336" s="760"/>
      <c r="J336" s="739"/>
      <c r="K336" s="88" t="s">
        <v>154</v>
      </c>
      <c r="L336" s="103" t="s">
        <v>126</v>
      </c>
      <c r="M336" s="779"/>
      <c r="N336" s="740"/>
      <c r="O336" s="741"/>
      <c r="P336" s="742"/>
      <c r="Q336" s="730"/>
      <c r="R336" s="739"/>
      <c r="S336" s="743"/>
      <c r="T336" s="758"/>
      <c r="U336" s="743"/>
      <c r="V336" s="743"/>
      <c r="W336" s="743"/>
      <c r="X336" s="758"/>
      <c r="Y336" s="743"/>
      <c r="Z336" s="743"/>
      <c r="AA336" s="743"/>
      <c r="AB336" s="824"/>
      <c r="AC336" s="996"/>
      <c r="AD336" s="996"/>
      <c r="AE336" s="996"/>
      <c r="AF336" s="760"/>
      <c r="AG336" s="830"/>
      <c r="AH336" s="785"/>
      <c r="AI336" s="832"/>
      <c r="AJ336" s="785"/>
      <c r="AK336" s="966"/>
      <c r="AL336" s="966"/>
      <c r="AM336" s="966"/>
      <c r="AN336" s="799"/>
      <c r="AO336" s="739"/>
      <c r="AP336" s="962"/>
      <c r="AQ336" s="795"/>
      <c r="AR336" s="795"/>
      <c r="AS336" s="964"/>
      <c r="AT336" s="965"/>
      <c r="AU336" s="835"/>
      <c r="AV336" s="860"/>
      <c r="AW336" s="860"/>
      <c r="AX336" s="860"/>
      <c r="AY336" s="860"/>
      <c r="AZ336" s="860"/>
      <c r="BA336" s="860"/>
      <c r="BB336" s="860"/>
      <c r="BC336" s="860"/>
      <c r="BD336" s="860"/>
      <c r="BE336" s="860"/>
      <c r="BF336" s="953"/>
      <c r="BG336" s="956"/>
      <c r="BH336" s="946"/>
      <c r="BI336" s="946"/>
      <c r="BJ336" s="946"/>
      <c r="BK336" s="936"/>
    </row>
    <row r="337" spans="1:63" ht="45" customHeight="1">
      <c r="A337" s="737"/>
      <c r="B337" s="738"/>
      <c r="C337" s="755"/>
      <c r="D337" s="755"/>
      <c r="E337" s="739"/>
      <c r="F337" s="739"/>
      <c r="G337" s="730"/>
      <c r="H337" s="739"/>
      <c r="I337" s="760"/>
      <c r="J337" s="739"/>
      <c r="K337" s="88" t="s">
        <v>155</v>
      </c>
      <c r="L337" s="103" t="s">
        <v>126</v>
      </c>
      <c r="M337" s="779"/>
      <c r="N337" s="740"/>
      <c r="O337" s="741"/>
      <c r="P337" s="742"/>
      <c r="Q337" s="730"/>
      <c r="R337" s="739"/>
      <c r="S337" s="743"/>
      <c r="T337" s="758"/>
      <c r="U337" s="743"/>
      <c r="V337" s="743"/>
      <c r="W337" s="743"/>
      <c r="X337" s="758"/>
      <c r="Y337" s="743"/>
      <c r="Z337" s="743"/>
      <c r="AA337" s="743"/>
      <c r="AB337" s="824"/>
      <c r="AC337" s="996"/>
      <c r="AD337" s="996"/>
      <c r="AE337" s="996"/>
      <c r="AF337" s="760"/>
      <c r="AG337" s="830"/>
      <c r="AH337" s="785"/>
      <c r="AI337" s="832"/>
      <c r="AJ337" s="785"/>
      <c r="AK337" s="966"/>
      <c r="AL337" s="966"/>
      <c r="AM337" s="966"/>
      <c r="AN337" s="799"/>
      <c r="AO337" s="739"/>
      <c r="AP337" s="962"/>
      <c r="AQ337" s="795"/>
      <c r="AR337" s="795"/>
      <c r="AS337" s="964"/>
      <c r="AT337" s="965"/>
      <c r="AU337" s="887"/>
      <c r="AV337" s="888"/>
      <c r="AW337" s="888"/>
      <c r="AX337" s="888"/>
      <c r="AY337" s="888"/>
      <c r="AZ337" s="888"/>
      <c r="BA337" s="888"/>
      <c r="BB337" s="888"/>
      <c r="BC337" s="888"/>
      <c r="BD337" s="888"/>
      <c r="BE337" s="888"/>
      <c r="BF337" s="904"/>
      <c r="BG337" s="949"/>
      <c r="BH337" s="942"/>
      <c r="BI337" s="942"/>
      <c r="BJ337" s="942"/>
      <c r="BK337" s="950"/>
    </row>
    <row r="338" spans="1:63" ht="45" customHeight="1">
      <c r="A338" s="737"/>
      <c r="B338" s="738"/>
      <c r="C338" s="762" t="s">
        <v>981</v>
      </c>
      <c r="D338" s="762" t="s">
        <v>982</v>
      </c>
      <c r="E338" s="739"/>
      <c r="F338" s="739"/>
      <c r="G338" s="730"/>
      <c r="H338" s="739"/>
      <c r="I338" s="760"/>
      <c r="J338" s="739"/>
      <c r="K338" s="88" t="s">
        <v>156</v>
      </c>
      <c r="L338" s="103" t="s">
        <v>126</v>
      </c>
      <c r="M338" s="779"/>
      <c r="N338" s="740"/>
      <c r="O338" s="741"/>
      <c r="P338" s="742"/>
      <c r="Q338" s="730"/>
      <c r="R338" s="739"/>
      <c r="S338" s="743"/>
      <c r="T338" s="758"/>
      <c r="U338" s="743"/>
      <c r="V338" s="743"/>
      <c r="W338" s="743"/>
      <c r="X338" s="758"/>
      <c r="Y338" s="743"/>
      <c r="Z338" s="743"/>
      <c r="AA338" s="743"/>
      <c r="AB338" s="824"/>
      <c r="AC338" s="996"/>
      <c r="AD338" s="996"/>
      <c r="AE338" s="996"/>
      <c r="AF338" s="760"/>
      <c r="AG338" s="830"/>
      <c r="AH338" s="785"/>
      <c r="AI338" s="832"/>
      <c r="AJ338" s="785"/>
      <c r="AK338" s="966"/>
      <c r="AL338" s="966"/>
      <c r="AM338" s="966"/>
      <c r="AN338" s="799"/>
      <c r="AO338" s="739"/>
      <c r="AP338" s="962"/>
      <c r="AQ338" s="795"/>
      <c r="AR338" s="795"/>
      <c r="AS338" s="964"/>
      <c r="AT338" s="965"/>
      <c r="AU338" s="887"/>
      <c r="AV338" s="888"/>
      <c r="AW338" s="888"/>
      <c r="AX338" s="888"/>
      <c r="AY338" s="888"/>
      <c r="AZ338" s="888"/>
      <c r="BA338" s="888"/>
      <c r="BB338" s="888"/>
      <c r="BC338" s="888"/>
      <c r="BD338" s="888"/>
      <c r="BE338" s="888"/>
      <c r="BF338" s="904"/>
      <c r="BG338" s="949"/>
      <c r="BH338" s="942"/>
      <c r="BI338" s="942"/>
      <c r="BJ338" s="942"/>
      <c r="BK338" s="950"/>
    </row>
    <row r="339" spans="1:63" ht="45" customHeight="1">
      <c r="A339" s="737"/>
      <c r="B339" s="738"/>
      <c r="C339" s="754"/>
      <c r="D339" s="754"/>
      <c r="E339" s="739"/>
      <c r="F339" s="739"/>
      <c r="G339" s="730"/>
      <c r="H339" s="739"/>
      <c r="I339" s="760"/>
      <c r="J339" s="739"/>
      <c r="K339" s="88" t="s">
        <v>157</v>
      </c>
      <c r="L339" s="103" t="s">
        <v>126</v>
      </c>
      <c r="M339" s="779"/>
      <c r="N339" s="740"/>
      <c r="O339" s="741"/>
      <c r="P339" s="742"/>
      <c r="Q339" s="730"/>
      <c r="R339" s="739"/>
      <c r="S339" s="743"/>
      <c r="T339" s="758"/>
      <c r="U339" s="743"/>
      <c r="V339" s="743"/>
      <c r="W339" s="743"/>
      <c r="X339" s="758"/>
      <c r="Y339" s="743"/>
      <c r="Z339" s="743"/>
      <c r="AA339" s="743"/>
      <c r="AB339" s="825"/>
      <c r="AC339" s="997"/>
      <c r="AD339" s="997"/>
      <c r="AE339" s="997"/>
      <c r="AF339" s="761"/>
      <c r="AG339" s="831"/>
      <c r="AH339" s="785"/>
      <c r="AI339" s="832"/>
      <c r="AJ339" s="785"/>
      <c r="AK339" s="966"/>
      <c r="AL339" s="966"/>
      <c r="AM339" s="966"/>
      <c r="AN339" s="799"/>
      <c r="AO339" s="739"/>
      <c r="AP339" s="963"/>
      <c r="AQ339" s="795"/>
      <c r="AR339" s="795"/>
      <c r="AS339" s="964"/>
      <c r="AT339" s="965"/>
      <c r="AU339" s="887"/>
      <c r="AV339" s="888"/>
      <c r="AW339" s="888"/>
      <c r="AX339" s="888"/>
      <c r="AY339" s="888"/>
      <c r="AZ339" s="888"/>
      <c r="BA339" s="888"/>
      <c r="BB339" s="888"/>
      <c r="BC339" s="888"/>
      <c r="BD339" s="888"/>
      <c r="BE339" s="888"/>
      <c r="BF339" s="904"/>
      <c r="BG339" s="949"/>
      <c r="BH339" s="942"/>
      <c r="BI339" s="942"/>
      <c r="BJ339" s="942"/>
      <c r="BK339" s="950"/>
    </row>
    <row r="340" spans="1:63" ht="45" customHeight="1">
      <c r="A340" s="737"/>
      <c r="B340" s="738"/>
      <c r="C340" s="754"/>
      <c r="D340" s="754"/>
      <c r="E340" s="739"/>
      <c r="F340" s="739"/>
      <c r="G340" s="730" t="s">
        <v>1054</v>
      </c>
      <c r="H340" s="739"/>
      <c r="I340" s="760"/>
      <c r="J340" s="739"/>
      <c r="K340" s="88" t="s">
        <v>158</v>
      </c>
      <c r="L340" s="103" t="s">
        <v>126</v>
      </c>
      <c r="M340" s="779"/>
      <c r="N340" s="740"/>
      <c r="O340" s="741"/>
      <c r="P340" s="742"/>
      <c r="Q340" s="730"/>
      <c r="R340" s="739"/>
      <c r="S340" s="176" t="s">
        <v>128</v>
      </c>
      <c r="T340" s="177"/>
      <c r="U340" s="176" t="str">
        <f>+IFERROR(VLOOKUP(T340,[19]DATOS!$E$2:$F$17,2,FALSE),"")</f>
        <v/>
      </c>
      <c r="V340" s="743">
        <f>SUM(U340:U346)</f>
        <v>0</v>
      </c>
      <c r="W340" s="743" t="str">
        <f>+IF(AND(V340&lt;=100,V340&gt;=96),"Fuerte",IF(AND(V340&lt;=95,V340&gt;=86),"Moderado",IF(AND(V340&lt;=85,M340&gt;=0),"Débil"," ")))</f>
        <v>Débil</v>
      </c>
      <c r="X340" s="758"/>
      <c r="Y340" s="743">
        <f>IF(AND(EXACT(W340,"Fuerte"),(EXACT(X340,"Fuerte"))),"Fuerte",IF(AND(EXACT(W340,"Fuerte"),(EXACT(X340,"Moderado"))),"Moderado",IF(AND(EXACT(W340,"Fuerte"),(EXACT(X340,"Débil"))),"Débil",IF(AND(EXACT(W340,"Moderado"),(EXACT(X340,"Fuerte"))),"Moderado",IF(AND(EXACT(W340,"Moderado"),(EXACT(X340,"Moderado"))),"Moderado",IF(AND(EXACT(W340,"Moderado"),(EXACT(X340,"Débil"))),"Débil",IF(AND(EXACT(W340,"Débil"),(EXACT(X340,"Fuerte"))),"Débil",IF(AND(EXACT(W340,"Débil"),(EXACT(X340,"Moderado"))),"Débil",IF(AND(EXACT(W340,"Débil"),(EXACT(X340,"Débil"))),"Débil",)))))))))</f>
        <v>0</v>
      </c>
      <c r="Z340" s="743" t="b">
        <f>IF(Y340="Fuerte",100,IF(Y340="Moderado",50,IF(Y340="Débil",0)))</f>
        <v>0</v>
      </c>
      <c r="AA340" s="743"/>
      <c r="AB340" s="823"/>
      <c r="AC340" s="172"/>
      <c r="AD340" s="172"/>
      <c r="AE340" s="172"/>
      <c r="AF340" s="759"/>
      <c r="AG340" s="829"/>
      <c r="AH340" s="785"/>
      <c r="AI340" s="832"/>
      <c r="AJ340" s="785"/>
      <c r="AK340" s="966"/>
      <c r="AL340" s="966"/>
      <c r="AM340" s="966"/>
      <c r="AN340" s="799"/>
      <c r="AO340" s="739"/>
      <c r="AP340" s="836" t="s">
        <v>615</v>
      </c>
      <c r="AQ340" s="795"/>
      <c r="AR340" s="795"/>
      <c r="AS340" s="964"/>
      <c r="AT340" s="965" t="s">
        <v>616</v>
      </c>
      <c r="AU340" s="887"/>
      <c r="AV340" s="888"/>
      <c r="AW340" s="888"/>
      <c r="AX340" s="888"/>
      <c r="AY340" s="888"/>
      <c r="AZ340" s="888"/>
      <c r="BA340" s="888"/>
      <c r="BB340" s="888"/>
      <c r="BC340" s="888"/>
      <c r="BD340" s="888"/>
      <c r="BE340" s="888"/>
      <c r="BF340" s="904"/>
      <c r="BG340" s="949"/>
      <c r="BH340" s="942"/>
      <c r="BI340" s="942"/>
      <c r="BJ340" s="942"/>
      <c r="BK340" s="950"/>
    </row>
    <row r="341" spans="1:63" ht="45" customHeight="1">
      <c r="A341" s="737"/>
      <c r="B341" s="738"/>
      <c r="C341" s="754"/>
      <c r="D341" s="754"/>
      <c r="E341" s="739"/>
      <c r="F341" s="739"/>
      <c r="G341" s="730"/>
      <c r="H341" s="739"/>
      <c r="I341" s="760"/>
      <c r="J341" s="739"/>
      <c r="K341" s="89" t="s">
        <v>159</v>
      </c>
      <c r="L341" s="103" t="s">
        <v>142</v>
      </c>
      <c r="M341" s="779"/>
      <c r="N341" s="740"/>
      <c r="O341" s="741"/>
      <c r="P341" s="742"/>
      <c r="Q341" s="730"/>
      <c r="R341" s="739"/>
      <c r="S341" s="176" t="s">
        <v>136</v>
      </c>
      <c r="T341" s="177"/>
      <c r="U341" s="176" t="str">
        <f>+IFERROR(VLOOKUP(T341,[19]DATOS!$E$2:$F$17,2,FALSE),"")</f>
        <v/>
      </c>
      <c r="V341" s="743"/>
      <c r="W341" s="743"/>
      <c r="X341" s="758"/>
      <c r="Y341" s="743"/>
      <c r="Z341" s="743"/>
      <c r="AA341" s="743"/>
      <c r="AB341" s="824"/>
      <c r="AC341" s="173"/>
      <c r="AD341" s="173"/>
      <c r="AE341" s="173"/>
      <c r="AF341" s="760"/>
      <c r="AG341" s="830"/>
      <c r="AH341" s="785"/>
      <c r="AI341" s="832"/>
      <c r="AJ341" s="785"/>
      <c r="AK341" s="966"/>
      <c r="AL341" s="966"/>
      <c r="AM341" s="966"/>
      <c r="AN341" s="799"/>
      <c r="AO341" s="739"/>
      <c r="AP341" s="836"/>
      <c r="AQ341" s="795"/>
      <c r="AR341" s="795"/>
      <c r="AS341" s="964"/>
      <c r="AT341" s="965"/>
      <c r="AU341" s="887"/>
      <c r="AV341" s="888"/>
      <c r="AW341" s="888"/>
      <c r="AX341" s="888"/>
      <c r="AY341" s="888"/>
      <c r="AZ341" s="888"/>
      <c r="BA341" s="888"/>
      <c r="BB341" s="888"/>
      <c r="BC341" s="888"/>
      <c r="BD341" s="888"/>
      <c r="BE341" s="888"/>
      <c r="BF341" s="904"/>
      <c r="BG341" s="949"/>
      <c r="BH341" s="942"/>
      <c r="BI341" s="942"/>
      <c r="BJ341" s="942"/>
      <c r="BK341" s="950"/>
    </row>
    <row r="342" spans="1:63" ht="45" customHeight="1">
      <c r="A342" s="737"/>
      <c r="B342" s="738"/>
      <c r="C342" s="754"/>
      <c r="D342" s="754"/>
      <c r="E342" s="739"/>
      <c r="F342" s="739"/>
      <c r="G342" s="730"/>
      <c r="H342" s="739"/>
      <c r="I342" s="760"/>
      <c r="J342" s="739"/>
      <c r="K342" s="89" t="s">
        <v>160</v>
      </c>
      <c r="L342" s="103" t="s">
        <v>126</v>
      </c>
      <c r="M342" s="779"/>
      <c r="N342" s="740"/>
      <c r="O342" s="741"/>
      <c r="P342" s="742"/>
      <c r="Q342" s="730"/>
      <c r="R342" s="739"/>
      <c r="S342" s="176" t="s">
        <v>139</v>
      </c>
      <c r="T342" s="177"/>
      <c r="U342" s="176" t="str">
        <f>+IFERROR(VLOOKUP(T342,[19]DATOS!$E$2:$F$17,2,FALSE),"")</f>
        <v/>
      </c>
      <c r="V342" s="743"/>
      <c r="W342" s="743"/>
      <c r="X342" s="758"/>
      <c r="Y342" s="743"/>
      <c r="Z342" s="743"/>
      <c r="AA342" s="743"/>
      <c r="AB342" s="824"/>
      <c r="AC342" s="173"/>
      <c r="AD342" s="173"/>
      <c r="AE342" s="173"/>
      <c r="AF342" s="760"/>
      <c r="AG342" s="830"/>
      <c r="AH342" s="785"/>
      <c r="AI342" s="832"/>
      <c r="AJ342" s="785"/>
      <c r="AK342" s="966"/>
      <c r="AL342" s="966"/>
      <c r="AM342" s="966"/>
      <c r="AN342" s="799"/>
      <c r="AO342" s="739"/>
      <c r="AP342" s="836"/>
      <c r="AQ342" s="795"/>
      <c r="AR342" s="795"/>
      <c r="AS342" s="964"/>
      <c r="AT342" s="965"/>
      <c r="AU342" s="887"/>
      <c r="AV342" s="888"/>
      <c r="AW342" s="888"/>
      <c r="AX342" s="888"/>
      <c r="AY342" s="888"/>
      <c r="AZ342" s="888"/>
      <c r="BA342" s="888"/>
      <c r="BB342" s="888"/>
      <c r="BC342" s="888"/>
      <c r="BD342" s="888"/>
      <c r="BE342" s="888"/>
      <c r="BF342" s="904"/>
      <c r="BG342" s="949"/>
      <c r="BH342" s="942"/>
      <c r="BI342" s="942"/>
      <c r="BJ342" s="942"/>
      <c r="BK342" s="950"/>
    </row>
    <row r="343" spans="1:63" ht="45" customHeight="1">
      <c r="A343" s="737"/>
      <c r="B343" s="738"/>
      <c r="C343" s="754"/>
      <c r="D343" s="754"/>
      <c r="E343" s="739"/>
      <c r="F343" s="739"/>
      <c r="G343" s="730"/>
      <c r="H343" s="739"/>
      <c r="I343" s="760"/>
      <c r="J343" s="739"/>
      <c r="K343" s="89" t="s">
        <v>161</v>
      </c>
      <c r="L343" s="103" t="s">
        <v>126</v>
      </c>
      <c r="M343" s="779"/>
      <c r="N343" s="740"/>
      <c r="O343" s="741"/>
      <c r="P343" s="742"/>
      <c r="Q343" s="730"/>
      <c r="R343" s="739"/>
      <c r="S343" s="176" t="s">
        <v>143</v>
      </c>
      <c r="T343" s="177"/>
      <c r="U343" s="176" t="str">
        <f>+IFERROR(VLOOKUP(T343,[19]DATOS!$E$2:$F$17,2,FALSE),"")</f>
        <v/>
      </c>
      <c r="V343" s="743"/>
      <c r="W343" s="743"/>
      <c r="X343" s="758"/>
      <c r="Y343" s="743"/>
      <c r="Z343" s="743"/>
      <c r="AA343" s="743"/>
      <c r="AB343" s="824"/>
      <c r="AC343" s="173"/>
      <c r="AD343" s="173"/>
      <c r="AE343" s="173"/>
      <c r="AF343" s="760"/>
      <c r="AG343" s="830"/>
      <c r="AH343" s="785"/>
      <c r="AI343" s="832"/>
      <c r="AJ343" s="785"/>
      <c r="AK343" s="966"/>
      <c r="AL343" s="966"/>
      <c r="AM343" s="966"/>
      <c r="AN343" s="799"/>
      <c r="AO343" s="739"/>
      <c r="AP343" s="836"/>
      <c r="AQ343" s="795"/>
      <c r="AR343" s="795"/>
      <c r="AS343" s="964"/>
      <c r="AT343" s="965"/>
      <c r="AU343" s="887"/>
      <c r="AV343" s="888"/>
      <c r="AW343" s="888"/>
      <c r="AX343" s="888"/>
      <c r="AY343" s="888"/>
      <c r="AZ343" s="888"/>
      <c r="BA343" s="888"/>
      <c r="BB343" s="888"/>
      <c r="BC343" s="888"/>
      <c r="BD343" s="888"/>
      <c r="BE343" s="888"/>
      <c r="BF343" s="904"/>
      <c r="BG343" s="949"/>
      <c r="BH343" s="942"/>
      <c r="BI343" s="942"/>
      <c r="BJ343" s="942"/>
      <c r="BK343" s="950"/>
    </row>
    <row r="344" spans="1:63" ht="45" customHeight="1">
      <c r="A344" s="737"/>
      <c r="B344" s="738"/>
      <c r="C344" s="754"/>
      <c r="D344" s="754"/>
      <c r="E344" s="739"/>
      <c r="F344" s="739"/>
      <c r="G344" s="730"/>
      <c r="H344" s="739"/>
      <c r="I344" s="760"/>
      <c r="J344" s="739"/>
      <c r="K344" s="89" t="s">
        <v>162</v>
      </c>
      <c r="L344" s="90" t="s">
        <v>142</v>
      </c>
      <c r="M344" s="779"/>
      <c r="N344" s="740"/>
      <c r="O344" s="741"/>
      <c r="P344" s="742"/>
      <c r="Q344" s="730"/>
      <c r="R344" s="739"/>
      <c r="S344" s="176" t="s">
        <v>146</v>
      </c>
      <c r="T344" s="177"/>
      <c r="U344" s="176" t="str">
        <f>+IFERROR(VLOOKUP(T344,[19]DATOS!$E$2:$F$17,2,FALSE),"")</f>
        <v/>
      </c>
      <c r="V344" s="743"/>
      <c r="W344" s="743"/>
      <c r="X344" s="758"/>
      <c r="Y344" s="743"/>
      <c r="Z344" s="743"/>
      <c r="AA344" s="743"/>
      <c r="AB344" s="824"/>
      <c r="AC344" s="173"/>
      <c r="AD344" s="173"/>
      <c r="AE344" s="173"/>
      <c r="AF344" s="760"/>
      <c r="AG344" s="830"/>
      <c r="AH344" s="785"/>
      <c r="AI344" s="832"/>
      <c r="AJ344" s="785"/>
      <c r="AK344" s="966"/>
      <c r="AL344" s="966"/>
      <c r="AM344" s="966"/>
      <c r="AN344" s="799"/>
      <c r="AO344" s="739"/>
      <c r="AP344" s="836"/>
      <c r="AQ344" s="795"/>
      <c r="AR344" s="795"/>
      <c r="AS344" s="964"/>
      <c r="AT344" s="965"/>
      <c r="AU344" s="887"/>
      <c r="AV344" s="888"/>
      <c r="AW344" s="888"/>
      <c r="AX344" s="888"/>
      <c r="AY344" s="888"/>
      <c r="AZ344" s="888"/>
      <c r="BA344" s="888"/>
      <c r="BB344" s="888"/>
      <c r="BC344" s="888"/>
      <c r="BD344" s="888"/>
      <c r="BE344" s="888"/>
      <c r="BF344" s="904"/>
      <c r="BG344" s="949"/>
      <c r="BH344" s="942"/>
      <c r="BI344" s="942"/>
      <c r="BJ344" s="942"/>
      <c r="BK344" s="950"/>
    </row>
    <row r="345" spans="1:63" ht="45" customHeight="1">
      <c r="A345" s="737"/>
      <c r="B345" s="738"/>
      <c r="C345" s="754"/>
      <c r="D345" s="754"/>
      <c r="E345" s="739"/>
      <c r="F345" s="739"/>
      <c r="G345" s="730"/>
      <c r="H345" s="739"/>
      <c r="I345" s="760"/>
      <c r="J345" s="739"/>
      <c r="K345" s="89" t="s">
        <v>163</v>
      </c>
      <c r="L345" s="103" t="s">
        <v>126</v>
      </c>
      <c r="M345" s="779"/>
      <c r="N345" s="740"/>
      <c r="O345" s="741"/>
      <c r="P345" s="742"/>
      <c r="Q345" s="730"/>
      <c r="R345" s="739"/>
      <c r="S345" s="176" t="s">
        <v>149</v>
      </c>
      <c r="T345" s="177"/>
      <c r="U345" s="176" t="str">
        <f>+IFERROR(VLOOKUP(T345,[19]DATOS!$E$2:$F$17,2,FALSE),"")</f>
        <v/>
      </c>
      <c r="V345" s="743"/>
      <c r="W345" s="743"/>
      <c r="X345" s="758"/>
      <c r="Y345" s="743"/>
      <c r="Z345" s="743"/>
      <c r="AA345" s="743"/>
      <c r="AB345" s="824"/>
      <c r="AC345" s="173"/>
      <c r="AD345" s="173"/>
      <c r="AE345" s="173"/>
      <c r="AF345" s="760"/>
      <c r="AG345" s="830"/>
      <c r="AH345" s="785"/>
      <c r="AI345" s="832"/>
      <c r="AJ345" s="785"/>
      <c r="AK345" s="966"/>
      <c r="AL345" s="966"/>
      <c r="AM345" s="966"/>
      <c r="AN345" s="799"/>
      <c r="AO345" s="739"/>
      <c r="AP345" s="836"/>
      <c r="AQ345" s="795"/>
      <c r="AR345" s="795"/>
      <c r="AS345" s="964"/>
      <c r="AT345" s="965"/>
      <c r="AU345" s="887"/>
      <c r="AV345" s="888"/>
      <c r="AW345" s="888"/>
      <c r="AX345" s="888"/>
      <c r="AY345" s="888"/>
      <c r="AZ345" s="888"/>
      <c r="BA345" s="888"/>
      <c r="BB345" s="888"/>
      <c r="BC345" s="888"/>
      <c r="BD345" s="888"/>
      <c r="BE345" s="888"/>
      <c r="BF345" s="904"/>
      <c r="BG345" s="949"/>
      <c r="BH345" s="942"/>
      <c r="BI345" s="942"/>
      <c r="BJ345" s="942"/>
      <c r="BK345" s="950"/>
    </row>
    <row r="346" spans="1:63" ht="45" customHeight="1">
      <c r="A346" s="737"/>
      <c r="B346" s="738"/>
      <c r="C346" s="754"/>
      <c r="D346" s="754"/>
      <c r="E346" s="739"/>
      <c r="F346" s="739"/>
      <c r="G346" s="730"/>
      <c r="H346" s="739"/>
      <c r="I346" s="760"/>
      <c r="J346" s="739"/>
      <c r="K346" s="89" t="s">
        <v>164</v>
      </c>
      <c r="L346" s="103" t="s">
        <v>142</v>
      </c>
      <c r="M346" s="779"/>
      <c r="N346" s="740"/>
      <c r="O346" s="741"/>
      <c r="P346" s="742"/>
      <c r="Q346" s="730"/>
      <c r="R346" s="739"/>
      <c r="S346" s="176" t="s">
        <v>152</v>
      </c>
      <c r="T346" s="177"/>
      <c r="U346" s="176" t="str">
        <f>+IFERROR(VLOOKUP(T346,[19]DATOS!$E$2:$F$17,2,FALSE),"")</f>
        <v/>
      </c>
      <c r="V346" s="743"/>
      <c r="W346" s="743"/>
      <c r="X346" s="758"/>
      <c r="Y346" s="743"/>
      <c r="Z346" s="743"/>
      <c r="AA346" s="743"/>
      <c r="AB346" s="824"/>
      <c r="AC346" s="173"/>
      <c r="AD346" s="173"/>
      <c r="AE346" s="173"/>
      <c r="AF346" s="760"/>
      <c r="AG346" s="830"/>
      <c r="AH346" s="785"/>
      <c r="AI346" s="832"/>
      <c r="AJ346" s="785"/>
      <c r="AK346" s="966"/>
      <c r="AL346" s="966"/>
      <c r="AM346" s="966"/>
      <c r="AN346" s="799"/>
      <c r="AO346" s="739"/>
      <c r="AP346" s="836"/>
      <c r="AQ346" s="795"/>
      <c r="AR346" s="795"/>
      <c r="AS346" s="964"/>
      <c r="AT346" s="965"/>
      <c r="AU346" s="887"/>
      <c r="AV346" s="888"/>
      <c r="AW346" s="888"/>
      <c r="AX346" s="888"/>
      <c r="AY346" s="888"/>
      <c r="AZ346" s="888"/>
      <c r="BA346" s="888"/>
      <c r="BB346" s="888"/>
      <c r="BC346" s="888"/>
      <c r="BD346" s="888"/>
      <c r="BE346" s="888"/>
      <c r="BF346" s="904"/>
      <c r="BG346" s="949"/>
      <c r="BH346" s="942"/>
      <c r="BI346" s="942"/>
      <c r="BJ346" s="942"/>
      <c r="BK346" s="950"/>
    </row>
    <row r="347" spans="1:63" ht="45" customHeight="1">
      <c r="A347" s="737"/>
      <c r="B347" s="738"/>
      <c r="C347" s="767"/>
      <c r="D347" s="767"/>
      <c r="E347" s="739"/>
      <c r="F347" s="739"/>
      <c r="G347" s="730"/>
      <c r="H347" s="739"/>
      <c r="I347" s="761"/>
      <c r="J347" s="739"/>
      <c r="K347" s="89" t="s">
        <v>165</v>
      </c>
      <c r="L347" s="103" t="s">
        <v>142</v>
      </c>
      <c r="M347" s="779"/>
      <c r="N347" s="740"/>
      <c r="O347" s="741"/>
      <c r="P347" s="742"/>
      <c r="Q347" s="730"/>
      <c r="R347" s="739"/>
      <c r="S347" s="176"/>
      <c r="T347" s="177"/>
      <c r="U347" s="176"/>
      <c r="V347" s="743"/>
      <c r="W347" s="743"/>
      <c r="X347" s="758"/>
      <c r="Y347" s="743"/>
      <c r="Z347" s="743"/>
      <c r="AA347" s="743"/>
      <c r="AB347" s="825"/>
      <c r="AC347" s="175"/>
      <c r="AD347" s="175"/>
      <c r="AE347" s="175"/>
      <c r="AF347" s="761"/>
      <c r="AG347" s="831"/>
      <c r="AH347" s="785"/>
      <c r="AI347" s="832"/>
      <c r="AJ347" s="785"/>
      <c r="AK347" s="966"/>
      <c r="AL347" s="966"/>
      <c r="AM347" s="966"/>
      <c r="AN347" s="799"/>
      <c r="AO347" s="739"/>
      <c r="AP347" s="836"/>
      <c r="AQ347" s="795"/>
      <c r="AR347" s="795"/>
      <c r="AS347" s="964"/>
      <c r="AT347" s="965"/>
      <c r="AU347" s="887"/>
      <c r="AV347" s="888"/>
      <c r="AW347" s="888"/>
      <c r="AX347" s="888"/>
      <c r="AY347" s="888"/>
      <c r="AZ347" s="888"/>
      <c r="BA347" s="888"/>
      <c r="BB347" s="888"/>
      <c r="BC347" s="888"/>
      <c r="BD347" s="888"/>
      <c r="BE347" s="888"/>
      <c r="BF347" s="904"/>
      <c r="BG347" s="949"/>
      <c r="BH347" s="942"/>
      <c r="BI347" s="942"/>
      <c r="BJ347" s="942"/>
      <c r="BK347" s="950"/>
    </row>
    <row r="348" spans="1:63" ht="15" customHeight="1">
      <c r="A348" s="758">
        <v>19</v>
      </c>
      <c r="B348" s="742" t="s">
        <v>617</v>
      </c>
      <c r="C348" s="781" t="s">
        <v>994</v>
      </c>
      <c r="D348" s="781" t="s">
        <v>993</v>
      </c>
      <c r="E348" s="739" t="s">
        <v>997</v>
      </c>
      <c r="F348" s="739" t="s">
        <v>122</v>
      </c>
      <c r="G348" s="855" t="s">
        <v>999</v>
      </c>
      <c r="H348" s="739" t="s">
        <v>618</v>
      </c>
      <c r="I348" s="759" t="s">
        <v>468</v>
      </c>
      <c r="J348" s="739" t="s">
        <v>124</v>
      </c>
      <c r="K348" s="88" t="s">
        <v>125</v>
      </c>
      <c r="L348" s="103" t="s">
        <v>126</v>
      </c>
      <c r="M348" s="779">
        <v>13</v>
      </c>
      <c r="N348" s="740" t="s">
        <v>532</v>
      </c>
      <c r="O348" s="1023" t="s">
        <v>533</v>
      </c>
      <c r="P348" s="742" t="s">
        <v>469</v>
      </c>
      <c r="Q348" s="855" t="s">
        <v>1003</v>
      </c>
      <c r="R348" s="1042" t="s">
        <v>127</v>
      </c>
      <c r="S348" s="147" t="s">
        <v>128</v>
      </c>
      <c r="T348" s="148" t="s">
        <v>129</v>
      </c>
      <c r="U348" s="147">
        <v>15</v>
      </c>
      <c r="V348" s="1038">
        <v>100</v>
      </c>
      <c r="W348" s="1038" t="s">
        <v>130</v>
      </c>
      <c r="X348" s="1040" t="s">
        <v>130</v>
      </c>
      <c r="Y348" s="1038" t="s">
        <v>130</v>
      </c>
      <c r="Z348" s="1038">
        <v>100</v>
      </c>
      <c r="AA348" s="746">
        <v>100</v>
      </c>
      <c r="AB348" s="796" t="s">
        <v>46</v>
      </c>
      <c r="AC348" s="823">
        <v>1</v>
      </c>
      <c r="AD348" s="823">
        <v>1</v>
      </c>
      <c r="AE348" s="823">
        <v>1</v>
      </c>
      <c r="AF348" s="759" t="s">
        <v>619</v>
      </c>
      <c r="AG348" s="829" t="s">
        <v>620</v>
      </c>
      <c r="AH348" s="785" t="s">
        <v>130</v>
      </c>
      <c r="AI348" s="1046" t="s">
        <v>132</v>
      </c>
      <c r="AJ348" s="785" t="s">
        <v>133</v>
      </c>
      <c r="AK348" s="966" t="s">
        <v>124</v>
      </c>
      <c r="AL348" s="966" t="s">
        <v>574</v>
      </c>
      <c r="AM348" s="966" t="s">
        <v>532</v>
      </c>
      <c r="AN348" s="1044" t="s">
        <v>533</v>
      </c>
      <c r="AO348" s="739" t="s">
        <v>469</v>
      </c>
      <c r="AP348" s="986" t="s">
        <v>1008</v>
      </c>
      <c r="AQ348" s="795">
        <v>44927</v>
      </c>
      <c r="AR348" s="795">
        <v>45291</v>
      </c>
      <c r="AS348" s="964" t="s">
        <v>621</v>
      </c>
      <c r="AT348" s="965" t="s">
        <v>622</v>
      </c>
    </row>
    <row r="349" spans="1:63">
      <c r="A349" s="758"/>
      <c r="B349" s="742"/>
      <c r="C349" s="782"/>
      <c r="D349" s="782"/>
      <c r="E349" s="739"/>
      <c r="F349" s="739"/>
      <c r="G349" s="856"/>
      <c r="H349" s="739"/>
      <c r="I349" s="760"/>
      <c r="J349" s="739"/>
      <c r="K349" s="88" t="s">
        <v>135</v>
      </c>
      <c r="L349" s="103" t="s">
        <v>126</v>
      </c>
      <c r="M349" s="779"/>
      <c r="N349" s="740"/>
      <c r="O349" s="1024"/>
      <c r="P349" s="742"/>
      <c r="Q349" s="856"/>
      <c r="R349" s="1043"/>
      <c r="S349" s="147" t="s">
        <v>136</v>
      </c>
      <c r="T349" s="148" t="s">
        <v>137</v>
      </c>
      <c r="U349" s="147">
        <v>15</v>
      </c>
      <c r="V349" s="1039"/>
      <c r="W349" s="1039"/>
      <c r="X349" s="1041"/>
      <c r="Y349" s="1039"/>
      <c r="Z349" s="1039"/>
      <c r="AA349" s="746"/>
      <c r="AB349" s="797"/>
      <c r="AC349" s="824"/>
      <c r="AD349" s="824"/>
      <c r="AE349" s="824"/>
      <c r="AF349" s="760"/>
      <c r="AG349" s="830"/>
      <c r="AH349" s="785"/>
      <c r="AI349" s="1046"/>
      <c r="AJ349" s="785"/>
      <c r="AK349" s="966"/>
      <c r="AL349" s="966"/>
      <c r="AM349" s="966"/>
      <c r="AN349" s="1045"/>
      <c r="AO349" s="739"/>
      <c r="AP349" s="986"/>
      <c r="AQ349" s="795"/>
      <c r="AR349" s="795"/>
      <c r="AS349" s="964"/>
      <c r="AT349" s="965"/>
    </row>
    <row r="350" spans="1:63">
      <c r="A350" s="758"/>
      <c r="B350" s="742"/>
      <c r="C350" s="782"/>
      <c r="D350" s="782"/>
      <c r="E350" s="739"/>
      <c r="F350" s="739"/>
      <c r="G350" s="856"/>
      <c r="H350" s="739"/>
      <c r="I350" s="760"/>
      <c r="J350" s="739"/>
      <c r="K350" s="88" t="s">
        <v>138</v>
      </c>
      <c r="L350" s="103" t="s">
        <v>142</v>
      </c>
      <c r="M350" s="779"/>
      <c r="N350" s="740"/>
      <c r="O350" s="1024"/>
      <c r="P350" s="742"/>
      <c r="Q350" s="856"/>
      <c r="R350" s="1043"/>
      <c r="S350" s="147" t="s">
        <v>139</v>
      </c>
      <c r="T350" s="148" t="s">
        <v>140</v>
      </c>
      <c r="U350" s="147">
        <v>15</v>
      </c>
      <c r="V350" s="1039"/>
      <c r="W350" s="1039"/>
      <c r="X350" s="1041"/>
      <c r="Y350" s="1039"/>
      <c r="Z350" s="1039"/>
      <c r="AA350" s="746"/>
      <c r="AB350" s="797"/>
      <c r="AC350" s="824"/>
      <c r="AD350" s="824"/>
      <c r="AE350" s="824"/>
      <c r="AF350" s="760"/>
      <c r="AG350" s="830"/>
      <c r="AH350" s="785"/>
      <c r="AI350" s="1046"/>
      <c r="AJ350" s="785"/>
      <c r="AK350" s="966"/>
      <c r="AL350" s="966"/>
      <c r="AM350" s="966"/>
      <c r="AN350" s="1045"/>
      <c r="AO350" s="739"/>
      <c r="AP350" s="986"/>
      <c r="AQ350" s="795"/>
      <c r="AR350" s="795"/>
      <c r="AS350" s="964"/>
      <c r="AT350" s="965"/>
    </row>
    <row r="351" spans="1:63">
      <c r="A351" s="758"/>
      <c r="B351" s="742"/>
      <c r="C351" s="782"/>
      <c r="D351" s="782"/>
      <c r="E351" s="739"/>
      <c r="F351" s="739"/>
      <c r="G351" s="856"/>
      <c r="H351" s="739"/>
      <c r="I351" s="760"/>
      <c r="J351" s="739"/>
      <c r="K351" s="88" t="s">
        <v>141</v>
      </c>
      <c r="L351" s="103" t="s">
        <v>142</v>
      </c>
      <c r="M351" s="779"/>
      <c r="N351" s="740"/>
      <c r="O351" s="1024"/>
      <c r="P351" s="742"/>
      <c r="Q351" s="856"/>
      <c r="R351" s="1043"/>
      <c r="S351" s="147" t="s">
        <v>143</v>
      </c>
      <c r="T351" s="148" t="s">
        <v>144</v>
      </c>
      <c r="U351" s="147">
        <v>15</v>
      </c>
      <c r="V351" s="1039"/>
      <c r="W351" s="1039"/>
      <c r="X351" s="1041"/>
      <c r="Y351" s="1039"/>
      <c r="Z351" s="1039"/>
      <c r="AA351" s="746"/>
      <c r="AB351" s="797"/>
      <c r="AC351" s="824"/>
      <c r="AD351" s="824"/>
      <c r="AE351" s="824"/>
      <c r="AF351" s="760"/>
      <c r="AG351" s="830"/>
      <c r="AH351" s="785"/>
      <c r="AI351" s="1046"/>
      <c r="AJ351" s="785"/>
      <c r="AK351" s="966"/>
      <c r="AL351" s="966"/>
      <c r="AM351" s="966"/>
      <c r="AN351" s="1045"/>
      <c r="AO351" s="739"/>
      <c r="AP351" s="986"/>
      <c r="AQ351" s="795"/>
      <c r="AR351" s="795"/>
      <c r="AS351" s="964"/>
      <c r="AT351" s="965"/>
    </row>
    <row r="352" spans="1:63">
      <c r="A352" s="758"/>
      <c r="B352" s="742"/>
      <c r="C352" s="782"/>
      <c r="D352" s="782"/>
      <c r="E352" s="739"/>
      <c r="F352" s="739"/>
      <c r="G352" s="856"/>
      <c r="H352" s="739"/>
      <c r="I352" s="760"/>
      <c r="J352" s="739"/>
      <c r="K352" s="88" t="s">
        <v>145</v>
      </c>
      <c r="L352" s="103" t="s">
        <v>126</v>
      </c>
      <c r="M352" s="779"/>
      <c r="N352" s="740"/>
      <c r="O352" s="1024"/>
      <c r="P352" s="742"/>
      <c r="Q352" s="856"/>
      <c r="R352" s="1043"/>
      <c r="S352" s="147" t="s">
        <v>146</v>
      </c>
      <c r="T352" s="148" t="s">
        <v>147</v>
      </c>
      <c r="U352" s="147">
        <v>15</v>
      </c>
      <c r="V352" s="1039"/>
      <c r="W352" s="1039"/>
      <c r="X352" s="1041"/>
      <c r="Y352" s="1039"/>
      <c r="Z352" s="1039"/>
      <c r="AA352" s="746"/>
      <c r="AB352" s="797"/>
      <c r="AC352" s="824"/>
      <c r="AD352" s="824"/>
      <c r="AE352" s="824"/>
      <c r="AF352" s="760"/>
      <c r="AG352" s="830"/>
      <c r="AH352" s="785"/>
      <c r="AI352" s="1046"/>
      <c r="AJ352" s="785"/>
      <c r="AK352" s="966"/>
      <c r="AL352" s="966"/>
      <c r="AM352" s="966"/>
      <c r="AN352" s="1045"/>
      <c r="AO352" s="739"/>
      <c r="AP352" s="986"/>
      <c r="AQ352" s="795"/>
      <c r="AR352" s="795"/>
      <c r="AS352" s="964"/>
      <c r="AT352" s="965"/>
    </row>
    <row r="353" spans="1:46" ht="18.75" customHeight="1">
      <c r="A353" s="758"/>
      <c r="B353" s="742"/>
      <c r="C353" s="782"/>
      <c r="D353" s="782"/>
      <c r="E353" s="739"/>
      <c r="F353" s="739"/>
      <c r="G353" s="856"/>
      <c r="H353" s="739"/>
      <c r="I353" s="760"/>
      <c r="J353" s="739"/>
      <c r="K353" s="88" t="s">
        <v>148</v>
      </c>
      <c r="L353" s="103" t="s">
        <v>126</v>
      </c>
      <c r="M353" s="779"/>
      <c r="N353" s="740"/>
      <c r="O353" s="1024"/>
      <c r="P353" s="742"/>
      <c r="Q353" s="856"/>
      <c r="R353" s="1043"/>
      <c r="S353" s="147" t="s">
        <v>149</v>
      </c>
      <c r="T353" s="148" t="s">
        <v>150</v>
      </c>
      <c r="U353" s="147">
        <v>15</v>
      </c>
      <c r="V353" s="1039"/>
      <c r="W353" s="1039"/>
      <c r="X353" s="1041"/>
      <c r="Y353" s="1039"/>
      <c r="Z353" s="1039"/>
      <c r="AA353" s="746"/>
      <c r="AB353" s="797"/>
      <c r="AC353" s="824"/>
      <c r="AD353" s="824"/>
      <c r="AE353" s="824"/>
      <c r="AF353" s="760"/>
      <c r="AG353" s="830"/>
      <c r="AH353" s="785"/>
      <c r="AI353" s="1046"/>
      <c r="AJ353" s="785"/>
      <c r="AK353" s="966"/>
      <c r="AL353" s="966"/>
      <c r="AM353" s="966"/>
      <c r="AN353" s="1045"/>
      <c r="AO353" s="739"/>
      <c r="AP353" s="986"/>
      <c r="AQ353" s="795"/>
      <c r="AR353" s="795"/>
      <c r="AS353" s="964"/>
      <c r="AT353" s="965"/>
    </row>
    <row r="354" spans="1:46" ht="17.25" customHeight="1">
      <c r="A354" s="758"/>
      <c r="B354" s="742"/>
      <c r="C354" s="782"/>
      <c r="D354" s="782"/>
      <c r="E354" s="739"/>
      <c r="F354" s="739"/>
      <c r="G354" s="856"/>
      <c r="H354" s="739"/>
      <c r="I354" s="760"/>
      <c r="J354" s="739"/>
      <c r="K354" s="88" t="s">
        <v>151</v>
      </c>
      <c r="L354" s="103" t="s">
        <v>126</v>
      </c>
      <c r="M354" s="779"/>
      <c r="N354" s="740"/>
      <c r="O354" s="1024"/>
      <c r="P354" s="742"/>
      <c r="Q354" s="856"/>
      <c r="R354" s="1043"/>
      <c r="S354" s="147" t="s">
        <v>152</v>
      </c>
      <c r="T354" s="148" t="s">
        <v>153</v>
      </c>
      <c r="U354" s="147">
        <v>10</v>
      </c>
      <c r="V354" s="1039"/>
      <c r="W354" s="1039"/>
      <c r="X354" s="1041"/>
      <c r="Y354" s="1039"/>
      <c r="Z354" s="1039"/>
      <c r="AA354" s="746"/>
      <c r="AB354" s="797"/>
      <c r="AC354" s="824"/>
      <c r="AD354" s="824"/>
      <c r="AE354" s="824"/>
      <c r="AF354" s="760"/>
      <c r="AG354" s="830"/>
      <c r="AH354" s="785"/>
      <c r="AI354" s="1046"/>
      <c r="AJ354" s="785"/>
      <c r="AK354" s="966"/>
      <c r="AL354" s="966"/>
      <c r="AM354" s="966"/>
      <c r="AN354" s="1045"/>
      <c r="AO354" s="739"/>
      <c r="AP354" s="986"/>
      <c r="AQ354" s="795"/>
      <c r="AR354" s="795"/>
      <c r="AS354" s="964"/>
      <c r="AT354" s="957" t="s">
        <v>1012</v>
      </c>
    </row>
    <row r="355" spans="1:46" ht="28.5" customHeight="1">
      <c r="A355" s="758"/>
      <c r="B355" s="742"/>
      <c r="C355" s="782"/>
      <c r="D355" s="782"/>
      <c r="E355" s="739"/>
      <c r="F355" s="739"/>
      <c r="G355" s="856"/>
      <c r="H355" s="739"/>
      <c r="I355" s="760"/>
      <c r="J355" s="739"/>
      <c r="K355" s="88" t="s">
        <v>154</v>
      </c>
      <c r="L355" s="103" t="s">
        <v>126</v>
      </c>
      <c r="M355" s="779"/>
      <c r="N355" s="740"/>
      <c r="O355" s="1024"/>
      <c r="P355" s="742"/>
      <c r="Q355" s="856"/>
      <c r="R355" s="1043"/>
      <c r="S355" s="1038"/>
      <c r="T355" s="1040"/>
      <c r="U355" s="1038"/>
      <c r="V355" s="1039"/>
      <c r="W355" s="1039"/>
      <c r="X355" s="1041"/>
      <c r="Y355" s="1039"/>
      <c r="Z355" s="1039"/>
      <c r="AA355" s="746"/>
      <c r="AB355" s="797"/>
      <c r="AC355" s="824"/>
      <c r="AD355" s="824"/>
      <c r="AE355" s="824"/>
      <c r="AF355" s="760"/>
      <c r="AG355" s="830"/>
      <c r="AH355" s="785"/>
      <c r="AI355" s="1046"/>
      <c r="AJ355" s="785"/>
      <c r="AK355" s="966"/>
      <c r="AL355" s="966"/>
      <c r="AM355" s="966"/>
      <c r="AN355" s="1045"/>
      <c r="AO355" s="739"/>
      <c r="AP355" s="986"/>
      <c r="AQ355" s="795"/>
      <c r="AR355" s="795"/>
      <c r="AS355" s="964"/>
      <c r="AT355" s="958"/>
    </row>
    <row r="356" spans="1:46">
      <c r="A356" s="758"/>
      <c r="B356" s="742"/>
      <c r="C356" s="782"/>
      <c r="D356" s="782"/>
      <c r="E356" s="739"/>
      <c r="F356" s="739"/>
      <c r="G356" s="856"/>
      <c r="H356" s="739"/>
      <c r="I356" s="760"/>
      <c r="J356" s="739"/>
      <c r="K356" s="88" t="s">
        <v>155</v>
      </c>
      <c r="L356" s="103" t="s">
        <v>142</v>
      </c>
      <c r="M356" s="779"/>
      <c r="N356" s="740"/>
      <c r="O356" s="1024"/>
      <c r="P356" s="742"/>
      <c r="Q356" s="856"/>
      <c r="R356" s="1043"/>
      <c r="S356" s="1039"/>
      <c r="T356" s="1041"/>
      <c r="U356" s="1039"/>
      <c r="V356" s="1039"/>
      <c r="W356" s="1039"/>
      <c r="X356" s="1041"/>
      <c r="Y356" s="1039"/>
      <c r="Z356" s="1039"/>
      <c r="AA356" s="746"/>
      <c r="AB356" s="797"/>
      <c r="AC356" s="824"/>
      <c r="AD356" s="824"/>
      <c r="AE356" s="824"/>
      <c r="AF356" s="760"/>
      <c r="AG356" s="830"/>
      <c r="AH356" s="785"/>
      <c r="AI356" s="1046"/>
      <c r="AJ356" s="785"/>
      <c r="AK356" s="966"/>
      <c r="AL356" s="966"/>
      <c r="AM356" s="966"/>
      <c r="AN356" s="1045"/>
      <c r="AO356" s="739"/>
      <c r="AP356" s="986"/>
      <c r="AQ356" s="795"/>
      <c r="AR356" s="795"/>
      <c r="AS356" s="964"/>
      <c r="AT356" s="958"/>
    </row>
    <row r="357" spans="1:46">
      <c r="A357" s="758"/>
      <c r="B357" s="742"/>
      <c r="C357" s="782"/>
      <c r="D357" s="782"/>
      <c r="E357" s="739"/>
      <c r="F357" s="739"/>
      <c r="G357" s="856"/>
      <c r="H357" s="739"/>
      <c r="I357" s="760"/>
      <c r="J357" s="739"/>
      <c r="K357" s="88" t="s">
        <v>156</v>
      </c>
      <c r="L357" s="103" t="s">
        <v>126</v>
      </c>
      <c r="M357" s="779"/>
      <c r="N357" s="740"/>
      <c r="O357" s="1024"/>
      <c r="P357" s="742"/>
      <c r="Q357" s="856"/>
      <c r="R357" s="1043"/>
      <c r="S357" s="1039"/>
      <c r="T357" s="1041"/>
      <c r="U357" s="1039"/>
      <c r="V357" s="1039"/>
      <c r="W357" s="1039"/>
      <c r="X357" s="1041"/>
      <c r="Y357" s="1039"/>
      <c r="Z357" s="1039"/>
      <c r="AA357" s="746"/>
      <c r="AB357" s="797"/>
      <c r="AC357" s="824"/>
      <c r="AD357" s="824"/>
      <c r="AE357" s="824"/>
      <c r="AF357" s="760"/>
      <c r="AG357" s="830"/>
      <c r="AH357" s="785"/>
      <c r="AI357" s="1046"/>
      <c r="AJ357" s="785"/>
      <c r="AK357" s="966"/>
      <c r="AL357" s="966"/>
      <c r="AM357" s="966"/>
      <c r="AN357" s="1045"/>
      <c r="AO357" s="739"/>
      <c r="AP357" s="986"/>
      <c r="AQ357" s="795"/>
      <c r="AR357" s="795"/>
      <c r="AS357" s="964"/>
      <c r="AT357" s="958"/>
    </row>
    <row r="358" spans="1:46" ht="15" customHeight="1">
      <c r="A358" s="758"/>
      <c r="B358" s="742"/>
      <c r="C358" s="782"/>
      <c r="D358" s="782"/>
      <c r="E358" s="739"/>
      <c r="F358" s="739"/>
      <c r="G358" s="857"/>
      <c r="H358" s="739"/>
      <c r="I358" s="760"/>
      <c r="J358" s="739"/>
      <c r="K358" s="88" t="s">
        <v>157</v>
      </c>
      <c r="L358" s="103" t="s">
        <v>126</v>
      </c>
      <c r="M358" s="779"/>
      <c r="N358" s="740"/>
      <c r="O358" s="1024"/>
      <c r="P358" s="742"/>
      <c r="Q358" s="857"/>
      <c r="R358" s="889"/>
      <c r="S358" s="920"/>
      <c r="T358" s="921"/>
      <c r="U358" s="920"/>
      <c r="V358" s="920"/>
      <c r="W358" s="920"/>
      <c r="X358" s="921"/>
      <c r="Y358" s="920"/>
      <c r="Z358" s="920"/>
      <c r="AA358" s="746"/>
      <c r="AB358" s="798"/>
      <c r="AC358" s="825"/>
      <c r="AD358" s="825"/>
      <c r="AE358" s="825"/>
      <c r="AF358" s="761"/>
      <c r="AG358" s="831"/>
      <c r="AH358" s="785"/>
      <c r="AI358" s="1046"/>
      <c r="AJ358" s="785"/>
      <c r="AK358" s="966"/>
      <c r="AL358" s="966"/>
      <c r="AM358" s="966"/>
      <c r="AN358" s="1045"/>
      <c r="AO358" s="739"/>
      <c r="AP358" s="986"/>
      <c r="AQ358" s="795"/>
      <c r="AR358" s="795"/>
      <c r="AS358" s="964"/>
      <c r="AT358" s="959"/>
    </row>
    <row r="359" spans="1:46" ht="15" customHeight="1">
      <c r="A359" s="758"/>
      <c r="B359" s="742"/>
      <c r="C359" s="782"/>
      <c r="D359" s="782"/>
      <c r="E359" s="739"/>
      <c r="F359" s="739"/>
      <c r="G359" s="730" t="s">
        <v>998</v>
      </c>
      <c r="H359" s="739"/>
      <c r="I359" s="760"/>
      <c r="J359" s="739"/>
      <c r="K359" s="88" t="s">
        <v>158</v>
      </c>
      <c r="L359" s="103" t="s">
        <v>126</v>
      </c>
      <c r="M359" s="779"/>
      <c r="N359" s="740"/>
      <c r="O359" s="1024"/>
      <c r="P359" s="742"/>
      <c r="Q359" s="730" t="s">
        <v>1004</v>
      </c>
      <c r="R359" s="747" t="s">
        <v>127</v>
      </c>
      <c r="S359" s="147" t="s">
        <v>128</v>
      </c>
      <c r="T359" s="148" t="s">
        <v>129</v>
      </c>
      <c r="U359" s="147">
        <v>15</v>
      </c>
      <c r="V359" s="746">
        <v>100</v>
      </c>
      <c r="W359" s="746" t="s">
        <v>130</v>
      </c>
      <c r="X359" s="774" t="s">
        <v>130</v>
      </c>
      <c r="Y359" s="746" t="s">
        <v>130</v>
      </c>
      <c r="Z359" s="746">
        <v>100</v>
      </c>
      <c r="AA359" s="746"/>
      <c r="AB359" s="823" t="s">
        <v>46</v>
      </c>
      <c r="AC359" s="1029">
        <v>1</v>
      </c>
      <c r="AD359" s="1029">
        <v>1</v>
      </c>
      <c r="AE359" s="1029">
        <v>0</v>
      </c>
      <c r="AF359" s="739" t="s">
        <v>619</v>
      </c>
      <c r="AG359" s="832" t="s">
        <v>1000</v>
      </c>
      <c r="AH359" s="785"/>
      <c r="AI359" s="1046"/>
      <c r="AJ359" s="785"/>
      <c r="AK359" s="966"/>
      <c r="AL359" s="966"/>
      <c r="AM359" s="966"/>
      <c r="AN359" s="1045"/>
      <c r="AO359" s="739"/>
      <c r="AP359" s="986"/>
      <c r="AQ359" s="795"/>
      <c r="AR359" s="795"/>
      <c r="AS359" s="964"/>
      <c r="AT359" s="965" t="s">
        <v>1013</v>
      </c>
    </row>
    <row r="360" spans="1:46" ht="41.25" customHeight="1">
      <c r="A360" s="758"/>
      <c r="B360" s="742"/>
      <c r="C360" s="783"/>
      <c r="D360" s="783"/>
      <c r="E360" s="739"/>
      <c r="F360" s="739"/>
      <c r="G360" s="730"/>
      <c r="H360" s="739"/>
      <c r="I360" s="760"/>
      <c r="J360" s="739"/>
      <c r="K360" s="89" t="s">
        <v>159</v>
      </c>
      <c r="L360" s="103" t="s">
        <v>126</v>
      </c>
      <c r="M360" s="779"/>
      <c r="N360" s="740"/>
      <c r="O360" s="1024"/>
      <c r="P360" s="742"/>
      <c r="Q360" s="730"/>
      <c r="R360" s="747"/>
      <c r="S360" s="147" t="s">
        <v>136</v>
      </c>
      <c r="T360" s="148" t="s">
        <v>137</v>
      </c>
      <c r="U360" s="147">
        <v>15</v>
      </c>
      <c r="V360" s="746"/>
      <c r="W360" s="746"/>
      <c r="X360" s="774"/>
      <c r="Y360" s="746"/>
      <c r="Z360" s="746"/>
      <c r="AA360" s="746"/>
      <c r="AB360" s="824"/>
      <c r="AC360" s="1030"/>
      <c r="AD360" s="1030"/>
      <c r="AE360" s="1030"/>
      <c r="AF360" s="739"/>
      <c r="AG360" s="832"/>
      <c r="AH360" s="785"/>
      <c r="AI360" s="1046"/>
      <c r="AJ360" s="785"/>
      <c r="AK360" s="966"/>
      <c r="AL360" s="966"/>
      <c r="AM360" s="966"/>
      <c r="AN360" s="1045"/>
      <c r="AO360" s="739"/>
      <c r="AP360" s="986"/>
      <c r="AQ360" s="795"/>
      <c r="AR360" s="795"/>
      <c r="AS360" s="964"/>
      <c r="AT360" s="965"/>
    </row>
    <row r="361" spans="1:46" ht="25.5" customHeight="1">
      <c r="A361" s="758"/>
      <c r="B361" s="742"/>
      <c r="C361" s="781" t="s">
        <v>995</v>
      </c>
      <c r="D361" s="753" t="s">
        <v>996</v>
      </c>
      <c r="E361" s="739"/>
      <c r="F361" s="739"/>
      <c r="G361" s="730"/>
      <c r="H361" s="739"/>
      <c r="I361" s="760"/>
      <c r="J361" s="739"/>
      <c r="K361" s="89" t="s">
        <v>160</v>
      </c>
      <c r="L361" s="103" t="s">
        <v>126</v>
      </c>
      <c r="M361" s="779"/>
      <c r="N361" s="740"/>
      <c r="O361" s="1024"/>
      <c r="P361" s="742"/>
      <c r="Q361" s="730"/>
      <c r="R361" s="747"/>
      <c r="S361" s="147" t="s">
        <v>139</v>
      </c>
      <c r="T361" s="148" t="s">
        <v>140</v>
      </c>
      <c r="U361" s="147">
        <v>15</v>
      </c>
      <c r="V361" s="746"/>
      <c r="W361" s="746"/>
      <c r="X361" s="774"/>
      <c r="Y361" s="746"/>
      <c r="Z361" s="746"/>
      <c r="AA361" s="746"/>
      <c r="AB361" s="824"/>
      <c r="AC361" s="1030"/>
      <c r="AD361" s="1030"/>
      <c r="AE361" s="1030"/>
      <c r="AF361" s="739"/>
      <c r="AG361" s="832"/>
      <c r="AH361" s="785"/>
      <c r="AI361" s="1046"/>
      <c r="AJ361" s="785"/>
      <c r="AK361" s="966"/>
      <c r="AL361" s="966"/>
      <c r="AM361" s="966"/>
      <c r="AN361" s="1045"/>
      <c r="AO361" s="739"/>
      <c r="AP361" s="986"/>
      <c r="AQ361" s="795"/>
      <c r="AR361" s="795"/>
      <c r="AS361" s="964"/>
      <c r="AT361" s="965"/>
    </row>
    <row r="362" spans="1:46">
      <c r="A362" s="758"/>
      <c r="B362" s="742"/>
      <c r="C362" s="782"/>
      <c r="D362" s="754"/>
      <c r="E362" s="739"/>
      <c r="F362" s="739"/>
      <c r="G362" s="730"/>
      <c r="H362" s="739"/>
      <c r="I362" s="760"/>
      <c r="J362" s="739"/>
      <c r="K362" s="89" t="s">
        <v>161</v>
      </c>
      <c r="L362" s="103" t="s">
        <v>126</v>
      </c>
      <c r="M362" s="779"/>
      <c r="N362" s="740"/>
      <c r="O362" s="1024"/>
      <c r="P362" s="742"/>
      <c r="Q362" s="730"/>
      <c r="R362" s="747"/>
      <c r="S362" s="147" t="s">
        <v>143</v>
      </c>
      <c r="T362" s="148" t="s">
        <v>144</v>
      </c>
      <c r="U362" s="147">
        <v>15</v>
      </c>
      <c r="V362" s="746"/>
      <c r="W362" s="746"/>
      <c r="X362" s="774"/>
      <c r="Y362" s="746"/>
      <c r="Z362" s="746"/>
      <c r="AA362" s="746"/>
      <c r="AB362" s="824"/>
      <c r="AC362" s="1030"/>
      <c r="AD362" s="1030"/>
      <c r="AE362" s="1030"/>
      <c r="AF362" s="739"/>
      <c r="AG362" s="832"/>
      <c r="AH362" s="785"/>
      <c r="AI362" s="1046"/>
      <c r="AJ362" s="785"/>
      <c r="AK362" s="966"/>
      <c r="AL362" s="966"/>
      <c r="AM362" s="966"/>
      <c r="AN362" s="1045"/>
      <c r="AO362" s="739"/>
      <c r="AP362" s="986"/>
      <c r="AQ362" s="795"/>
      <c r="AR362" s="795"/>
      <c r="AS362" s="964"/>
      <c r="AT362" s="965"/>
    </row>
    <row r="363" spans="1:46" ht="20.25" customHeight="1">
      <c r="A363" s="758"/>
      <c r="B363" s="742"/>
      <c r="C363" s="782"/>
      <c r="D363" s="754"/>
      <c r="E363" s="739"/>
      <c r="F363" s="739"/>
      <c r="G363" s="730"/>
      <c r="H363" s="739"/>
      <c r="I363" s="760"/>
      <c r="J363" s="739"/>
      <c r="K363" s="89" t="s">
        <v>162</v>
      </c>
      <c r="L363" s="103" t="s">
        <v>142</v>
      </c>
      <c r="M363" s="779"/>
      <c r="N363" s="740"/>
      <c r="O363" s="1024"/>
      <c r="P363" s="742"/>
      <c r="Q363" s="730"/>
      <c r="R363" s="747"/>
      <c r="S363" s="147" t="s">
        <v>146</v>
      </c>
      <c r="T363" s="148" t="s">
        <v>147</v>
      </c>
      <c r="U363" s="147">
        <v>15</v>
      </c>
      <c r="V363" s="746"/>
      <c r="W363" s="746"/>
      <c r="X363" s="774"/>
      <c r="Y363" s="746"/>
      <c r="Z363" s="746"/>
      <c r="AA363" s="746"/>
      <c r="AB363" s="824"/>
      <c r="AC363" s="1030"/>
      <c r="AD363" s="1030"/>
      <c r="AE363" s="1030"/>
      <c r="AF363" s="739"/>
      <c r="AG363" s="832"/>
      <c r="AH363" s="785"/>
      <c r="AI363" s="1046"/>
      <c r="AJ363" s="785"/>
      <c r="AK363" s="966"/>
      <c r="AL363" s="966"/>
      <c r="AM363" s="966"/>
      <c r="AN363" s="1045"/>
      <c r="AO363" s="739"/>
      <c r="AP363" s="986"/>
      <c r="AQ363" s="795"/>
      <c r="AR363" s="795"/>
      <c r="AS363" s="964"/>
      <c r="AT363" s="965"/>
    </row>
    <row r="364" spans="1:46">
      <c r="A364" s="758"/>
      <c r="B364" s="742"/>
      <c r="C364" s="782"/>
      <c r="D364" s="754"/>
      <c r="E364" s="739"/>
      <c r="F364" s="739"/>
      <c r="G364" s="730"/>
      <c r="H364" s="739"/>
      <c r="I364" s="760"/>
      <c r="J364" s="739"/>
      <c r="K364" s="89" t="s">
        <v>163</v>
      </c>
      <c r="L364" s="103" t="s">
        <v>126</v>
      </c>
      <c r="M364" s="779"/>
      <c r="N364" s="740"/>
      <c r="O364" s="1024"/>
      <c r="P364" s="742"/>
      <c r="Q364" s="730"/>
      <c r="R364" s="747"/>
      <c r="S364" s="147" t="s">
        <v>149</v>
      </c>
      <c r="T364" s="148" t="s">
        <v>150</v>
      </c>
      <c r="U364" s="147">
        <v>15</v>
      </c>
      <c r="V364" s="746"/>
      <c r="W364" s="746"/>
      <c r="X364" s="774"/>
      <c r="Y364" s="746"/>
      <c r="Z364" s="746"/>
      <c r="AA364" s="746"/>
      <c r="AB364" s="824"/>
      <c r="AC364" s="1030"/>
      <c r="AD364" s="1030"/>
      <c r="AE364" s="1030"/>
      <c r="AF364" s="739"/>
      <c r="AG364" s="832"/>
      <c r="AH364" s="785"/>
      <c r="AI364" s="1046"/>
      <c r="AJ364" s="785"/>
      <c r="AK364" s="966"/>
      <c r="AL364" s="966"/>
      <c r="AM364" s="966"/>
      <c r="AN364" s="1045"/>
      <c r="AO364" s="739"/>
      <c r="AP364" s="986"/>
      <c r="AQ364" s="795"/>
      <c r="AR364" s="795"/>
      <c r="AS364" s="964"/>
      <c r="AT364" s="965"/>
    </row>
    <row r="365" spans="1:46">
      <c r="A365" s="758"/>
      <c r="B365" s="742"/>
      <c r="C365" s="782"/>
      <c r="D365" s="754"/>
      <c r="E365" s="739"/>
      <c r="F365" s="739"/>
      <c r="G365" s="730"/>
      <c r="H365" s="739"/>
      <c r="I365" s="760"/>
      <c r="J365" s="739"/>
      <c r="K365" s="89" t="s">
        <v>164</v>
      </c>
      <c r="L365" s="103" t="s">
        <v>142</v>
      </c>
      <c r="M365" s="779"/>
      <c r="N365" s="740"/>
      <c r="O365" s="1024"/>
      <c r="P365" s="742"/>
      <c r="Q365" s="730"/>
      <c r="R365" s="747"/>
      <c r="S365" s="147" t="s">
        <v>152</v>
      </c>
      <c r="T365" s="148" t="s">
        <v>153</v>
      </c>
      <c r="U365" s="147">
        <v>10</v>
      </c>
      <c r="V365" s="746"/>
      <c r="W365" s="746"/>
      <c r="X365" s="774"/>
      <c r="Y365" s="746"/>
      <c r="Z365" s="746"/>
      <c r="AA365" s="746"/>
      <c r="AB365" s="824"/>
      <c r="AC365" s="1030"/>
      <c r="AD365" s="1030"/>
      <c r="AE365" s="1030"/>
      <c r="AF365" s="739"/>
      <c r="AG365" s="832"/>
      <c r="AH365" s="785"/>
      <c r="AI365" s="1046"/>
      <c r="AJ365" s="785"/>
      <c r="AK365" s="966"/>
      <c r="AL365" s="966"/>
      <c r="AM365" s="966"/>
      <c r="AN365" s="1045"/>
      <c r="AO365" s="739"/>
      <c r="AP365" s="986"/>
      <c r="AQ365" s="795"/>
      <c r="AR365" s="795"/>
      <c r="AS365" s="964"/>
      <c r="AT365" s="965"/>
    </row>
    <row r="366" spans="1:46" ht="16.5" customHeight="1">
      <c r="A366" s="758"/>
      <c r="B366" s="742"/>
      <c r="C366" s="782"/>
      <c r="D366" s="754"/>
      <c r="E366" s="739"/>
      <c r="F366" s="739"/>
      <c r="G366" s="730"/>
      <c r="H366" s="739"/>
      <c r="I366" s="760"/>
      <c r="J366" s="739"/>
      <c r="K366" s="89" t="s">
        <v>165</v>
      </c>
      <c r="L366" s="103" t="s">
        <v>142</v>
      </c>
      <c r="M366" s="779"/>
      <c r="N366" s="740"/>
      <c r="O366" s="1024"/>
      <c r="P366" s="742"/>
      <c r="Q366" s="730"/>
      <c r="R366" s="747"/>
      <c r="S366" s="149"/>
      <c r="T366" s="150"/>
      <c r="U366" s="149"/>
      <c r="V366" s="746"/>
      <c r="W366" s="746"/>
      <c r="X366" s="774"/>
      <c r="Y366" s="746"/>
      <c r="Z366" s="746"/>
      <c r="AA366" s="746"/>
      <c r="AB366" s="825"/>
      <c r="AC366" s="1030"/>
      <c r="AD366" s="1030"/>
      <c r="AE366" s="1030"/>
      <c r="AF366" s="739"/>
      <c r="AG366" s="832"/>
      <c r="AH366" s="785"/>
      <c r="AI366" s="1046"/>
      <c r="AJ366" s="785"/>
      <c r="AK366" s="966"/>
      <c r="AL366" s="966"/>
      <c r="AM366" s="966"/>
      <c r="AN366" s="1045"/>
      <c r="AO366" s="739"/>
      <c r="AP366" s="986"/>
      <c r="AQ366" s="795"/>
      <c r="AR366" s="795"/>
      <c r="AS366" s="964"/>
      <c r="AT366" s="965"/>
    </row>
    <row r="367" spans="1:46" ht="16.5" customHeight="1">
      <c r="A367" s="758"/>
      <c r="B367" s="742"/>
      <c r="C367" s="782"/>
      <c r="D367" s="754"/>
      <c r="E367" s="739"/>
      <c r="F367" s="739"/>
      <c r="G367" s="957"/>
      <c r="H367" s="739"/>
      <c r="I367" s="760"/>
      <c r="J367" s="739"/>
      <c r="K367" s="89"/>
      <c r="L367" s="103"/>
      <c r="M367" s="779"/>
      <c r="N367" s="740"/>
      <c r="O367" s="1024"/>
      <c r="P367" s="742"/>
      <c r="Q367" s="730" t="s">
        <v>1005</v>
      </c>
      <c r="R367" s="178"/>
      <c r="S367" s="149"/>
      <c r="T367" s="150"/>
      <c r="U367" s="149"/>
      <c r="V367" s="149"/>
      <c r="W367" s="149"/>
      <c r="X367" s="150"/>
      <c r="Y367" s="149"/>
      <c r="Z367" s="149"/>
      <c r="AA367" s="746"/>
      <c r="AB367" s="823" t="s">
        <v>491</v>
      </c>
      <c r="AC367" s="826">
        <v>0.33</v>
      </c>
      <c r="AD367" s="826">
        <v>0.33</v>
      </c>
      <c r="AE367" s="826">
        <v>0.34</v>
      </c>
      <c r="AF367" s="739" t="s">
        <v>623</v>
      </c>
      <c r="AG367" s="832" t="s">
        <v>624</v>
      </c>
      <c r="AH367" s="785"/>
      <c r="AI367" s="1046"/>
      <c r="AJ367" s="785"/>
      <c r="AK367" s="966"/>
      <c r="AL367" s="966"/>
      <c r="AM367" s="966"/>
      <c r="AN367" s="1045"/>
      <c r="AO367" s="739"/>
      <c r="AP367" s="961" t="s">
        <v>1009</v>
      </c>
      <c r="AQ367" s="795"/>
      <c r="AR367" s="795"/>
      <c r="AS367" s="964"/>
      <c r="AT367" s="965" t="s">
        <v>1014</v>
      </c>
    </row>
    <row r="368" spans="1:46" ht="16.5" customHeight="1">
      <c r="A368" s="758"/>
      <c r="B368" s="742"/>
      <c r="C368" s="782"/>
      <c r="D368" s="754"/>
      <c r="E368" s="739"/>
      <c r="F368" s="739"/>
      <c r="G368" s="958"/>
      <c r="H368" s="739"/>
      <c r="I368" s="760"/>
      <c r="J368" s="739"/>
      <c r="K368" s="89"/>
      <c r="L368" s="103"/>
      <c r="M368" s="779"/>
      <c r="N368" s="740"/>
      <c r="O368" s="1024"/>
      <c r="P368" s="742"/>
      <c r="Q368" s="730"/>
      <c r="R368" s="178"/>
      <c r="S368" s="149"/>
      <c r="T368" s="150"/>
      <c r="U368" s="149"/>
      <c r="V368" s="149"/>
      <c r="W368" s="149"/>
      <c r="X368" s="150"/>
      <c r="Y368" s="149"/>
      <c r="Z368" s="149"/>
      <c r="AA368" s="746"/>
      <c r="AB368" s="824"/>
      <c r="AC368" s="824"/>
      <c r="AD368" s="824"/>
      <c r="AE368" s="824"/>
      <c r="AF368" s="739"/>
      <c r="AG368" s="832"/>
      <c r="AH368" s="785"/>
      <c r="AI368" s="1046"/>
      <c r="AJ368" s="785"/>
      <c r="AK368" s="966"/>
      <c r="AL368" s="966"/>
      <c r="AM368" s="966"/>
      <c r="AN368" s="1045"/>
      <c r="AO368" s="739"/>
      <c r="AP368" s="962"/>
      <c r="AQ368" s="795"/>
      <c r="AR368" s="795"/>
      <c r="AS368" s="964"/>
      <c r="AT368" s="965"/>
    </row>
    <row r="369" spans="1:46" ht="16.5" customHeight="1">
      <c r="A369" s="758"/>
      <c r="B369" s="742"/>
      <c r="C369" s="782"/>
      <c r="D369" s="754"/>
      <c r="E369" s="739"/>
      <c r="F369" s="739"/>
      <c r="G369" s="958"/>
      <c r="H369" s="739"/>
      <c r="I369" s="760"/>
      <c r="J369" s="739"/>
      <c r="K369" s="89"/>
      <c r="L369" s="103"/>
      <c r="M369" s="779"/>
      <c r="N369" s="740"/>
      <c r="O369" s="1024"/>
      <c r="P369" s="742"/>
      <c r="Q369" s="730"/>
      <c r="R369" s="178"/>
      <c r="S369" s="149"/>
      <c r="T369" s="150"/>
      <c r="U369" s="149"/>
      <c r="V369" s="149"/>
      <c r="W369" s="149"/>
      <c r="X369" s="150"/>
      <c r="Y369" s="149"/>
      <c r="Z369" s="149"/>
      <c r="AA369" s="746"/>
      <c r="AB369" s="824"/>
      <c r="AC369" s="824"/>
      <c r="AD369" s="824"/>
      <c r="AE369" s="824"/>
      <c r="AF369" s="739"/>
      <c r="AG369" s="832"/>
      <c r="AH369" s="785"/>
      <c r="AI369" s="1046"/>
      <c r="AJ369" s="785"/>
      <c r="AK369" s="966"/>
      <c r="AL369" s="966"/>
      <c r="AM369" s="966"/>
      <c r="AN369" s="1045"/>
      <c r="AO369" s="739"/>
      <c r="AP369" s="962"/>
      <c r="AQ369" s="795"/>
      <c r="AR369" s="795"/>
      <c r="AS369" s="964"/>
      <c r="AT369" s="965"/>
    </row>
    <row r="370" spans="1:46" ht="16.5" customHeight="1">
      <c r="A370" s="758"/>
      <c r="B370" s="742"/>
      <c r="C370" s="782"/>
      <c r="D370" s="754"/>
      <c r="E370" s="739"/>
      <c r="F370" s="739"/>
      <c r="G370" s="958"/>
      <c r="H370" s="739"/>
      <c r="I370" s="760"/>
      <c r="J370" s="739"/>
      <c r="K370" s="89"/>
      <c r="L370" s="103"/>
      <c r="M370" s="779"/>
      <c r="N370" s="740"/>
      <c r="O370" s="1024"/>
      <c r="P370" s="742"/>
      <c r="Q370" s="730"/>
      <c r="R370" s="178"/>
      <c r="S370" s="149"/>
      <c r="T370" s="150"/>
      <c r="U370" s="149"/>
      <c r="V370" s="149"/>
      <c r="W370" s="149"/>
      <c r="X370" s="150"/>
      <c r="Y370" s="149"/>
      <c r="Z370" s="149"/>
      <c r="AA370" s="746"/>
      <c r="AB370" s="824"/>
      <c r="AC370" s="824"/>
      <c r="AD370" s="824"/>
      <c r="AE370" s="824"/>
      <c r="AF370" s="739"/>
      <c r="AG370" s="832"/>
      <c r="AH370" s="785"/>
      <c r="AI370" s="1046"/>
      <c r="AJ370" s="785"/>
      <c r="AK370" s="966"/>
      <c r="AL370" s="966"/>
      <c r="AM370" s="966"/>
      <c r="AN370" s="1045"/>
      <c r="AO370" s="739"/>
      <c r="AP370" s="962"/>
      <c r="AQ370" s="795"/>
      <c r="AR370" s="795"/>
      <c r="AS370" s="964"/>
      <c r="AT370" s="965"/>
    </row>
    <row r="371" spans="1:46" ht="16.5" customHeight="1">
      <c r="A371" s="758"/>
      <c r="B371" s="742"/>
      <c r="C371" s="782"/>
      <c r="D371" s="754"/>
      <c r="E371" s="739"/>
      <c r="F371" s="739"/>
      <c r="G371" s="958"/>
      <c r="H371" s="739"/>
      <c r="I371" s="760"/>
      <c r="J371" s="739"/>
      <c r="K371" s="89"/>
      <c r="L371" s="103"/>
      <c r="M371" s="779"/>
      <c r="N371" s="740"/>
      <c r="O371" s="1024"/>
      <c r="P371" s="742"/>
      <c r="Q371" s="730"/>
      <c r="R371" s="178"/>
      <c r="S371" s="149"/>
      <c r="T371" s="150"/>
      <c r="U371" s="149"/>
      <c r="V371" s="149"/>
      <c r="W371" s="149"/>
      <c r="X371" s="150"/>
      <c r="Y371" s="149"/>
      <c r="Z371" s="149"/>
      <c r="AA371" s="746"/>
      <c r="AB371" s="824"/>
      <c r="AC371" s="824"/>
      <c r="AD371" s="824"/>
      <c r="AE371" s="824"/>
      <c r="AF371" s="739"/>
      <c r="AG371" s="832"/>
      <c r="AH371" s="785"/>
      <c r="AI371" s="1046"/>
      <c r="AJ371" s="785"/>
      <c r="AK371" s="966"/>
      <c r="AL371" s="966"/>
      <c r="AM371" s="966"/>
      <c r="AN371" s="1045"/>
      <c r="AO371" s="739"/>
      <c r="AP371" s="962"/>
      <c r="AQ371" s="795"/>
      <c r="AR371" s="795"/>
      <c r="AS371" s="964"/>
      <c r="AT371" s="965"/>
    </row>
    <row r="372" spans="1:46" ht="16.5" customHeight="1">
      <c r="A372" s="758"/>
      <c r="B372" s="742"/>
      <c r="C372" s="782"/>
      <c r="D372" s="754"/>
      <c r="E372" s="739"/>
      <c r="F372" s="739"/>
      <c r="G372" s="958"/>
      <c r="H372" s="739"/>
      <c r="I372" s="760"/>
      <c r="J372" s="739"/>
      <c r="K372" s="89"/>
      <c r="L372" s="103"/>
      <c r="M372" s="779"/>
      <c r="N372" s="740"/>
      <c r="O372" s="1024"/>
      <c r="P372" s="742"/>
      <c r="Q372" s="730"/>
      <c r="R372" s="178"/>
      <c r="S372" s="149"/>
      <c r="T372" s="150"/>
      <c r="U372" s="149"/>
      <c r="V372" s="149"/>
      <c r="W372" s="149"/>
      <c r="X372" s="150"/>
      <c r="Y372" s="149"/>
      <c r="Z372" s="149"/>
      <c r="AA372" s="746"/>
      <c r="AB372" s="824"/>
      <c r="AC372" s="824"/>
      <c r="AD372" s="824"/>
      <c r="AE372" s="824"/>
      <c r="AF372" s="739"/>
      <c r="AG372" s="832"/>
      <c r="AH372" s="785"/>
      <c r="AI372" s="1046"/>
      <c r="AJ372" s="785"/>
      <c r="AK372" s="966"/>
      <c r="AL372" s="966"/>
      <c r="AM372" s="966"/>
      <c r="AN372" s="1045"/>
      <c r="AO372" s="739"/>
      <c r="AP372" s="962"/>
      <c r="AQ372" s="795"/>
      <c r="AR372" s="795"/>
      <c r="AS372" s="964"/>
      <c r="AT372" s="965"/>
    </row>
    <row r="373" spans="1:46" ht="16.5" customHeight="1">
      <c r="A373" s="758"/>
      <c r="B373" s="742"/>
      <c r="C373" s="782"/>
      <c r="D373" s="754"/>
      <c r="E373" s="739"/>
      <c r="F373" s="739"/>
      <c r="G373" s="958"/>
      <c r="H373" s="739"/>
      <c r="I373" s="760"/>
      <c r="J373" s="739"/>
      <c r="K373" s="89"/>
      <c r="L373" s="103"/>
      <c r="M373" s="779"/>
      <c r="N373" s="740"/>
      <c r="O373" s="1024"/>
      <c r="P373" s="742"/>
      <c r="Q373" s="730"/>
      <c r="R373" s="178"/>
      <c r="S373" s="149"/>
      <c r="T373" s="150"/>
      <c r="U373" s="149"/>
      <c r="V373" s="149"/>
      <c r="W373" s="149"/>
      <c r="X373" s="150"/>
      <c r="Y373" s="149"/>
      <c r="Z373" s="149"/>
      <c r="AA373" s="746"/>
      <c r="AB373" s="824"/>
      <c r="AC373" s="824"/>
      <c r="AD373" s="824"/>
      <c r="AE373" s="824"/>
      <c r="AF373" s="739"/>
      <c r="AG373" s="832"/>
      <c r="AH373" s="785"/>
      <c r="AI373" s="1046"/>
      <c r="AJ373" s="785"/>
      <c r="AK373" s="966"/>
      <c r="AL373" s="966"/>
      <c r="AM373" s="966"/>
      <c r="AN373" s="1045"/>
      <c r="AO373" s="739"/>
      <c r="AP373" s="962"/>
      <c r="AQ373" s="795"/>
      <c r="AR373" s="795"/>
      <c r="AS373" s="964"/>
      <c r="AT373" s="965" t="s">
        <v>1010</v>
      </c>
    </row>
    <row r="374" spans="1:46" ht="85.5" customHeight="1">
      <c r="A374" s="758"/>
      <c r="B374" s="742"/>
      <c r="C374" s="782"/>
      <c r="D374" s="754"/>
      <c r="E374" s="739"/>
      <c r="F374" s="739"/>
      <c r="G374" s="959"/>
      <c r="H374" s="739"/>
      <c r="I374" s="760"/>
      <c r="J374" s="739"/>
      <c r="K374" s="89"/>
      <c r="L374" s="103"/>
      <c r="M374" s="779"/>
      <c r="N374" s="740"/>
      <c r="O374" s="1024"/>
      <c r="P374" s="742"/>
      <c r="Q374" s="730"/>
      <c r="R374" s="178"/>
      <c r="S374" s="149"/>
      <c r="T374" s="150"/>
      <c r="U374" s="149"/>
      <c r="V374" s="149"/>
      <c r="W374" s="149"/>
      <c r="X374" s="150"/>
      <c r="Y374" s="149"/>
      <c r="Z374" s="149"/>
      <c r="AA374" s="746"/>
      <c r="AB374" s="825"/>
      <c r="AC374" s="825"/>
      <c r="AD374" s="825"/>
      <c r="AE374" s="825"/>
      <c r="AF374" s="739"/>
      <c r="AG374" s="832"/>
      <c r="AH374" s="785"/>
      <c r="AI374" s="1046"/>
      <c r="AJ374" s="785"/>
      <c r="AK374" s="966"/>
      <c r="AL374" s="966"/>
      <c r="AM374" s="966"/>
      <c r="AN374" s="1045"/>
      <c r="AO374" s="739"/>
      <c r="AP374" s="962"/>
      <c r="AQ374" s="795"/>
      <c r="AR374" s="795"/>
      <c r="AS374" s="964"/>
      <c r="AT374" s="965"/>
    </row>
    <row r="375" spans="1:46" ht="150" customHeight="1">
      <c r="A375" s="758"/>
      <c r="B375" s="742"/>
      <c r="C375" s="782"/>
      <c r="D375" s="754"/>
      <c r="E375" s="739"/>
      <c r="F375" s="739"/>
      <c r="G375" s="180"/>
      <c r="H375" s="739"/>
      <c r="I375" s="760"/>
      <c r="J375" s="739"/>
      <c r="K375" s="89"/>
      <c r="L375" s="103"/>
      <c r="M375" s="779"/>
      <c r="N375" s="740"/>
      <c r="O375" s="1024"/>
      <c r="P375" s="742"/>
      <c r="Q375" s="179" t="s">
        <v>1006</v>
      </c>
      <c r="R375" s="178"/>
      <c r="S375" s="149"/>
      <c r="T375" s="150"/>
      <c r="U375" s="149"/>
      <c r="V375" s="149"/>
      <c r="W375" s="149"/>
      <c r="X375" s="150"/>
      <c r="Y375" s="149"/>
      <c r="Z375" s="149"/>
      <c r="AA375" s="746"/>
      <c r="AB375" s="173" t="s">
        <v>491</v>
      </c>
      <c r="AC375" s="174">
        <v>0.33</v>
      </c>
      <c r="AD375" s="174">
        <v>0.33</v>
      </c>
      <c r="AE375" s="174">
        <v>0.34</v>
      </c>
      <c r="AF375" s="181" t="s">
        <v>625</v>
      </c>
      <c r="AG375" s="182" t="s">
        <v>626</v>
      </c>
      <c r="AH375" s="785"/>
      <c r="AI375" s="1046"/>
      <c r="AJ375" s="785"/>
      <c r="AK375" s="966"/>
      <c r="AL375" s="966"/>
      <c r="AM375" s="966"/>
      <c r="AN375" s="1045"/>
      <c r="AO375" s="739"/>
      <c r="AP375" s="962"/>
      <c r="AQ375" s="795"/>
      <c r="AR375" s="795"/>
      <c r="AS375" s="964"/>
      <c r="AT375" s="957" t="s">
        <v>1011</v>
      </c>
    </row>
    <row r="376" spans="1:46" ht="15" customHeight="1">
      <c r="A376" s="758"/>
      <c r="B376" s="742"/>
      <c r="C376" s="782"/>
      <c r="D376" s="754"/>
      <c r="E376" s="739"/>
      <c r="F376" s="739"/>
      <c r="G376" s="730"/>
      <c r="H376" s="739"/>
      <c r="I376" s="760"/>
      <c r="J376" s="739"/>
      <c r="K376" s="1023"/>
      <c r="L376" s="731"/>
      <c r="M376" s="779"/>
      <c r="N376" s="740"/>
      <c r="O376" s="1024"/>
      <c r="P376" s="742"/>
      <c r="Q376" s="855" t="s">
        <v>1007</v>
      </c>
      <c r="R376" s="747" t="s">
        <v>127</v>
      </c>
      <c r="S376" s="147" t="s">
        <v>128</v>
      </c>
      <c r="T376" s="148" t="s">
        <v>129</v>
      </c>
      <c r="U376" s="147">
        <v>15</v>
      </c>
      <c r="V376" s="746">
        <v>100</v>
      </c>
      <c r="W376" s="746" t="s">
        <v>130</v>
      </c>
      <c r="X376" s="774" t="s">
        <v>130</v>
      </c>
      <c r="Y376" s="746" t="s">
        <v>130</v>
      </c>
      <c r="Z376" s="746">
        <v>100</v>
      </c>
      <c r="AA376" s="746"/>
      <c r="AB376" s="823" t="s">
        <v>46</v>
      </c>
      <c r="AC376" s="823">
        <v>1</v>
      </c>
      <c r="AD376" s="823">
        <v>1</v>
      </c>
      <c r="AE376" s="823">
        <v>0</v>
      </c>
      <c r="AF376" s="759" t="s">
        <v>625</v>
      </c>
      <c r="AG376" s="829" t="s">
        <v>626</v>
      </c>
      <c r="AH376" s="785"/>
      <c r="AI376" s="1046"/>
      <c r="AJ376" s="785"/>
      <c r="AK376" s="966"/>
      <c r="AL376" s="966"/>
      <c r="AM376" s="966"/>
      <c r="AN376" s="1045"/>
      <c r="AO376" s="739"/>
      <c r="AP376" s="962"/>
      <c r="AQ376" s="795"/>
      <c r="AR376" s="795"/>
      <c r="AS376" s="964"/>
      <c r="AT376" s="958"/>
    </row>
    <row r="377" spans="1:46" ht="15" customHeight="1">
      <c r="A377" s="758"/>
      <c r="B377" s="742"/>
      <c r="C377" s="782"/>
      <c r="D377" s="754"/>
      <c r="E377" s="739"/>
      <c r="F377" s="739"/>
      <c r="G377" s="730"/>
      <c r="H377" s="739"/>
      <c r="I377" s="760"/>
      <c r="J377" s="739"/>
      <c r="K377" s="1024"/>
      <c r="L377" s="732"/>
      <c r="M377" s="779"/>
      <c r="N377" s="740"/>
      <c r="O377" s="1024"/>
      <c r="P377" s="742"/>
      <c r="Q377" s="856"/>
      <c r="R377" s="747"/>
      <c r="S377" s="147" t="s">
        <v>136</v>
      </c>
      <c r="T377" s="148" t="s">
        <v>137</v>
      </c>
      <c r="U377" s="147">
        <v>15</v>
      </c>
      <c r="V377" s="746"/>
      <c r="W377" s="746"/>
      <c r="X377" s="774"/>
      <c r="Y377" s="746"/>
      <c r="Z377" s="746"/>
      <c r="AA377" s="746"/>
      <c r="AB377" s="824"/>
      <c r="AC377" s="824"/>
      <c r="AD377" s="824"/>
      <c r="AE377" s="824"/>
      <c r="AF377" s="760"/>
      <c r="AG377" s="830"/>
      <c r="AH377" s="785"/>
      <c r="AI377" s="1046"/>
      <c r="AJ377" s="785"/>
      <c r="AK377" s="966"/>
      <c r="AL377" s="966"/>
      <c r="AM377" s="966"/>
      <c r="AN377" s="1045"/>
      <c r="AO377" s="739"/>
      <c r="AP377" s="962"/>
      <c r="AQ377" s="795"/>
      <c r="AR377" s="795"/>
      <c r="AS377" s="964"/>
      <c r="AT377" s="958"/>
    </row>
    <row r="378" spans="1:46">
      <c r="A378" s="758"/>
      <c r="B378" s="742"/>
      <c r="C378" s="782"/>
      <c r="D378" s="754"/>
      <c r="E378" s="739"/>
      <c r="F378" s="739"/>
      <c r="G378" s="730"/>
      <c r="H378" s="739"/>
      <c r="I378" s="760"/>
      <c r="J378" s="739"/>
      <c r="K378" s="1024"/>
      <c r="L378" s="732"/>
      <c r="M378" s="779"/>
      <c r="N378" s="740"/>
      <c r="O378" s="1024"/>
      <c r="P378" s="742"/>
      <c r="Q378" s="856"/>
      <c r="R378" s="747"/>
      <c r="S378" s="147" t="s">
        <v>139</v>
      </c>
      <c r="T378" s="148" t="s">
        <v>140</v>
      </c>
      <c r="U378" s="147">
        <v>15</v>
      </c>
      <c r="V378" s="746"/>
      <c r="W378" s="746"/>
      <c r="X378" s="774"/>
      <c r="Y378" s="746"/>
      <c r="Z378" s="746"/>
      <c r="AA378" s="746"/>
      <c r="AB378" s="824"/>
      <c r="AC378" s="824"/>
      <c r="AD378" s="824"/>
      <c r="AE378" s="824"/>
      <c r="AF378" s="760"/>
      <c r="AG378" s="830"/>
      <c r="AH378" s="785"/>
      <c r="AI378" s="1046"/>
      <c r="AJ378" s="785"/>
      <c r="AK378" s="966"/>
      <c r="AL378" s="966"/>
      <c r="AM378" s="966"/>
      <c r="AN378" s="1045"/>
      <c r="AO378" s="739"/>
      <c r="AP378" s="962"/>
      <c r="AQ378" s="795"/>
      <c r="AR378" s="795"/>
      <c r="AS378" s="964"/>
      <c r="AT378" s="958"/>
    </row>
    <row r="379" spans="1:46" ht="19.5" customHeight="1">
      <c r="A379" s="758"/>
      <c r="B379" s="742"/>
      <c r="C379" s="782"/>
      <c r="D379" s="754"/>
      <c r="E379" s="739"/>
      <c r="F379" s="739"/>
      <c r="G379" s="730"/>
      <c r="H379" s="739"/>
      <c r="I379" s="760"/>
      <c r="J379" s="739"/>
      <c r="K379" s="1024"/>
      <c r="L379" s="732"/>
      <c r="M379" s="779"/>
      <c r="N379" s="740"/>
      <c r="O379" s="1024"/>
      <c r="P379" s="742"/>
      <c r="Q379" s="856"/>
      <c r="R379" s="747"/>
      <c r="S379" s="147" t="s">
        <v>143</v>
      </c>
      <c r="T379" s="148" t="s">
        <v>144</v>
      </c>
      <c r="U379" s="147">
        <v>15</v>
      </c>
      <c r="V379" s="746"/>
      <c r="W379" s="746"/>
      <c r="X379" s="774"/>
      <c r="Y379" s="746"/>
      <c r="Z379" s="746"/>
      <c r="AA379" s="746"/>
      <c r="AB379" s="824"/>
      <c r="AC379" s="824"/>
      <c r="AD379" s="824"/>
      <c r="AE379" s="824"/>
      <c r="AF379" s="760"/>
      <c r="AG379" s="830"/>
      <c r="AH379" s="785"/>
      <c r="AI379" s="1046"/>
      <c r="AJ379" s="785"/>
      <c r="AK379" s="966"/>
      <c r="AL379" s="966"/>
      <c r="AM379" s="966"/>
      <c r="AN379" s="1045"/>
      <c r="AO379" s="739"/>
      <c r="AP379" s="962"/>
      <c r="AQ379" s="795"/>
      <c r="AR379" s="795"/>
      <c r="AS379" s="964"/>
      <c r="AT379" s="958"/>
    </row>
    <row r="380" spans="1:46" ht="23.25" customHeight="1">
      <c r="A380" s="758"/>
      <c r="B380" s="742"/>
      <c r="C380" s="782"/>
      <c r="D380" s="754"/>
      <c r="E380" s="739"/>
      <c r="F380" s="739"/>
      <c r="G380" s="730"/>
      <c r="H380" s="739"/>
      <c r="I380" s="760"/>
      <c r="J380" s="739"/>
      <c r="K380" s="1024"/>
      <c r="L380" s="732"/>
      <c r="M380" s="779"/>
      <c r="N380" s="740"/>
      <c r="O380" s="1024"/>
      <c r="P380" s="742"/>
      <c r="Q380" s="856"/>
      <c r="R380" s="747"/>
      <c r="S380" s="147" t="s">
        <v>146</v>
      </c>
      <c r="T380" s="148" t="s">
        <v>147</v>
      </c>
      <c r="U380" s="147">
        <v>15</v>
      </c>
      <c r="V380" s="746"/>
      <c r="W380" s="746"/>
      <c r="X380" s="774"/>
      <c r="Y380" s="746"/>
      <c r="Z380" s="746"/>
      <c r="AA380" s="746"/>
      <c r="AB380" s="824"/>
      <c r="AC380" s="824"/>
      <c r="AD380" s="824"/>
      <c r="AE380" s="824"/>
      <c r="AF380" s="760"/>
      <c r="AG380" s="830"/>
      <c r="AH380" s="785"/>
      <c r="AI380" s="1046"/>
      <c r="AJ380" s="785"/>
      <c r="AK380" s="966"/>
      <c r="AL380" s="966"/>
      <c r="AM380" s="966"/>
      <c r="AN380" s="1045"/>
      <c r="AO380" s="739"/>
      <c r="AP380" s="962"/>
      <c r="AQ380" s="795"/>
      <c r="AR380" s="795"/>
      <c r="AS380" s="964"/>
      <c r="AT380" s="958"/>
    </row>
    <row r="381" spans="1:46" ht="26.25" customHeight="1">
      <c r="A381" s="758"/>
      <c r="B381" s="742"/>
      <c r="C381" s="782"/>
      <c r="D381" s="754"/>
      <c r="E381" s="739"/>
      <c r="F381" s="739"/>
      <c r="G381" s="730"/>
      <c r="H381" s="739"/>
      <c r="I381" s="760"/>
      <c r="J381" s="739"/>
      <c r="K381" s="1024"/>
      <c r="L381" s="732"/>
      <c r="M381" s="779"/>
      <c r="N381" s="740"/>
      <c r="O381" s="1024"/>
      <c r="P381" s="742"/>
      <c r="Q381" s="856"/>
      <c r="R381" s="747"/>
      <c r="S381" s="147" t="s">
        <v>149</v>
      </c>
      <c r="T381" s="148" t="s">
        <v>150</v>
      </c>
      <c r="U381" s="147">
        <v>15</v>
      </c>
      <c r="V381" s="746"/>
      <c r="W381" s="746"/>
      <c r="X381" s="774"/>
      <c r="Y381" s="746"/>
      <c r="Z381" s="746"/>
      <c r="AA381" s="746"/>
      <c r="AB381" s="824"/>
      <c r="AC381" s="824"/>
      <c r="AD381" s="824"/>
      <c r="AE381" s="824"/>
      <c r="AF381" s="760"/>
      <c r="AG381" s="830"/>
      <c r="AH381" s="785"/>
      <c r="AI381" s="1046"/>
      <c r="AJ381" s="785"/>
      <c r="AK381" s="966"/>
      <c r="AL381" s="966"/>
      <c r="AM381" s="966"/>
      <c r="AN381" s="1045"/>
      <c r="AO381" s="739"/>
      <c r="AP381" s="962"/>
      <c r="AQ381" s="795"/>
      <c r="AR381" s="795"/>
      <c r="AS381" s="964"/>
      <c r="AT381" s="958"/>
    </row>
    <row r="382" spans="1:46" ht="10.5" customHeight="1">
      <c r="A382" s="758"/>
      <c r="B382" s="742"/>
      <c r="C382" s="782"/>
      <c r="D382" s="754"/>
      <c r="E382" s="739"/>
      <c r="F382" s="739"/>
      <c r="G382" s="730"/>
      <c r="H382" s="739"/>
      <c r="I382" s="760"/>
      <c r="J382" s="739"/>
      <c r="K382" s="1024"/>
      <c r="L382" s="732"/>
      <c r="M382" s="779"/>
      <c r="N382" s="740"/>
      <c r="O382" s="1024"/>
      <c r="P382" s="742"/>
      <c r="Q382" s="856"/>
      <c r="R382" s="747"/>
      <c r="S382" s="147" t="s">
        <v>152</v>
      </c>
      <c r="T382" s="148" t="s">
        <v>153</v>
      </c>
      <c r="U382" s="147">
        <v>10</v>
      </c>
      <c r="V382" s="746"/>
      <c r="W382" s="746"/>
      <c r="X382" s="774"/>
      <c r="Y382" s="746"/>
      <c r="Z382" s="746"/>
      <c r="AA382" s="746"/>
      <c r="AB382" s="824"/>
      <c r="AC382" s="824"/>
      <c r="AD382" s="824"/>
      <c r="AE382" s="824"/>
      <c r="AF382" s="760"/>
      <c r="AG382" s="830"/>
      <c r="AH382" s="785"/>
      <c r="AI382" s="1046"/>
      <c r="AJ382" s="785"/>
      <c r="AK382" s="966"/>
      <c r="AL382" s="966"/>
      <c r="AM382" s="966"/>
      <c r="AN382" s="1045"/>
      <c r="AO382" s="739"/>
      <c r="AP382" s="962"/>
      <c r="AQ382" s="795"/>
      <c r="AR382" s="795"/>
      <c r="AS382" s="964"/>
      <c r="AT382" s="958"/>
    </row>
    <row r="383" spans="1:46" ht="38.25" customHeight="1">
      <c r="A383" s="758"/>
      <c r="B383" s="742"/>
      <c r="C383" s="783"/>
      <c r="D383" s="755"/>
      <c r="E383" s="739"/>
      <c r="F383" s="739"/>
      <c r="G383" s="730"/>
      <c r="H383" s="739"/>
      <c r="I383" s="761"/>
      <c r="J383" s="739"/>
      <c r="K383" s="924"/>
      <c r="L383" s="733"/>
      <c r="M383" s="779"/>
      <c r="N383" s="740"/>
      <c r="O383" s="924"/>
      <c r="P383" s="742"/>
      <c r="Q383" s="857"/>
      <c r="R383" s="747"/>
      <c r="S383" s="147"/>
      <c r="T383" s="148"/>
      <c r="U383" s="147"/>
      <c r="V383" s="746"/>
      <c r="W383" s="746"/>
      <c r="X383" s="774"/>
      <c r="Y383" s="746"/>
      <c r="Z383" s="746"/>
      <c r="AA383" s="746"/>
      <c r="AB383" s="825"/>
      <c r="AC383" s="824"/>
      <c r="AD383" s="824"/>
      <c r="AE383" s="824"/>
      <c r="AF383" s="761"/>
      <c r="AG383" s="831"/>
      <c r="AH383" s="785"/>
      <c r="AI383" s="1046"/>
      <c r="AJ383" s="785"/>
      <c r="AK383" s="966"/>
      <c r="AL383" s="966"/>
      <c r="AM383" s="966"/>
      <c r="AN383" s="943"/>
      <c r="AO383" s="739"/>
      <c r="AP383" s="963"/>
      <c r="AQ383" s="795"/>
      <c r="AR383" s="795"/>
      <c r="AS383" s="964"/>
      <c r="AT383" s="959"/>
    </row>
    <row r="384" spans="1:46" ht="15" customHeight="1">
      <c r="A384" s="758">
        <v>20</v>
      </c>
      <c r="B384" s="738" t="s">
        <v>627</v>
      </c>
      <c r="C384" s="756" t="s">
        <v>1015</v>
      </c>
      <c r="D384" s="756" t="s">
        <v>1016</v>
      </c>
      <c r="E384" s="739" t="s">
        <v>281</v>
      </c>
      <c r="F384" s="739" t="s">
        <v>122</v>
      </c>
      <c r="G384" s="730" t="s">
        <v>1019</v>
      </c>
      <c r="H384" s="739" t="s">
        <v>1021</v>
      </c>
      <c r="I384" s="759" t="s">
        <v>468</v>
      </c>
      <c r="J384" s="739" t="s">
        <v>124</v>
      </c>
      <c r="K384" s="88" t="s">
        <v>125</v>
      </c>
      <c r="L384" s="103" t="s">
        <v>126</v>
      </c>
      <c r="M384" s="779">
        <v>13</v>
      </c>
      <c r="N384" s="740" t="s">
        <v>532</v>
      </c>
      <c r="O384" s="741" t="s">
        <v>533</v>
      </c>
      <c r="P384" s="742" t="s">
        <v>469</v>
      </c>
      <c r="Q384" s="960" t="s">
        <v>1022</v>
      </c>
      <c r="R384" s="747" t="s">
        <v>127</v>
      </c>
      <c r="S384" s="147" t="s">
        <v>128</v>
      </c>
      <c r="T384" s="148" t="s">
        <v>129</v>
      </c>
      <c r="U384" s="147">
        <v>15</v>
      </c>
      <c r="V384" s="746">
        <v>100</v>
      </c>
      <c r="W384" s="746" t="s">
        <v>130</v>
      </c>
      <c r="X384" s="774" t="s">
        <v>130</v>
      </c>
      <c r="Y384" s="746" t="s">
        <v>130</v>
      </c>
      <c r="Z384" s="746">
        <v>100</v>
      </c>
      <c r="AA384" s="746">
        <v>100</v>
      </c>
      <c r="AB384" s="823" t="s">
        <v>46</v>
      </c>
      <c r="AC384" s="823">
        <v>1</v>
      </c>
      <c r="AD384" s="823">
        <v>0</v>
      </c>
      <c r="AE384" s="823">
        <v>1</v>
      </c>
      <c r="AF384" s="739" t="s">
        <v>628</v>
      </c>
      <c r="AG384" s="832" t="s">
        <v>629</v>
      </c>
      <c r="AH384" s="785" t="s">
        <v>130</v>
      </c>
      <c r="AI384" s="832" t="s">
        <v>132</v>
      </c>
      <c r="AJ384" s="785" t="s">
        <v>133</v>
      </c>
      <c r="AK384" s="966" t="s">
        <v>124</v>
      </c>
      <c r="AL384" s="966" t="s">
        <v>574</v>
      </c>
      <c r="AM384" s="966" t="s">
        <v>532</v>
      </c>
      <c r="AN384" s="1044" t="s">
        <v>533</v>
      </c>
      <c r="AO384" s="739" t="s">
        <v>469</v>
      </c>
      <c r="AP384" s="836" t="s">
        <v>1023</v>
      </c>
      <c r="AQ384" s="795">
        <v>44927</v>
      </c>
      <c r="AR384" s="795">
        <v>45291</v>
      </c>
      <c r="AS384" s="964" t="s">
        <v>623</v>
      </c>
      <c r="AT384" s="965" t="s">
        <v>1025</v>
      </c>
    </row>
    <row r="385" spans="1:46">
      <c r="A385" s="758"/>
      <c r="B385" s="738"/>
      <c r="C385" s="757"/>
      <c r="D385" s="757"/>
      <c r="E385" s="739"/>
      <c r="F385" s="739"/>
      <c r="G385" s="730"/>
      <c r="H385" s="739"/>
      <c r="I385" s="760"/>
      <c r="J385" s="739"/>
      <c r="K385" s="88" t="s">
        <v>135</v>
      </c>
      <c r="L385" s="103" t="s">
        <v>126</v>
      </c>
      <c r="M385" s="779"/>
      <c r="N385" s="740"/>
      <c r="O385" s="741"/>
      <c r="P385" s="742"/>
      <c r="Q385" s="960"/>
      <c r="R385" s="747"/>
      <c r="S385" s="147" t="s">
        <v>136</v>
      </c>
      <c r="T385" s="148" t="s">
        <v>137</v>
      </c>
      <c r="U385" s="147">
        <v>15</v>
      </c>
      <c r="V385" s="746"/>
      <c r="W385" s="746"/>
      <c r="X385" s="774"/>
      <c r="Y385" s="746"/>
      <c r="Z385" s="746"/>
      <c r="AA385" s="746"/>
      <c r="AB385" s="824"/>
      <c r="AC385" s="824"/>
      <c r="AD385" s="824"/>
      <c r="AE385" s="824"/>
      <c r="AF385" s="739"/>
      <c r="AG385" s="832"/>
      <c r="AH385" s="785"/>
      <c r="AI385" s="832"/>
      <c r="AJ385" s="785"/>
      <c r="AK385" s="966"/>
      <c r="AL385" s="966"/>
      <c r="AM385" s="966"/>
      <c r="AN385" s="1045"/>
      <c r="AO385" s="739"/>
      <c r="AP385" s="836"/>
      <c r="AQ385" s="795"/>
      <c r="AR385" s="795"/>
      <c r="AS385" s="964"/>
      <c r="AT385" s="965"/>
    </row>
    <row r="386" spans="1:46">
      <c r="A386" s="758"/>
      <c r="B386" s="738"/>
      <c r="C386" s="757"/>
      <c r="D386" s="757"/>
      <c r="E386" s="739"/>
      <c r="F386" s="739"/>
      <c r="G386" s="730"/>
      <c r="H386" s="739"/>
      <c r="I386" s="760"/>
      <c r="J386" s="739"/>
      <c r="K386" s="88" t="s">
        <v>138</v>
      </c>
      <c r="L386" s="103" t="s">
        <v>142</v>
      </c>
      <c r="M386" s="779"/>
      <c r="N386" s="740"/>
      <c r="O386" s="741"/>
      <c r="P386" s="742"/>
      <c r="Q386" s="960"/>
      <c r="R386" s="747"/>
      <c r="S386" s="147" t="s">
        <v>139</v>
      </c>
      <c r="T386" s="148" t="s">
        <v>140</v>
      </c>
      <c r="U386" s="147">
        <v>15</v>
      </c>
      <c r="V386" s="746"/>
      <c r="W386" s="746"/>
      <c r="X386" s="774"/>
      <c r="Y386" s="746"/>
      <c r="Z386" s="746"/>
      <c r="AA386" s="746"/>
      <c r="AB386" s="824"/>
      <c r="AC386" s="824"/>
      <c r="AD386" s="824"/>
      <c r="AE386" s="824"/>
      <c r="AF386" s="739"/>
      <c r="AG386" s="832"/>
      <c r="AH386" s="785"/>
      <c r="AI386" s="832"/>
      <c r="AJ386" s="785"/>
      <c r="AK386" s="966"/>
      <c r="AL386" s="966"/>
      <c r="AM386" s="966"/>
      <c r="AN386" s="1045"/>
      <c r="AO386" s="739"/>
      <c r="AP386" s="836"/>
      <c r="AQ386" s="795"/>
      <c r="AR386" s="795"/>
      <c r="AS386" s="964"/>
      <c r="AT386" s="965"/>
    </row>
    <row r="387" spans="1:46">
      <c r="A387" s="758"/>
      <c r="B387" s="738"/>
      <c r="C387" s="757"/>
      <c r="D387" s="757"/>
      <c r="E387" s="739"/>
      <c r="F387" s="739"/>
      <c r="G387" s="730"/>
      <c r="H387" s="739"/>
      <c r="I387" s="760"/>
      <c r="J387" s="739"/>
      <c r="K387" s="88" t="s">
        <v>141</v>
      </c>
      <c r="L387" s="103" t="s">
        <v>142</v>
      </c>
      <c r="M387" s="779"/>
      <c r="N387" s="740"/>
      <c r="O387" s="741"/>
      <c r="P387" s="742"/>
      <c r="Q387" s="960"/>
      <c r="R387" s="747"/>
      <c r="S387" s="147" t="s">
        <v>143</v>
      </c>
      <c r="T387" s="148" t="s">
        <v>144</v>
      </c>
      <c r="U387" s="147">
        <v>15</v>
      </c>
      <c r="V387" s="746"/>
      <c r="W387" s="746"/>
      <c r="X387" s="774"/>
      <c r="Y387" s="746"/>
      <c r="Z387" s="746"/>
      <c r="AA387" s="746"/>
      <c r="AB387" s="824"/>
      <c r="AC387" s="824"/>
      <c r="AD387" s="824"/>
      <c r="AE387" s="824"/>
      <c r="AF387" s="739"/>
      <c r="AG387" s="832"/>
      <c r="AH387" s="785"/>
      <c r="AI387" s="832"/>
      <c r="AJ387" s="785"/>
      <c r="AK387" s="966"/>
      <c r="AL387" s="966"/>
      <c r="AM387" s="966"/>
      <c r="AN387" s="1045"/>
      <c r="AO387" s="739"/>
      <c r="AP387" s="836"/>
      <c r="AQ387" s="795"/>
      <c r="AR387" s="795"/>
      <c r="AS387" s="964"/>
      <c r="AT387" s="965"/>
    </row>
    <row r="388" spans="1:46">
      <c r="A388" s="758"/>
      <c r="B388" s="738"/>
      <c r="C388" s="757"/>
      <c r="D388" s="757"/>
      <c r="E388" s="739"/>
      <c r="F388" s="739"/>
      <c r="G388" s="730"/>
      <c r="H388" s="739"/>
      <c r="I388" s="760"/>
      <c r="J388" s="739"/>
      <c r="K388" s="88" t="s">
        <v>145</v>
      </c>
      <c r="L388" s="103" t="s">
        <v>126</v>
      </c>
      <c r="M388" s="779"/>
      <c r="N388" s="740"/>
      <c r="O388" s="741"/>
      <c r="P388" s="742"/>
      <c r="Q388" s="960"/>
      <c r="R388" s="747"/>
      <c r="S388" s="147" t="s">
        <v>146</v>
      </c>
      <c r="T388" s="148" t="s">
        <v>147</v>
      </c>
      <c r="U388" s="147">
        <v>15</v>
      </c>
      <c r="V388" s="746"/>
      <c r="W388" s="746"/>
      <c r="X388" s="774"/>
      <c r="Y388" s="746"/>
      <c r="Z388" s="746"/>
      <c r="AA388" s="746"/>
      <c r="AB388" s="824"/>
      <c r="AC388" s="824"/>
      <c r="AD388" s="824"/>
      <c r="AE388" s="824"/>
      <c r="AF388" s="739"/>
      <c r="AG388" s="832"/>
      <c r="AH388" s="785"/>
      <c r="AI388" s="832"/>
      <c r="AJ388" s="785"/>
      <c r="AK388" s="966"/>
      <c r="AL388" s="966"/>
      <c r="AM388" s="966"/>
      <c r="AN388" s="1045"/>
      <c r="AO388" s="739"/>
      <c r="AP388" s="836"/>
      <c r="AQ388" s="795"/>
      <c r="AR388" s="795"/>
      <c r="AS388" s="964"/>
      <c r="AT388" s="965"/>
    </row>
    <row r="389" spans="1:46">
      <c r="A389" s="758"/>
      <c r="B389" s="738"/>
      <c r="C389" s="757"/>
      <c r="D389" s="757"/>
      <c r="E389" s="739"/>
      <c r="F389" s="739"/>
      <c r="G389" s="730"/>
      <c r="H389" s="739"/>
      <c r="I389" s="760"/>
      <c r="J389" s="739"/>
      <c r="K389" s="88" t="s">
        <v>148</v>
      </c>
      <c r="L389" s="103" t="s">
        <v>126</v>
      </c>
      <c r="M389" s="779"/>
      <c r="N389" s="740"/>
      <c r="O389" s="741"/>
      <c r="P389" s="742"/>
      <c r="Q389" s="960"/>
      <c r="R389" s="747"/>
      <c r="S389" s="147" t="s">
        <v>149</v>
      </c>
      <c r="T389" s="148" t="s">
        <v>150</v>
      </c>
      <c r="U389" s="147">
        <v>15</v>
      </c>
      <c r="V389" s="746"/>
      <c r="W389" s="746"/>
      <c r="X389" s="774"/>
      <c r="Y389" s="746"/>
      <c r="Z389" s="746"/>
      <c r="AA389" s="746"/>
      <c r="AB389" s="824"/>
      <c r="AC389" s="824"/>
      <c r="AD389" s="824"/>
      <c r="AE389" s="824"/>
      <c r="AF389" s="739"/>
      <c r="AG389" s="832"/>
      <c r="AH389" s="785"/>
      <c r="AI389" s="832"/>
      <c r="AJ389" s="785"/>
      <c r="AK389" s="966"/>
      <c r="AL389" s="966"/>
      <c r="AM389" s="966"/>
      <c r="AN389" s="1045"/>
      <c r="AO389" s="739"/>
      <c r="AP389" s="836"/>
      <c r="AQ389" s="795"/>
      <c r="AR389" s="795"/>
      <c r="AS389" s="964"/>
      <c r="AT389" s="965"/>
    </row>
    <row r="390" spans="1:46">
      <c r="A390" s="758"/>
      <c r="B390" s="738"/>
      <c r="C390" s="757"/>
      <c r="D390" s="757"/>
      <c r="E390" s="739"/>
      <c r="F390" s="739"/>
      <c r="G390" s="730"/>
      <c r="H390" s="739"/>
      <c r="I390" s="760"/>
      <c r="J390" s="739"/>
      <c r="K390" s="88" t="s">
        <v>151</v>
      </c>
      <c r="L390" s="103" t="s">
        <v>126</v>
      </c>
      <c r="M390" s="779"/>
      <c r="N390" s="740"/>
      <c r="O390" s="741"/>
      <c r="P390" s="742"/>
      <c r="Q390" s="960"/>
      <c r="R390" s="747"/>
      <c r="S390" s="147" t="s">
        <v>152</v>
      </c>
      <c r="T390" s="148" t="s">
        <v>153</v>
      </c>
      <c r="U390" s="147">
        <v>10</v>
      </c>
      <c r="V390" s="746"/>
      <c r="W390" s="746"/>
      <c r="X390" s="774"/>
      <c r="Y390" s="746"/>
      <c r="Z390" s="746"/>
      <c r="AA390" s="746"/>
      <c r="AB390" s="824"/>
      <c r="AC390" s="824"/>
      <c r="AD390" s="824"/>
      <c r="AE390" s="824"/>
      <c r="AF390" s="739"/>
      <c r="AG390" s="832"/>
      <c r="AH390" s="785"/>
      <c r="AI390" s="832"/>
      <c r="AJ390" s="785"/>
      <c r="AK390" s="966"/>
      <c r="AL390" s="966"/>
      <c r="AM390" s="966"/>
      <c r="AN390" s="1045"/>
      <c r="AO390" s="739"/>
      <c r="AP390" s="836"/>
      <c r="AQ390" s="795"/>
      <c r="AR390" s="795"/>
      <c r="AS390" s="964"/>
      <c r="AT390" s="965"/>
    </row>
    <row r="391" spans="1:46" ht="30">
      <c r="A391" s="758"/>
      <c r="B391" s="738"/>
      <c r="C391" s="757"/>
      <c r="D391" s="757"/>
      <c r="E391" s="739"/>
      <c r="F391" s="739"/>
      <c r="G391" s="730"/>
      <c r="H391" s="739"/>
      <c r="I391" s="760"/>
      <c r="J391" s="739"/>
      <c r="K391" s="88" t="s">
        <v>154</v>
      </c>
      <c r="L391" s="103" t="s">
        <v>126</v>
      </c>
      <c r="M391" s="779"/>
      <c r="N391" s="740"/>
      <c r="O391" s="741"/>
      <c r="P391" s="742"/>
      <c r="Q391" s="960"/>
      <c r="R391" s="747"/>
      <c r="S391" s="746"/>
      <c r="T391" s="774"/>
      <c r="U391" s="746"/>
      <c r="V391" s="746"/>
      <c r="W391" s="746"/>
      <c r="X391" s="774"/>
      <c r="Y391" s="746"/>
      <c r="Z391" s="746"/>
      <c r="AA391" s="746"/>
      <c r="AB391" s="824"/>
      <c r="AC391" s="824"/>
      <c r="AD391" s="824"/>
      <c r="AE391" s="824"/>
      <c r="AF391" s="739"/>
      <c r="AG391" s="832"/>
      <c r="AH391" s="785"/>
      <c r="AI391" s="832"/>
      <c r="AJ391" s="785"/>
      <c r="AK391" s="966"/>
      <c r="AL391" s="966"/>
      <c r="AM391" s="966"/>
      <c r="AN391" s="1045"/>
      <c r="AO391" s="739"/>
      <c r="AP391" s="836"/>
      <c r="AQ391" s="795"/>
      <c r="AR391" s="795"/>
      <c r="AS391" s="964"/>
      <c r="AT391" s="965"/>
    </row>
    <row r="392" spans="1:46">
      <c r="A392" s="758"/>
      <c r="B392" s="738"/>
      <c r="C392" s="757"/>
      <c r="D392" s="757"/>
      <c r="E392" s="739"/>
      <c r="F392" s="739"/>
      <c r="G392" s="730"/>
      <c r="H392" s="739"/>
      <c r="I392" s="760"/>
      <c r="J392" s="739"/>
      <c r="K392" s="88" t="s">
        <v>155</v>
      </c>
      <c r="L392" s="103" t="s">
        <v>142</v>
      </c>
      <c r="M392" s="779"/>
      <c r="N392" s="740"/>
      <c r="O392" s="741"/>
      <c r="P392" s="742"/>
      <c r="Q392" s="960"/>
      <c r="R392" s="747"/>
      <c r="S392" s="746"/>
      <c r="T392" s="774"/>
      <c r="U392" s="746"/>
      <c r="V392" s="746"/>
      <c r="W392" s="746"/>
      <c r="X392" s="774"/>
      <c r="Y392" s="746"/>
      <c r="Z392" s="746"/>
      <c r="AA392" s="746"/>
      <c r="AB392" s="824"/>
      <c r="AC392" s="824"/>
      <c r="AD392" s="824"/>
      <c r="AE392" s="824"/>
      <c r="AF392" s="739"/>
      <c r="AG392" s="832"/>
      <c r="AH392" s="785"/>
      <c r="AI392" s="832"/>
      <c r="AJ392" s="785"/>
      <c r="AK392" s="966"/>
      <c r="AL392" s="966"/>
      <c r="AM392" s="966"/>
      <c r="AN392" s="1045"/>
      <c r="AO392" s="739"/>
      <c r="AP392" s="836"/>
      <c r="AQ392" s="795"/>
      <c r="AR392" s="795"/>
      <c r="AS392" s="964"/>
      <c r="AT392" s="965"/>
    </row>
    <row r="393" spans="1:46">
      <c r="A393" s="758"/>
      <c r="B393" s="738"/>
      <c r="C393" s="757"/>
      <c r="D393" s="757"/>
      <c r="E393" s="739"/>
      <c r="F393" s="739"/>
      <c r="G393" s="730"/>
      <c r="H393" s="739"/>
      <c r="I393" s="760"/>
      <c r="J393" s="739"/>
      <c r="K393" s="88" t="s">
        <v>156</v>
      </c>
      <c r="L393" s="103" t="s">
        <v>126</v>
      </c>
      <c r="M393" s="779"/>
      <c r="N393" s="740"/>
      <c r="O393" s="741"/>
      <c r="P393" s="742"/>
      <c r="Q393" s="960"/>
      <c r="R393" s="747"/>
      <c r="S393" s="746"/>
      <c r="T393" s="774"/>
      <c r="U393" s="746"/>
      <c r="V393" s="746"/>
      <c r="W393" s="746"/>
      <c r="X393" s="774"/>
      <c r="Y393" s="746"/>
      <c r="Z393" s="746"/>
      <c r="AA393" s="746"/>
      <c r="AB393" s="824"/>
      <c r="AC393" s="824"/>
      <c r="AD393" s="824"/>
      <c r="AE393" s="824"/>
      <c r="AF393" s="739"/>
      <c r="AG393" s="832"/>
      <c r="AH393" s="785"/>
      <c r="AI393" s="832"/>
      <c r="AJ393" s="785"/>
      <c r="AK393" s="966"/>
      <c r="AL393" s="966"/>
      <c r="AM393" s="966"/>
      <c r="AN393" s="1045"/>
      <c r="AO393" s="739"/>
      <c r="AP393" s="836"/>
      <c r="AQ393" s="795"/>
      <c r="AR393" s="795"/>
      <c r="AS393" s="964"/>
      <c r="AT393" s="965"/>
    </row>
    <row r="394" spans="1:46">
      <c r="A394" s="758"/>
      <c r="B394" s="738"/>
      <c r="C394" s="757"/>
      <c r="D394" s="757"/>
      <c r="E394" s="739"/>
      <c r="F394" s="739"/>
      <c r="G394" s="730"/>
      <c r="H394" s="739"/>
      <c r="I394" s="760"/>
      <c r="J394" s="739"/>
      <c r="K394" s="88" t="s">
        <v>157</v>
      </c>
      <c r="L394" s="103" t="s">
        <v>126</v>
      </c>
      <c r="M394" s="779"/>
      <c r="N394" s="740"/>
      <c r="O394" s="741"/>
      <c r="P394" s="742"/>
      <c r="Q394" s="960"/>
      <c r="R394" s="747"/>
      <c r="S394" s="746"/>
      <c r="T394" s="774"/>
      <c r="U394" s="746"/>
      <c r="V394" s="746"/>
      <c r="W394" s="746"/>
      <c r="X394" s="774"/>
      <c r="Y394" s="746"/>
      <c r="Z394" s="746"/>
      <c r="AA394" s="746"/>
      <c r="AB394" s="824"/>
      <c r="AC394" s="825"/>
      <c r="AD394" s="825"/>
      <c r="AE394" s="825"/>
      <c r="AF394" s="739"/>
      <c r="AG394" s="832"/>
      <c r="AH394" s="785"/>
      <c r="AI394" s="832"/>
      <c r="AJ394" s="785"/>
      <c r="AK394" s="966"/>
      <c r="AL394" s="966"/>
      <c r="AM394" s="966"/>
      <c r="AN394" s="1045"/>
      <c r="AO394" s="739"/>
      <c r="AP394" s="836"/>
      <c r="AQ394" s="795"/>
      <c r="AR394" s="795"/>
      <c r="AS394" s="964"/>
      <c r="AT394" s="965"/>
    </row>
    <row r="395" spans="1:46" ht="15" customHeight="1">
      <c r="A395" s="758"/>
      <c r="B395" s="738"/>
      <c r="C395" s="757"/>
      <c r="D395" s="757"/>
      <c r="E395" s="739"/>
      <c r="F395" s="739"/>
      <c r="G395" s="730" t="s">
        <v>1020</v>
      </c>
      <c r="H395" s="739"/>
      <c r="I395" s="760"/>
      <c r="J395" s="739"/>
      <c r="K395" s="88" t="s">
        <v>158</v>
      </c>
      <c r="L395" s="103" t="s">
        <v>142</v>
      </c>
      <c r="M395" s="779"/>
      <c r="N395" s="740"/>
      <c r="O395" s="741"/>
      <c r="P395" s="742"/>
      <c r="Q395" s="730"/>
      <c r="R395" s="747" t="s">
        <v>127</v>
      </c>
      <c r="S395" s="147" t="s">
        <v>128</v>
      </c>
      <c r="T395" s="148" t="s">
        <v>129</v>
      </c>
      <c r="U395" s="147">
        <v>15</v>
      </c>
      <c r="V395" s="746">
        <v>100</v>
      </c>
      <c r="W395" s="746" t="s">
        <v>130</v>
      </c>
      <c r="X395" s="774" t="s">
        <v>130</v>
      </c>
      <c r="Y395" s="746" t="s">
        <v>130</v>
      </c>
      <c r="Z395" s="746">
        <v>100</v>
      </c>
      <c r="AA395" s="746"/>
      <c r="AB395" s="823"/>
      <c r="AC395" s="823"/>
      <c r="AD395" s="823"/>
      <c r="AE395" s="823"/>
      <c r="AF395" s="739"/>
      <c r="AG395" s="832"/>
      <c r="AH395" s="785"/>
      <c r="AI395" s="832"/>
      <c r="AJ395" s="785"/>
      <c r="AK395" s="966"/>
      <c r="AL395" s="966"/>
      <c r="AM395" s="966"/>
      <c r="AN395" s="1045"/>
      <c r="AO395" s="739"/>
      <c r="AP395" s="836"/>
      <c r="AQ395" s="795"/>
      <c r="AR395" s="795"/>
      <c r="AS395" s="964"/>
      <c r="AT395" s="965" t="s">
        <v>1026</v>
      </c>
    </row>
    <row r="396" spans="1:46">
      <c r="A396" s="758"/>
      <c r="B396" s="738"/>
      <c r="C396" s="757"/>
      <c r="D396" s="757"/>
      <c r="E396" s="739"/>
      <c r="F396" s="739"/>
      <c r="G396" s="730"/>
      <c r="H396" s="739"/>
      <c r="I396" s="760"/>
      <c r="J396" s="739"/>
      <c r="K396" s="89" t="s">
        <v>159</v>
      </c>
      <c r="L396" s="103" t="s">
        <v>126</v>
      </c>
      <c r="M396" s="779"/>
      <c r="N396" s="740"/>
      <c r="O396" s="741"/>
      <c r="P396" s="742"/>
      <c r="Q396" s="730"/>
      <c r="R396" s="747"/>
      <c r="S396" s="147" t="s">
        <v>136</v>
      </c>
      <c r="T396" s="148" t="s">
        <v>137</v>
      </c>
      <c r="U396" s="147">
        <v>15</v>
      </c>
      <c r="V396" s="746"/>
      <c r="W396" s="746"/>
      <c r="X396" s="774"/>
      <c r="Y396" s="746"/>
      <c r="Z396" s="746"/>
      <c r="AA396" s="746"/>
      <c r="AB396" s="824"/>
      <c r="AC396" s="824"/>
      <c r="AD396" s="824"/>
      <c r="AE396" s="824"/>
      <c r="AF396" s="739"/>
      <c r="AG396" s="832"/>
      <c r="AH396" s="785"/>
      <c r="AI396" s="832"/>
      <c r="AJ396" s="785"/>
      <c r="AK396" s="966"/>
      <c r="AL396" s="966"/>
      <c r="AM396" s="966"/>
      <c r="AN396" s="1045"/>
      <c r="AO396" s="739"/>
      <c r="AP396" s="836"/>
      <c r="AQ396" s="795"/>
      <c r="AR396" s="795"/>
      <c r="AS396" s="964"/>
      <c r="AT396" s="965"/>
    </row>
    <row r="397" spans="1:46">
      <c r="A397" s="758"/>
      <c r="B397" s="738"/>
      <c r="C397" s="753" t="s">
        <v>1017</v>
      </c>
      <c r="D397" s="753" t="s">
        <v>1018</v>
      </c>
      <c r="E397" s="739"/>
      <c r="F397" s="739"/>
      <c r="G397" s="730"/>
      <c r="H397" s="739"/>
      <c r="I397" s="760"/>
      <c r="J397" s="739"/>
      <c r="K397" s="89" t="s">
        <v>160</v>
      </c>
      <c r="L397" s="103" t="s">
        <v>126</v>
      </c>
      <c r="M397" s="779"/>
      <c r="N397" s="740"/>
      <c r="O397" s="741"/>
      <c r="P397" s="742"/>
      <c r="Q397" s="730"/>
      <c r="R397" s="747"/>
      <c r="S397" s="147" t="s">
        <v>139</v>
      </c>
      <c r="T397" s="148" t="s">
        <v>140</v>
      </c>
      <c r="U397" s="147">
        <v>15</v>
      </c>
      <c r="V397" s="746"/>
      <c r="W397" s="746"/>
      <c r="X397" s="774"/>
      <c r="Y397" s="746"/>
      <c r="Z397" s="746"/>
      <c r="AA397" s="746"/>
      <c r="AB397" s="824"/>
      <c r="AC397" s="824"/>
      <c r="AD397" s="824"/>
      <c r="AE397" s="824"/>
      <c r="AF397" s="739"/>
      <c r="AG397" s="832"/>
      <c r="AH397" s="785"/>
      <c r="AI397" s="832"/>
      <c r="AJ397" s="785"/>
      <c r="AK397" s="966"/>
      <c r="AL397" s="966"/>
      <c r="AM397" s="966"/>
      <c r="AN397" s="1045"/>
      <c r="AO397" s="739"/>
      <c r="AP397" s="836"/>
      <c r="AQ397" s="795"/>
      <c r="AR397" s="795"/>
      <c r="AS397" s="964"/>
      <c r="AT397" s="965"/>
    </row>
    <row r="398" spans="1:46">
      <c r="A398" s="758"/>
      <c r="B398" s="738"/>
      <c r="C398" s="754"/>
      <c r="D398" s="754"/>
      <c r="E398" s="739"/>
      <c r="F398" s="739"/>
      <c r="G398" s="730"/>
      <c r="H398" s="739"/>
      <c r="I398" s="760"/>
      <c r="J398" s="739"/>
      <c r="K398" s="89" t="s">
        <v>161</v>
      </c>
      <c r="L398" s="103" t="s">
        <v>126</v>
      </c>
      <c r="M398" s="779"/>
      <c r="N398" s="740"/>
      <c r="O398" s="741"/>
      <c r="P398" s="742"/>
      <c r="Q398" s="730"/>
      <c r="R398" s="747"/>
      <c r="S398" s="147" t="s">
        <v>143</v>
      </c>
      <c r="T398" s="148" t="s">
        <v>144</v>
      </c>
      <c r="U398" s="147">
        <v>15</v>
      </c>
      <c r="V398" s="746"/>
      <c r="W398" s="746"/>
      <c r="X398" s="774"/>
      <c r="Y398" s="746"/>
      <c r="Z398" s="746"/>
      <c r="AA398" s="746"/>
      <c r="AB398" s="824"/>
      <c r="AC398" s="824"/>
      <c r="AD398" s="824"/>
      <c r="AE398" s="824"/>
      <c r="AF398" s="739"/>
      <c r="AG398" s="832"/>
      <c r="AH398" s="785"/>
      <c r="AI398" s="832"/>
      <c r="AJ398" s="785"/>
      <c r="AK398" s="966"/>
      <c r="AL398" s="966"/>
      <c r="AM398" s="966"/>
      <c r="AN398" s="1045"/>
      <c r="AO398" s="739"/>
      <c r="AP398" s="836"/>
      <c r="AQ398" s="795"/>
      <c r="AR398" s="795"/>
      <c r="AS398" s="964"/>
      <c r="AT398" s="965"/>
    </row>
    <row r="399" spans="1:46">
      <c r="A399" s="758"/>
      <c r="B399" s="738"/>
      <c r="C399" s="754"/>
      <c r="D399" s="754"/>
      <c r="E399" s="739"/>
      <c r="F399" s="739"/>
      <c r="G399" s="730"/>
      <c r="H399" s="739"/>
      <c r="I399" s="760"/>
      <c r="J399" s="739"/>
      <c r="K399" s="89" t="s">
        <v>162</v>
      </c>
      <c r="L399" s="103" t="s">
        <v>142</v>
      </c>
      <c r="M399" s="779"/>
      <c r="N399" s="740"/>
      <c r="O399" s="741"/>
      <c r="P399" s="742"/>
      <c r="Q399" s="730"/>
      <c r="R399" s="747"/>
      <c r="S399" s="147" t="s">
        <v>146</v>
      </c>
      <c r="T399" s="148" t="s">
        <v>147</v>
      </c>
      <c r="U399" s="147">
        <v>15</v>
      </c>
      <c r="V399" s="746"/>
      <c r="W399" s="746"/>
      <c r="X399" s="774"/>
      <c r="Y399" s="746"/>
      <c r="Z399" s="746"/>
      <c r="AA399" s="746"/>
      <c r="AB399" s="824"/>
      <c r="AC399" s="824"/>
      <c r="AD399" s="824"/>
      <c r="AE399" s="824"/>
      <c r="AF399" s="739"/>
      <c r="AG399" s="832"/>
      <c r="AH399" s="785"/>
      <c r="AI399" s="832"/>
      <c r="AJ399" s="785"/>
      <c r="AK399" s="966"/>
      <c r="AL399" s="966"/>
      <c r="AM399" s="966"/>
      <c r="AN399" s="1045"/>
      <c r="AO399" s="739"/>
      <c r="AP399" s="836"/>
      <c r="AQ399" s="795"/>
      <c r="AR399" s="795"/>
      <c r="AS399" s="964"/>
      <c r="AT399" s="965"/>
    </row>
    <row r="400" spans="1:46">
      <c r="A400" s="758"/>
      <c r="B400" s="738"/>
      <c r="C400" s="754"/>
      <c r="D400" s="754"/>
      <c r="E400" s="739"/>
      <c r="F400" s="739"/>
      <c r="G400" s="730"/>
      <c r="H400" s="739"/>
      <c r="I400" s="760"/>
      <c r="J400" s="739"/>
      <c r="K400" s="89" t="s">
        <v>163</v>
      </c>
      <c r="L400" s="103" t="s">
        <v>126</v>
      </c>
      <c r="M400" s="779"/>
      <c r="N400" s="740"/>
      <c r="O400" s="741"/>
      <c r="P400" s="742"/>
      <c r="Q400" s="730"/>
      <c r="R400" s="747"/>
      <c r="S400" s="147" t="s">
        <v>149</v>
      </c>
      <c r="T400" s="148" t="s">
        <v>150</v>
      </c>
      <c r="U400" s="147">
        <v>15</v>
      </c>
      <c r="V400" s="746"/>
      <c r="W400" s="746"/>
      <c r="X400" s="774"/>
      <c r="Y400" s="746"/>
      <c r="Z400" s="746"/>
      <c r="AA400" s="746"/>
      <c r="AB400" s="824"/>
      <c r="AC400" s="824"/>
      <c r="AD400" s="824"/>
      <c r="AE400" s="824"/>
      <c r="AF400" s="739"/>
      <c r="AG400" s="832"/>
      <c r="AH400" s="785"/>
      <c r="AI400" s="832"/>
      <c r="AJ400" s="785"/>
      <c r="AK400" s="966"/>
      <c r="AL400" s="966"/>
      <c r="AM400" s="966"/>
      <c r="AN400" s="1045"/>
      <c r="AO400" s="739"/>
      <c r="AP400" s="836"/>
      <c r="AQ400" s="795"/>
      <c r="AR400" s="795"/>
      <c r="AS400" s="964"/>
      <c r="AT400" s="965"/>
    </row>
    <row r="401" spans="1:46">
      <c r="A401" s="758"/>
      <c r="B401" s="738"/>
      <c r="C401" s="754"/>
      <c r="D401" s="754"/>
      <c r="E401" s="739"/>
      <c r="F401" s="739"/>
      <c r="G401" s="730"/>
      <c r="H401" s="739"/>
      <c r="I401" s="760"/>
      <c r="J401" s="739"/>
      <c r="K401" s="89" t="s">
        <v>164</v>
      </c>
      <c r="L401" s="103" t="s">
        <v>126</v>
      </c>
      <c r="M401" s="779"/>
      <c r="N401" s="740"/>
      <c r="O401" s="741"/>
      <c r="P401" s="742"/>
      <c r="Q401" s="730"/>
      <c r="R401" s="747"/>
      <c r="S401" s="147" t="s">
        <v>152</v>
      </c>
      <c r="T401" s="148" t="s">
        <v>153</v>
      </c>
      <c r="U401" s="147">
        <v>10</v>
      </c>
      <c r="V401" s="746"/>
      <c r="W401" s="746"/>
      <c r="X401" s="774"/>
      <c r="Y401" s="746"/>
      <c r="Z401" s="746"/>
      <c r="AA401" s="746"/>
      <c r="AB401" s="824"/>
      <c r="AC401" s="824"/>
      <c r="AD401" s="824"/>
      <c r="AE401" s="824"/>
      <c r="AF401" s="739"/>
      <c r="AG401" s="832"/>
      <c r="AH401" s="785"/>
      <c r="AI401" s="832"/>
      <c r="AJ401" s="785"/>
      <c r="AK401" s="966"/>
      <c r="AL401" s="966"/>
      <c r="AM401" s="966"/>
      <c r="AN401" s="1045"/>
      <c r="AO401" s="739"/>
      <c r="AP401" s="836"/>
      <c r="AQ401" s="795"/>
      <c r="AR401" s="795"/>
      <c r="AS401" s="964"/>
      <c r="AT401" s="965"/>
    </row>
    <row r="402" spans="1:46" ht="29.25" customHeight="1">
      <c r="A402" s="758"/>
      <c r="B402" s="738"/>
      <c r="C402" s="754"/>
      <c r="D402" s="754"/>
      <c r="E402" s="739"/>
      <c r="F402" s="739"/>
      <c r="G402" s="730"/>
      <c r="H402" s="739"/>
      <c r="I402" s="760"/>
      <c r="J402" s="739"/>
      <c r="K402" s="89" t="s">
        <v>165</v>
      </c>
      <c r="L402" s="103" t="s">
        <v>142</v>
      </c>
      <c r="M402" s="779"/>
      <c r="N402" s="740"/>
      <c r="O402" s="741"/>
      <c r="P402" s="742"/>
      <c r="Q402" s="730"/>
      <c r="R402" s="747"/>
      <c r="S402" s="149"/>
      <c r="T402" s="150"/>
      <c r="U402" s="149"/>
      <c r="V402" s="746"/>
      <c r="W402" s="746"/>
      <c r="X402" s="774"/>
      <c r="Y402" s="746"/>
      <c r="Z402" s="746"/>
      <c r="AA402" s="746"/>
      <c r="AB402" s="825"/>
      <c r="AC402" s="825"/>
      <c r="AD402" s="825"/>
      <c r="AE402" s="825"/>
      <c r="AF402" s="739"/>
      <c r="AG402" s="832"/>
      <c r="AH402" s="785"/>
      <c r="AI402" s="832"/>
      <c r="AJ402" s="785"/>
      <c r="AK402" s="966"/>
      <c r="AL402" s="966"/>
      <c r="AM402" s="966"/>
      <c r="AN402" s="1045"/>
      <c r="AO402" s="739"/>
      <c r="AP402" s="836"/>
      <c r="AQ402" s="795"/>
      <c r="AR402" s="795"/>
      <c r="AS402" s="964"/>
      <c r="AT402" s="965"/>
    </row>
    <row r="403" spans="1:46">
      <c r="A403" s="758"/>
      <c r="B403" s="738"/>
      <c r="C403" s="754"/>
      <c r="D403" s="754"/>
      <c r="E403" s="739"/>
      <c r="F403" s="739"/>
      <c r="G403" s="730"/>
      <c r="H403" s="739"/>
      <c r="I403" s="760"/>
      <c r="J403" s="739"/>
      <c r="K403" s="89"/>
      <c r="L403" s="731"/>
      <c r="M403" s="779"/>
      <c r="N403" s="740"/>
      <c r="O403" s="741"/>
      <c r="P403" s="742"/>
      <c r="Q403" s="730"/>
      <c r="R403" s="747"/>
      <c r="S403" s="147" t="s">
        <v>128</v>
      </c>
      <c r="T403" s="148"/>
      <c r="U403" s="147" t="s">
        <v>600</v>
      </c>
      <c r="V403" s="746">
        <v>0</v>
      </c>
      <c r="W403" s="746" t="s">
        <v>601</v>
      </c>
      <c r="X403" s="774"/>
      <c r="Y403" s="746">
        <v>0</v>
      </c>
      <c r="Z403" s="746" t="b">
        <v>0</v>
      </c>
      <c r="AA403" s="746"/>
      <c r="AB403" s="172"/>
      <c r="AC403" s="823"/>
      <c r="AD403" s="823"/>
      <c r="AE403" s="823"/>
      <c r="AF403" s="739"/>
      <c r="AG403" s="832"/>
      <c r="AH403" s="785"/>
      <c r="AI403" s="832"/>
      <c r="AJ403" s="785"/>
      <c r="AK403" s="966"/>
      <c r="AL403" s="966"/>
      <c r="AM403" s="966"/>
      <c r="AN403" s="1045"/>
      <c r="AO403" s="739"/>
      <c r="AP403" s="836" t="s">
        <v>1024</v>
      </c>
      <c r="AQ403" s="795"/>
      <c r="AR403" s="795"/>
      <c r="AS403" s="964"/>
      <c r="AT403" s="965"/>
    </row>
    <row r="404" spans="1:46">
      <c r="A404" s="758"/>
      <c r="B404" s="738"/>
      <c r="C404" s="754"/>
      <c r="D404" s="754"/>
      <c r="E404" s="739"/>
      <c r="F404" s="739"/>
      <c r="G404" s="730"/>
      <c r="H404" s="739"/>
      <c r="I404" s="760"/>
      <c r="J404" s="739"/>
      <c r="K404" s="89"/>
      <c r="L404" s="732"/>
      <c r="M404" s="779"/>
      <c r="N404" s="740"/>
      <c r="O404" s="741"/>
      <c r="P404" s="742"/>
      <c r="Q404" s="730"/>
      <c r="R404" s="747"/>
      <c r="S404" s="147" t="s">
        <v>136</v>
      </c>
      <c r="T404" s="148"/>
      <c r="U404" s="147" t="s">
        <v>600</v>
      </c>
      <c r="V404" s="746"/>
      <c r="W404" s="746"/>
      <c r="X404" s="774"/>
      <c r="Y404" s="746"/>
      <c r="Z404" s="746"/>
      <c r="AA404" s="746"/>
      <c r="AB404" s="173"/>
      <c r="AC404" s="824"/>
      <c r="AD404" s="824"/>
      <c r="AE404" s="824"/>
      <c r="AF404" s="739"/>
      <c r="AG404" s="832"/>
      <c r="AH404" s="785"/>
      <c r="AI404" s="832"/>
      <c r="AJ404" s="785"/>
      <c r="AK404" s="966"/>
      <c r="AL404" s="966"/>
      <c r="AM404" s="966"/>
      <c r="AN404" s="1045"/>
      <c r="AO404" s="739"/>
      <c r="AP404" s="836"/>
      <c r="AQ404" s="795"/>
      <c r="AR404" s="795"/>
      <c r="AS404" s="964"/>
      <c r="AT404" s="965"/>
    </row>
    <row r="405" spans="1:46">
      <c r="A405" s="758"/>
      <c r="B405" s="738"/>
      <c r="C405" s="754"/>
      <c r="D405" s="754"/>
      <c r="E405" s="739"/>
      <c r="F405" s="739"/>
      <c r="G405" s="730"/>
      <c r="H405" s="739"/>
      <c r="I405" s="760"/>
      <c r="J405" s="739"/>
      <c r="K405" s="89"/>
      <c r="L405" s="732"/>
      <c r="M405" s="779"/>
      <c r="N405" s="740"/>
      <c r="O405" s="741"/>
      <c r="P405" s="742"/>
      <c r="Q405" s="730"/>
      <c r="R405" s="747"/>
      <c r="S405" s="147" t="s">
        <v>139</v>
      </c>
      <c r="T405" s="148"/>
      <c r="U405" s="147" t="s">
        <v>600</v>
      </c>
      <c r="V405" s="746"/>
      <c r="W405" s="746"/>
      <c r="X405" s="774"/>
      <c r="Y405" s="746"/>
      <c r="Z405" s="746"/>
      <c r="AA405" s="746"/>
      <c r="AB405" s="173"/>
      <c r="AC405" s="824"/>
      <c r="AD405" s="824"/>
      <c r="AE405" s="824"/>
      <c r="AF405" s="739"/>
      <c r="AG405" s="832"/>
      <c r="AH405" s="785"/>
      <c r="AI405" s="832"/>
      <c r="AJ405" s="785"/>
      <c r="AK405" s="966"/>
      <c r="AL405" s="966"/>
      <c r="AM405" s="966"/>
      <c r="AN405" s="1045"/>
      <c r="AO405" s="739"/>
      <c r="AP405" s="836"/>
      <c r="AQ405" s="795"/>
      <c r="AR405" s="795"/>
      <c r="AS405" s="964"/>
      <c r="AT405" s="965"/>
    </row>
    <row r="406" spans="1:46">
      <c r="A406" s="758"/>
      <c r="B406" s="738"/>
      <c r="C406" s="754"/>
      <c r="D406" s="754"/>
      <c r="E406" s="739"/>
      <c r="F406" s="739"/>
      <c r="G406" s="730"/>
      <c r="H406" s="739"/>
      <c r="I406" s="760"/>
      <c r="J406" s="739"/>
      <c r="K406" s="89"/>
      <c r="L406" s="732"/>
      <c r="M406" s="779"/>
      <c r="N406" s="740"/>
      <c r="O406" s="741"/>
      <c r="P406" s="742"/>
      <c r="Q406" s="730"/>
      <c r="R406" s="747"/>
      <c r="S406" s="147" t="s">
        <v>143</v>
      </c>
      <c r="T406" s="148"/>
      <c r="U406" s="147" t="s">
        <v>600</v>
      </c>
      <c r="V406" s="746"/>
      <c r="W406" s="746"/>
      <c r="X406" s="774"/>
      <c r="Y406" s="746"/>
      <c r="Z406" s="746"/>
      <c r="AA406" s="746"/>
      <c r="AB406" s="173"/>
      <c r="AC406" s="824"/>
      <c r="AD406" s="824"/>
      <c r="AE406" s="824"/>
      <c r="AF406" s="739"/>
      <c r="AG406" s="832"/>
      <c r="AH406" s="785"/>
      <c r="AI406" s="832"/>
      <c r="AJ406" s="785"/>
      <c r="AK406" s="966"/>
      <c r="AL406" s="966"/>
      <c r="AM406" s="966"/>
      <c r="AN406" s="1045"/>
      <c r="AO406" s="739"/>
      <c r="AP406" s="836"/>
      <c r="AQ406" s="795"/>
      <c r="AR406" s="795"/>
      <c r="AS406" s="964"/>
      <c r="AT406" s="965"/>
    </row>
    <row r="407" spans="1:46">
      <c r="A407" s="758"/>
      <c r="B407" s="738"/>
      <c r="C407" s="754"/>
      <c r="D407" s="754"/>
      <c r="E407" s="739"/>
      <c r="F407" s="739"/>
      <c r="G407" s="730"/>
      <c r="H407" s="739"/>
      <c r="I407" s="760"/>
      <c r="J407" s="739"/>
      <c r="K407" s="89"/>
      <c r="L407" s="732"/>
      <c r="M407" s="779"/>
      <c r="N407" s="740"/>
      <c r="O407" s="741"/>
      <c r="P407" s="742"/>
      <c r="Q407" s="730"/>
      <c r="R407" s="747"/>
      <c r="S407" s="147" t="s">
        <v>146</v>
      </c>
      <c r="T407" s="148"/>
      <c r="U407" s="147" t="s">
        <v>600</v>
      </c>
      <c r="V407" s="746"/>
      <c r="W407" s="746"/>
      <c r="X407" s="774"/>
      <c r="Y407" s="746"/>
      <c r="Z407" s="746"/>
      <c r="AA407" s="746"/>
      <c r="AB407" s="173"/>
      <c r="AC407" s="824"/>
      <c r="AD407" s="824"/>
      <c r="AE407" s="824"/>
      <c r="AF407" s="739"/>
      <c r="AG407" s="832"/>
      <c r="AH407" s="785"/>
      <c r="AI407" s="832"/>
      <c r="AJ407" s="785"/>
      <c r="AK407" s="966"/>
      <c r="AL407" s="966"/>
      <c r="AM407" s="966"/>
      <c r="AN407" s="1045"/>
      <c r="AO407" s="739"/>
      <c r="AP407" s="836"/>
      <c r="AQ407" s="795"/>
      <c r="AR407" s="795"/>
      <c r="AS407" s="964"/>
      <c r="AT407" s="965"/>
    </row>
    <row r="408" spans="1:46">
      <c r="A408" s="758"/>
      <c r="B408" s="738"/>
      <c r="C408" s="754"/>
      <c r="D408" s="754"/>
      <c r="E408" s="739"/>
      <c r="F408" s="739"/>
      <c r="G408" s="730"/>
      <c r="H408" s="739"/>
      <c r="I408" s="760"/>
      <c r="J408" s="739"/>
      <c r="K408" s="89"/>
      <c r="L408" s="732"/>
      <c r="M408" s="779"/>
      <c r="N408" s="740"/>
      <c r="O408" s="741"/>
      <c r="P408" s="742"/>
      <c r="Q408" s="730"/>
      <c r="R408" s="747"/>
      <c r="S408" s="147" t="s">
        <v>149</v>
      </c>
      <c r="T408" s="148"/>
      <c r="U408" s="147" t="s">
        <v>600</v>
      </c>
      <c r="V408" s="746"/>
      <c r="W408" s="746"/>
      <c r="X408" s="774"/>
      <c r="Y408" s="746"/>
      <c r="Z408" s="746"/>
      <c r="AA408" s="746"/>
      <c r="AB408" s="173"/>
      <c r="AC408" s="824"/>
      <c r="AD408" s="824"/>
      <c r="AE408" s="824"/>
      <c r="AF408" s="739"/>
      <c r="AG408" s="832"/>
      <c r="AH408" s="785"/>
      <c r="AI408" s="832"/>
      <c r="AJ408" s="785"/>
      <c r="AK408" s="966"/>
      <c r="AL408" s="966"/>
      <c r="AM408" s="966"/>
      <c r="AN408" s="1045"/>
      <c r="AO408" s="739"/>
      <c r="AP408" s="836"/>
      <c r="AQ408" s="795"/>
      <c r="AR408" s="795"/>
      <c r="AS408" s="964"/>
      <c r="AT408" s="965"/>
    </row>
    <row r="409" spans="1:46">
      <c r="A409" s="758"/>
      <c r="B409" s="738"/>
      <c r="C409" s="754"/>
      <c r="D409" s="754"/>
      <c r="E409" s="739"/>
      <c r="F409" s="739"/>
      <c r="G409" s="730"/>
      <c r="H409" s="739"/>
      <c r="I409" s="760"/>
      <c r="J409" s="739"/>
      <c r="K409" s="89"/>
      <c r="L409" s="732"/>
      <c r="M409" s="779"/>
      <c r="N409" s="740"/>
      <c r="O409" s="741"/>
      <c r="P409" s="742"/>
      <c r="Q409" s="730"/>
      <c r="R409" s="747"/>
      <c r="S409" s="147" t="s">
        <v>152</v>
      </c>
      <c r="T409" s="148"/>
      <c r="U409" s="147" t="s">
        <v>600</v>
      </c>
      <c r="V409" s="746"/>
      <c r="W409" s="746"/>
      <c r="X409" s="774"/>
      <c r="Y409" s="746"/>
      <c r="Z409" s="746"/>
      <c r="AA409" s="746"/>
      <c r="AB409" s="173"/>
      <c r="AC409" s="824"/>
      <c r="AD409" s="824"/>
      <c r="AE409" s="824"/>
      <c r="AF409" s="739"/>
      <c r="AG409" s="832"/>
      <c r="AH409" s="785"/>
      <c r="AI409" s="832"/>
      <c r="AJ409" s="785"/>
      <c r="AK409" s="966"/>
      <c r="AL409" s="966"/>
      <c r="AM409" s="966"/>
      <c r="AN409" s="1045"/>
      <c r="AO409" s="739"/>
      <c r="AP409" s="836"/>
      <c r="AQ409" s="795"/>
      <c r="AR409" s="795"/>
      <c r="AS409" s="964"/>
      <c r="AT409" s="965"/>
    </row>
    <row r="410" spans="1:46">
      <c r="A410" s="758"/>
      <c r="B410" s="738"/>
      <c r="C410" s="755"/>
      <c r="D410" s="755"/>
      <c r="E410" s="739"/>
      <c r="F410" s="739"/>
      <c r="G410" s="730"/>
      <c r="H410" s="739"/>
      <c r="I410" s="761"/>
      <c r="J410" s="739"/>
      <c r="K410" s="89"/>
      <c r="L410" s="733"/>
      <c r="M410" s="779"/>
      <c r="N410" s="740"/>
      <c r="O410" s="741"/>
      <c r="P410" s="742"/>
      <c r="Q410" s="730"/>
      <c r="R410" s="747"/>
      <c r="S410" s="147"/>
      <c r="T410" s="148"/>
      <c r="U410" s="147"/>
      <c r="V410" s="746"/>
      <c r="W410" s="746"/>
      <c r="X410" s="774"/>
      <c r="Y410" s="746"/>
      <c r="Z410" s="746"/>
      <c r="AA410" s="746"/>
      <c r="AB410" s="175"/>
      <c r="AC410" s="825"/>
      <c r="AD410" s="825"/>
      <c r="AE410" s="825"/>
      <c r="AF410" s="739"/>
      <c r="AG410" s="832"/>
      <c r="AH410" s="785"/>
      <c r="AI410" s="832"/>
      <c r="AJ410" s="785"/>
      <c r="AK410" s="966"/>
      <c r="AL410" s="966"/>
      <c r="AM410" s="966"/>
      <c r="AN410" s="943"/>
      <c r="AO410" s="739"/>
      <c r="AP410" s="836"/>
      <c r="AQ410" s="795"/>
      <c r="AR410" s="795"/>
      <c r="AS410" s="964"/>
      <c r="AT410" s="965"/>
    </row>
    <row r="411" spans="1:46" ht="15" customHeight="1">
      <c r="A411" s="737">
        <v>21</v>
      </c>
      <c r="B411" s="738" t="s">
        <v>632</v>
      </c>
      <c r="C411" s="756" t="s">
        <v>1027</v>
      </c>
      <c r="D411" s="756" t="s">
        <v>1028</v>
      </c>
      <c r="E411" s="739" t="s">
        <v>633</v>
      </c>
      <c r="F411" s="739" t="s">
        <v>122</v>
      </c>
      <c r="G411" s="745" t="s">
        <v>1031</v>
      </c>
      <c r="H411" s="739" t="s">
        <v>634</v>
      </c>
      <c r="I411" s="759" t="s">
        <v>468</v>
      </c>
      <c r="J411" s="739" t="s">
        <v>124</v>
      </c>
      <c r="K411" s="88" t="s">
        <v>125</v>
      </c>
      <c r="L411" s="103" t="s">
        <v>126</v>
      </c>
      <c r="M411" s="779">
        <f>COUNTIF(L411:L429,"Si")</f>
        <v>11</v>
      </c>
      <c r="N411" s="740" t="str">
        <f>+IF(AND(M411&lt;6,M411&gt;0),"Moderado",IF(AND(M411&lt;12,M411&gt;5),"Mayor",IF(AND(M411&lt;20,M411&gt;11),"Catastrófico","Responda las Preguntas de Impacto")))</f>
        <v>Mayor</v>
      </c>
      <c r="O411" s="741" t="str">
        <f>IF(AND(EXACT(J411,"Rara vez"),(EXACT(N411,"Moderado"))),"Moderado",IF(AND(EXACT(J411,"Rara vez"),(EXACT(N411,"Mayor"))),"Alto",IF(AND(EXACT(J411,"Rara vez"),(EXACT(N411,"Catastrófico"))),"Extremo",IF(AND(EXACT(J411,"Improbable"),(EXACT(N411,"Moderado"))),"Moderado",IF(AND(EXACT(J411,"Improbable"),(EXACT(N411,"Mayor"))),"Alto",IF(AND(EXACT(J411,"Improbable"),(EXACT(N411,"Catastrófico"))),"Extremo",IF(AND(EXACT(J411,"Posible"),(EXACT(N411,"Moderado"))),"Alto",IF(AND(EXACT(J411,"Posible"),(EXACT(N411,"Mayor"))),"Extremo",IF(AND(EXACT(J411,"Posible"),(EXACT(N411,"Catastrófico"))),"Extremo",IF(AND(EXACT(J411,"Probable"),(EXACT(N411,"Moderado"))),"Alto",IF(AND(EXACT(J411,"Probable"),(EXACT(N411,"Mayor"))),"Extremo",IF(AND(EXACT(J411,"Probable"),(EXACT(N411,"Catastrófico"))),"Extremo",IF(AND(EXACT(J411,"Casi Seguro"),(EXACT(N411,"Moderado"))),"Extremo",IF(AND(EXACT(J411,"Casi Seguro"),(EXACT(N411,"Mayor"))),"Extremo",IF(AND(EXACT(J411,"Casi Seguro"),(EXACT(N411,"Catastrófico"))),"Extremo","")))))))))))))))</f>
        <v>Alto</v>
      </c>
      <c r="P411" s="742" t="s">
        <v>469</v>
      </c>
      <c r="Q411" s="730" t="s">
        <v>1033</v>
      </c>
      <c r="R411" s="747" t="s">
        <v>127</v>
      </c>
      <c r="S411" s="147" t="s">
        <v>128</v>
      </c>
      <c r="T411" s="148" t="s">
        <v>129</v>
      </c>
      <c r="U411" s="147">
        <f>+IFERROR(VLOOKUP(T411,[3]DATOS!$E$2:$F$17,2,FALSE),"")</f>
        <v>15</v>
      </c>
      <c r="V411" s="746">
        <f>SUM(U411:U417)</f>
        <v>100</v>
      </c>
      <c r="W411" s="746" t="str">
        <f>+IF(AND(V411&lt;=100,V411&gt;=96),"Fuerte",IF(AND(V411&lt;=95,V411&gt;=86),"Moderado",IF(AND(V411&lt;=85,M411&gt;=0),"Débil"," ")))</f>
        <v>Fuerte</v>
      </c>
      <c r="X411" s="774" t="s">
        <v>130</v>
      </c>
      <c r="Y411" s="746" t="str">
        <f>IF(AND(EXACT(W411,"Fuerte"),(EXACT(X411,"Fuerte"))),"Fuerte",IF(AND(EXACT(W411,"Fuerte"),(EXACT(X411,"Moderado"))),"Moderado",IF(AND(EXACT(W411,"Fuerte"),(EXACT(X411,"Débil"))),"Débil",IF(AND(EXACT(W411,"Moderado"),(EXACT(X411,"Fuerte"))),"Moderado",IF(AND(EXACT(W411,"Moderado"),(EXACT(X411,"Moderado"))),"Moderado",IF(AND(EXACT(W411,"Moderado"),(EXACT(X411,"Débil"))),"Débil",IF(AND(EXACT(W411,"Débil"),(EXACT(X411,"Fuerte"))),"Débil",IF(AND(EXACT(W411,"Débil"),(EXACT(X411,"Moderado"))),"Débil",IF(AND(EXACT(W411,"Débil"),(EXACT(X411,"Débil"))),"Débil",)))))))))</f>
        <v>Fuerte</v>
      </c>
      <c r="Z411" s="746">
        <f>IF(Y411="Fuerte",100,IF(Y411="Moderado",50,IF(Y411="Débil",0)))</f>
        <v>100</v>
      </c>
      <c r="AA411" s="746">
        <f>AVERAGE(Z411:Z429)</f>
        <v>100</v>
      </c>
      <c r="AB411" s="823" t="s">
        <v>46</v>
      </c>
      <c r="AC411" s="823">
        <v>4</v>
      </c>
      <c r="AD411" s="823">
        <v>4</v>
      </c>
      <c r="AE411" s="823">
        <v>4</v>
      </c>
      <c r="AF411" s="759" t="s">
        <v>635</v>
      </c>
      <c r="AG411" s="1034" t="s">
        <v>1035</v>
      </c>
      <c r="AH411" s="785" t="str">
        <f>+IF(AA411=100,"Fuerte",IF(AND(AA411&lt;=99,AA411&gt;=50),"Moderado",IF(AA411&lt;50,"Débil"," ")))</f>
        <v>Fuerte</v>
      </c>
      <c r="AI411" s="832" t="s">
        <v>132</v>
      </c>
      <c r="AJ411" s="785" t="s">
        <v>133</v>
      </c>
      <c r="AK411" s="966" t="str">
        <f>IF(AND(OR(AJ411="Directamente",AJ411="Indirectamente",AJ411="No Disminuye"),(AH411="Fuerte"),(AI411="Directamente"),(OR(J411="Rara vez",J411="Improbable",J411="Posible"))),"Rara vez",IF(AND(OR(AJ411="Directamente",AJ411="Indirectamente",AJ411="No Disminuye"),(AH411="Fuerte"),(AI411="Directamente"),(J411="Probable")),"Improbable",IF(AND(OR(AJ411="Directamente",AJ411="Indirectamente",AJ411="No Disminuye"),(AH411="Fuerte"),(AI411="Directamente"),(J411="Casi Seguro")),"Posible",IF(AND(AJ411="Directamente",AI411="No disminuye",AH411="Fuerte"),J411,IF(AND(OR(AJ411="Directamente",AJ411="Indirectamente",AJ411="No Disminuye"),AH411="Moderado",AI411="Directamente",(OR(J411="Rara vez",J411="Improbable"))),"Rara vez",IF(AND(OR(AJ411="Directamente",AJ411="Indirectamente",AJ411="No Disminuye"),(AH411="Moderado"),(AI411="Directamente"),(J411="Posible")),"Improbable",IF(AND(OR(AJ411="Directamente",AJ411="Indirectamente",AJ411="No Disminuye"),(AH411="Moderado"),(AI411="Directamente"),(J411="Probable")),"Posible",IF(AND(OR(AJ411="Directamente",AJ411="Indirectamente",AJ411="No Disminuye"),(AH411="Moderado"),(AI411="Directamente"),(J411="Casi Seguro")),"Probable",IF(AND(AJ411="Directamente",AI411="No disminuye",AH411="Moderado"),J411,IF(AH411="Débil",J411," ESTA COMBINACION NO ESTÁ CONTEMPLADA EN LA METODOLOGÍA "))))))))))</f>
        <v>Rara vez</v>
      </c>
      <c r="AL411" s="966" t="str">
        <f>IF(AND(OR(AJ411="Directamente",AJ411="Indirectamente",AJ411="No Disminuye"),AH411="Moderado",AI411="Directamente",(OR(J411="Raro",J411="Improbable"))),"Raro",IF(AND(OR(AJ411="Directamente",AJ411="Indirectamente",AJ411="No Disminuye"),(AH411="Moderado"),(AI411="Directamente"),(J411="Posible")),"Improbable",IF(AND(OR(AJ411="Directamente",AJ411="Indirectamente",AJ411="No Disminuye"),(AH411="Moderado"),(AI411="Directamente"),(J411="Probable")),"Posible",IF(AND(OR(AJ411="Directamente",AJ411="Indirectamente",AJ411="No Disminuye"),(AH411="Moderado"),(AI411="Directamente"),(J411="Casi Seguro")),"Probable",IF(AND(AJ411="Directamente",AI411="No disminuye",AH411="Moderado"),J411," ")))))</f>
        <v xml:space="preserve"> </v>
      </c>
      <c r="AM411" s="966" t="str">
        <f>N411</f>
        <v>Mayor</v>
      </c>
      <c r="AN411" s="799" t="str">
        <f>IF(AND(EXACT(AK411,"Rara vez"),(EXACT(AM411,"Moderado"))),"Moderado",IF(AND(EXACT(AK411,"Rara vez"),(EXACT(AM411,"Mayor"))),"Alto",IF(AND(EXACT(AK411,"Rara vez"),(EXACT(AM411,"Catastrófico"))),"Extremo",IF(AND(EXACT(AK411,"Improbable"),(EXACT(AM411,"Moderado"))),"Moderado",IF(AND(EXACT(AK411,"Improbable"),(EXACT(AM411,"Mayor"))),"Alto",IF(AND(EXACT(AK411,"Improbable"),(EXACT(AM411,"Catastrófico"))),"Extremo",IF(AND(EXACT(AK411,"Posible"),(EXACT(AM411,"Moderado"))),"Alto",IF(AND(EXACT(AK411,"Posible"),(EXACT(AM411,"Mayor"))),"Extremo",IF(AND(EXACT(AK411,"Posible"),(EXACT(AM411,"Catastrófico"))),"Extremo",IF(AND(EXACT(AK411,"Probable"),(EXACT(AM411,"Moderado"))),"Alto",IF(AND(EXACT(AK411,"Probable"),(EXACT(AM411,"Mayor"))),"Extremo",IF(AND(EXACT(AK411,"Probable"),(EXACT(AM411,"Catastrófico"))),"Extremo",IF(AND(EXACT(AK411,"Casi Seguro"),(EXACT(AM411,"Moderado"))),"Extremo",IF(AND(EXACT(AK411,"Casi Seguro"),(EXACT(AM411,"Mayor"))),"Extremo",IF(AND(EXACT(AK411,"Casi Seguro"),(EXACT(AM411,"Catastrófico"))),"Extremo","")))))))))))))))</f>
        <v>Alto</v>
      </c>
      <c r="AO411" s="739" t="s">
        <v>469</v>
      </c>
      <c r="AP411" s="961" t="s">
        <v>1037</v>
      </c>
      <c r="AQ411" s="795">
        <v>44927</v>
      </c>
      <c r="AR411" s="795">
        <v>45291</v>
      </c>
      <c r="AS411" s="1016" t="s">
        <v>636</v>
      </c>
      <c r="AT411" s="965" t="s">
        <v>637</v>
      </c>
    </row>
    <row r="412" spans="1:46">
      <c r="A412" s="737"/>
      <c r="B412" s="738"/>
      <c r="C412" s="757"/>
      <c r="D412" s="757"/>
      <c r="E412" s="739"/>
      <c r="F412" s="739"/>
      <c r="G412" s="745"/>
      <c r="H412" s="739"/>
      <c r="I412" s="760"/>
      <c r="J412" s="739"/>
      <c r="K412" s="88" t="s">
        <v>135</v>
      </c>
      <c r="L412" s="103" t="s">
        <v>126</v>
      </c>
      <c r="M412" s="779"/>
      <c r="N412" s="740"/>
      <c r="O412" s="741"/>
      <c r="P412" s="742"/>
      <c r="Q412" s="730"/>
      <c r="R412" s="747"/>
      <c r="S412" s="147" t="s">
        <v>136</v>
      </c>
      <c r="T412" s="148" t="s">
        <v>137</v>
      </c>
      <c r="U412" s="147">
        <f>+IFERROR(VLOOKUP(T412,[3]DATOS!$E$2:$F$17,2,FALSE),"")</f>
        <v>15</v>
      </c>
      <c r="V412" s="746"/>
      <c r="W412" s="746"/>
      <c r="X412" s="774"/>
      <c r="Y412" s="746"/>
      <c r="Z412" s="746"/>
      <c r="AA412" s="746"/>
      <c r="AB412" s="824"/>
      <c r="AC412" s="824"/>
      <c r="AD412" s="824"/>
      <c r="AE412" s="824"/>
      <c r="AF412" s="760"/>
      <c r="AG412" s="1035"/>
      <c r="AH412" s="785"/>
      <c r="AI412" s="832"/>
      <c r="AJ412" s="785"/>
      <c r="AK412" s="966"/>
      <c r="AL412" s="966"/>
      <c r="AM412" s="966"/>
      <c r="AN412" s="799"/>
      <c r="AO412" s="739"/>
      <c r="AP412" s="962"/>
      <c r="AQ412" s="795"/>
      <c r="AR412" s="795"/>
      <c r="AS412" s="1017"/>
      <c r="AT412" s="965"/>
    </row>
    <row r="413" spans="1:46">
      <c r="A413" s="737"/>
      <c r="B413" s="738"/>
      <c r="C413" s="757"/>
      <c r="D413" s="757"/>
      <c r="E413" s="739"/>
      <c r="F413" s="739"/>
      <c r="G413" s="745"/>
      <c r="H413" s="739"/>
      <c r="I413" s="760"/>
      <c r="J413" s="739"/>
      <c r="K413" s="88" t="s">
        <v>138</v>
      </c>
      <c r="L413" s="103" t="s">
        <v>142</v>
      </c>
      <c r="M413" s="779"/>
      <c r="N413" s="740"/>
      <c r="O413" s="741"/>
      <c r="P413" s="742"/>
      <c r="Q413" s="730"/>
      <c r="R413" s="747"/>
      <c r="S413" s="147" t="s">
        <v>139</v>
      </c>
      <c r="T413" s="148" t="s">
        <v>140</v>
      </c>
      <c r="U413" s="147">
        <f>+IFERROR(VLOOKUP(T413,[3]DATOS!$E$2:$F$17,2,FALSE),"")</f>
        <v>15</v>
      </c>
      <c r="V413" s="746"/>
      <c r="W413" s="746"/>
      <c r="X413" s="774"/>
      <c r="Y413" s="746"/>
      <c r="Z413" s="746"/>
      <c r="AA413" s="746"/>
      <c r="AB413" s="824"/>
      <c r="AC413" s="824"/>
      <c r="AD413" s="824"/>
      <c r="AE413" s="824"/>
      <c r="AF413" s="760"/>
      <c r="AG413" s="1035"/>
      <c r="AH413" s="785"/>
      <c r="AI413" s="832"/>
      <c r="AJ413" s="785"/>
      <c r="AK413" s="966"/>
      <c r="AL413" s="966"/>
      <c r="AM413" s="966"/>
      <c r="AN413" s="799"/>
      <c r="AO413" s="739"/>
      <c r="AP413" s="962"/>
      <c r="AQ413" s="795"/>
      <c r="AR413" s="795"/>
      <c r="AS413" s="1017"/>
      <c r="AT413" s="965"/>
    </row>
    <row r="414" spans="1:46">
      <c r="A414" s="737"/>
      <c r="B414" s="738"/>
      <c r="C414" s="757"/>
      <c r="D414" s="757"/>
      <c r="E414" s="739"/>
      <c r="F414" s="739"/>
      <c r="G414" s="745"/>
      <c r="H414" s="739"/>
      <c r="I414" s="760"/>
      <c r="J414" s="739"/>
      <c r="K414" s="88" t="s">
        <v>141</v>
      </c>
      <c r="L414" s="103" t="s">
        <v>142</v>
      </c>
      <c r="M414" s="779"/>
      <c r="N414" s="740"/>
      <c r="O414" s="741"/>
      <c r="P414" s="742"/>
      <c r="Q414" s="730"/>
      <c r="R414" s="747"/>
      <c r="S414" s="147" t="s">
        <v>143</v>
      </c>
      <c r="T414" s="148" t="s">
        <v>144</v>
      </c>
      <c r="U414" s="147">
        <f>+IFERROR(VLOOKUP(T414,[3]DATOS!$E$2:$F$17,2,FALSE),"")</f>
        <v>15</v>
      </c>
      <c r="V414" s="746"/>
      <c r="W414" s="746"/>
      <c r="X414" s="774"/>
      <c r="Y414" s="746"/>
      <c r="Z414" s="746"/>
      <c r="AA414" s="746"/>
      <c r="AB414" s="824"/>
      <c r="AC414" s="824"/>
      <c r="AD414" s="824"/>
      <c r="AE414" s="824"/>
      <c r="AF414" s="760"/>
      <c r="AG414" s="1035"/>
      <c r="AH414" s="785"/>
      <c r="AI414" s="832"/>
      <c r="AJ414" s="785"/>
      <c r="AK414" s="966"/>
      <c r="AL414" s="966"/>
      <c r="AM414" s="966"/>
      <c r="AN414" s="799"/>
      <c r="AO414" s="739"/>
      <c r="AP414" s="962"/>
      <c r="AQ414" s="795"/>
      <c r="AR414" s="795"/>
      <c r="AS414" s="1017"/>
      <c r="AT414" s="965"/>
    </row>
    <row r="415" spans="1:46">
      <c r="A415" s="737"/>
      <c r="B415" s="738"/>
      <c r="C415" s="757"/>
      <c r="D415" s="757"/>
      <c r="E415" s="739"/>
      <c r="F415" s="739"/>
      <c r="G415" s="745"/>
      <c r="H415" s="739"/>
      <c r="I415" s="760"/>
      <c r="J415" s="739"/>
      <c r="K415" s="88" t="s">
        <v>145</v>
      </c>
      <c r="L415" s="103" t="s">
        <v>126</v>
      </c>
      <c r="M415" s="779"/>
      <c r="N415" s="740"/>
      <c r="O415" s="741"/>
      <c r="P415" s="742"/>
      <c r="Q415" s="730"/>
      <c r="R415" s="747"/>
      <c r="S415" s="147" t="s">
        <v>146</v>
      </c>
      <c r="T415" s="148" t="s">
        <v>147</v>
      </c>
      <c r="U415" s="147">
        <f>+IFERROR(VLOOKUP(T415,[3]DATOS!$E$2:$F$17,2,FALSE),"")</f>
        <v>15</v>
      </c>
      <c r="V415" s="746"/>
      <c r="W415" s="746"/>
      <c r="X415" s="774"/>
      <c r="Y415" s="746"/>
      <c r="Z415" s="746"/>
      <c r="AA415" s="746"/>
      <c r="AB415" s="824"/>
      <c r="AC415" s="824"/>
      <c r="AD415" s="824"/>
      <c r="AE415" s="824"/>
      <c r="AF415" s="760"/>
      <c r="AG415" s="1035"/>
      <c r="AH415" s="785"/>
      <c r="AI415" s="832"/>
      <c r="AJ415" s="785"/>
      <c r="AK415" s="966"/>
      <c r="AL415" s="966"/>
      <c r="AM415" s="966"/>
      <c r="AN415" s="799"/>
      <c r="AO415" s="739"/>
      <c r="AP415" s="962"/>
      <c r="AQ415" s="795"/>
      <c r="AR415" s="795"/>
      <c r="AS415" s="1017"/>
      <c r="AT415" s="965"/>
    </row>
    <row r="416" spans="1:46">
      <c r="A416" s="737"/>
      <c r="B416" s="738"/>
      <c r="C416" s="757"/>
      <c r="D416" s="757"/>
      <c r="E416" s="739"/>
      <c r="F416" s="739"/>
      <c r="G416" s="745"/>
      <c r="H416" s="739"/>
      <c r="I416" s="760"/>
      <c r="J416" s="739"/>
      <c r="K416" s="88" t="s">
        <v>148</v>
      </c>
      <c r="L416" s="103" t="s">
        <v>142</v>
      </c>
      <c r="M416" s="779"/>
      <c r="N416" s="740"/>
      <c r="O416" s="741"/>
      <c r="P416" s="742"/>
      <c r="Q416" s="730"/>
      <c r="R416" s="747"/>
      <c r="S416" s="147" t="s">
        <v>149</v>
      </c>
      <c r="T416" s="148" t="s">
        <v>150</v>
      </c>
      <c r="U416" s="147">
        <f>+IFERROR(VLOOKUP(T416,[3]DATOS!$E$2:$F$17,2,FALSE),"")</f>
        <v>15</v>
      </c>
      <c r="V416" s="746"/>
      <c r="W416" s="746"/>
      <c r="X416" s="774"/>
      <c r="Y416" s="746"/>
      <c r="Z416" s="746"/>
      <c r="AA416" s="746"/>
      <c r="AB416" s="824"/>
      <c r="AC416" s="824"/>
      <c r="AD416" s="824"/>
      <c r="AE416" s="824"/>
      <c r="AF416" s="760"/>
      <c r="AG416" s="1035"/>
      <c r="AH416" s="785"/>
      <c r="AI416" s="832"/>
      <c r="AJ416" s="785"/>
      <c r="AK416" s="966"/>
      <c r="AL416" s="966"/>
      <c r="AM416" s="966"/>
      <c r="AN416" s="799"/>
      <c r="AO416" s="739"/>
      <c r="AP416" s="962"/>
      <c r="AQ416" s="795"/>
      <c r="AR416" s="795"/>
      <c r="AS416" s="1017"/>
      <c r="AT416" s="965"/>
    </row>
    <row r="417" spans="1:46">
      <c r="A417" s="737"/>
      <c r="B417" s="738"/>
      <c r="C417" s="757"/>
      <c r="D417" s="757"/>
      <c r="E417" s="739"/>
      <c r="F417" s="739"/>
      <c r="G417" s="745"/>
      <c r="H417" s="739"/>
      <c r="I417" s="760"/>
      <c r="J417" s="739"/>
      <c r="K417" s="88" t="s">
        <v>151</v>
      </c>
      <c r="L417" s="103" t="s">
        <v>142</v>
      </c>
      <c r="M417" s="779"/>
      <c r="N417" s="740"/>
      <c r="O417" s="741"/>
      <c r="P417" s="742"/>
      <c r="Q417" s="730"/>
      <c r="R417" s="747"/>
      <c r="S417" s="147" t="s">
        <v>152</v>
      </c>
      <c r="T417" s="148" t="s">
        <v>153</v>
      </c>
      <c r="U417" s="147">
        <f>+IFERROR(VLOOKUP(T417,[3]DATOS!$E$2:$F$17,2,FALSE),"")</f>
        <v>10</v>
      </c>
      <c r="V417" s="746"/>
      <c r="W417" s="746"/>
      <c r="X417" s="774"/>
      <c r="Y417" s="746"/>
      <c r="Z417" s="746"/>
      <c r="AA417" s="746"/>
      <c r="AB417" s="824"/>
      <c r="AC417" s="824"/>
      <c r="AD417" s="824"/>
      <c r="AE417" s="824"/>
      <c r="AF417" s="760"/>
      <c r="AG417" s="1035"/>
      <c r="AH417" s="785"/>
      <c r="AI417" s="832"/>
      <c r="AJ417" s="785"/>
      <c r="AK417" s="966"/>
      <c r="AL417" s="966"/>
      <c r="AM417" s="966"/>
      <c r="AN417" s="799"/>
      <c r="AO417" s="739"/>
      <c r="AP417" s="962"/>
      <c r="AQ417" s="795"/>
      <c r="AR417" s="795"/>
      <c r="AS417" s="1017"/>
      <c r="AT417" s="965"/>
    </row>
    <row r="418" spans="1:46" ht="97.5" customHeight="1">
      <c r="A418" s="737"/>
      <c r="B418" s="738"/>
      <c r="C418" s="757"/>
      <c r="D418" s="757"/>
      <c r="E418" s="739"/>
      <c r="F418" s="739"/>
      <c r="G418" s="745"/>
      <c r="H418" s="739"/>
      <c r="I418" s="760"/>
      <c r="J418" s="739"/>
      <c r="K418" s="88" t="s">
        <v>154</v>
      </c>
      <c r="L418" s="103" t="s">
        <v>142</v>
      </c>
      <c r="M418" s="779"/>
      <c r="N418" s="740"/>
      <c r="O418" s="741"/>
      <c r="P418" s="742"/>
      <c r="Q418" s="730"/>
      <c r="R418" s="747"/>
      <c r="S418" s="746"/>
      <c r="T418" s="774"/>
      <c r="U418" s="746"/>
      <c r="V418" s="746"/>
      <c r="W418" s="746"/>
      <c r="X418" s="774"/>
      <c r="Y418" s="746"/>
      <c r="Z418" s="746"/>
      <c r="AA418" s="746"/>
      <c r="AB418" s="824"/>
      <c r="AC418" s="824"/>
      <c r="AD418" s="824"/>
      <c r="AE418" s="824"/>
      <c r="AF418" s="760"/>
      <c r="AG418" s="1035"/>
      <c r="AH418" s="785"/>
      <c r="AI418" s="832"/>
      <c r="AJ418" s="785"/>
      <c r="AK418" s="966"/>
      <c r="AL418" s="966"/>
      <c r="AM418" s="966"/>
      <c r="AN418" s="799"/>
      <c r="AO418" s="739"/>
      <c r="AP418" s="962"/>
      <c r="AQ418" s="795"/>
      <c r="AR418" s="795"/>
      <c r="AS418" s="1017"/>
      <c r="AT418" s="965"/>
    </row>
    <row r="419" spans="1:46">
      <c r="A419" s="737"/>
      <c r="B419" s="738"/>
      <c r="C419" s="757"/>
      <c r="D419" s="757"/>
      <c r="E419" s="739"/>
      <c r="F419" s="739"/>
      <c r="G419" s="745"/>
      <c r="H419" s="739"/>
      <c r="I419" s="760"/>
      <c r="J419" s="739"/>
      <c r="K419" s="88" t="s">
        <v>155</v>
      </c>
      <c r="L419" s="103" t="s">
        <v>126</v>
      </c>
      <c r="M419" s="779"/>
      <c r="N419" s="740"/>
      <c r="O419" s="741"/>
      <c r="P419" s="742"/>
      <c r="Q419" s="730"/>
      <c r="R419" s="747"/>
      <c r="S419" s="746"/>
      <c r="T419" s="774"/>
      <c r="U419" s="746"/>
      <c r="V419" s="746"/>
      <c r="W419" s="746"/>
      <c r="X419" s="774"/>
      <c r="Y419" s="746"/>
      <c r="Z419" s="746"/>
      <c r="AA419" s="746"/>
      <c r="AB419" s="824"/>
      <c r="AC419" s="824"/>
      <c r="AD419" s="824"/>
      <c r="AE419" s="824"/>
      <c r="AF419" s="760"/>
      <c r="AG419" s="1035"/>
      <c r="AH419" s="785"/>
      <c r="AI419" s="832"/>
      <c r="AJ419" s="785"/>
      <c r="AK419" s="966"/>
      <c r="AL419" s="966"/>
      <c r="AM419" s="966"/>
      <c r="AN419" s="799"/>
      <c r="AO419" s="739"/>
      <c r="AP419" s="962"/>
      <c r="AQ419" s="795"/>
      <c r="AR419" s="795"/>
      <c r="AS419" s="1017"/>
      <c r="AT419" s="965"/>
    </row>
    <row r="420" spans="1:46">
      <c r="A420" s="737"/>
      <c r="B420" s="738"/>
      <c r="C420" s="762" t="s">
        <v>1029</v>
      </c>
      <c r="D420" s="762" t="s">
        <v>1030</v>
      </c>
      <c r="E420" s="739"/>
      <c r="F420" s="739"/>
      <c r="G420" s="745"/>
      <c r="H420" s="739"/>
      <c r="I420" s="760"/>
      <c r="J420" s="739"/>
      <c r="K420" s="88" t="s">
        <v>156</v>
      </c>
      <c r="L420" s="103" t="s">
        <v>126</v>
      </c>
      <c r="M420" s="779"/>
      <c r="N420" s="740"/>
      <c r="O420" s="741"/>
      <c r="P420" s="742"/>
      <c r="Q420" s="730"/>
      <c r="R420" s="747"/>
      <c r="S420" s="746"/>
      <c r="T420" s="774"/>
      <c r="U420" s="746"/>
      <c r="V420" s="746"/>
      <c r="W420" s="746"/>
      <c r="X420" s="774"/>
      <c r="Y420" s="746"/>
      <c r="Z420" s="746"/>
      <c r="AA420" s="746"/>
      <c r="AB420" s="824"/>
      <c r="AC420" s="824"/>
      <c r="AD420" s="824"/>
      <c r="AE420" s="824"/>
      <c r="AF420" s="760"/>
      <c r="AG420" s="1035"/>
      <c r="AH420" s="785"/>
      <c r="AI420" s="832"/>
      <c r="AJ420" s="785"/>
      <c r="AK420" s="966"/>
      <c r="AL420" s="966"/>
      <c r="AM420" s="966"/>
      <c r="AN420" s="799"/>
      <c r="AO420" s="739"/>
      <c r="AP420" s="962"/>
      <c r="AQ420" s="795"/>
      <c r="AR420" s="795"/>
      <c r="AS420" s="1017"/>
      <c r="AT420" s="965"/>
    </row>
    <row r="421" spans="1:46" ht="101.25" customHeight="1">
      <c r="A421" s="737"/>
      <c r="B421" s="738"/>
      <c r="C421" s="754"/>
      <c r="D421" s="754"/>
      <c r="E421" s="739"/>
      <c r="F421" s="739"/>
      <c r="G421" s="745"/>
      <c r="H421" s="739"/>
      <c r="I421" s="760"/>
      <c r="J421" s="739"/>
      <c r="K421" s="88" t="s">
        <v>157</v>
      </c>
      <c r="L421" s="103" t="s">
        <v>126</v>
      </c>
      <c r="M421" s="779"/>
      <c r="N421" s="740"/>
      <c r="O421" s="741"/>
      <c r="P421" s="742"/>
      <c r="Q421" s="730"/>
      <c r="R421" s="747"/>
      <c r="S421" s="746"/>
      <c r="T421" s="774"/>
      <c r="U421" s="746"/>
      <c r="V421" s="746"/>
      <c r="W421" s="746"/>
      <c r="X421" s="774"/>
      <c r="Y421" s="746"/>
      <c r="Z421" s="746"/>
      <c r="AA421" s="746"/>
      <c r="AB421" s="825"/>
      <c r="AC421" s="1014"/>
      <c r="AD421" s="1014"/>
      <c r="AE421" s="1014"/>
      <c r="AF421" s="761"/>
      <c r="AG421" s="1036"/>
      <c r="AH421" s="785"/>
      <c r="AI421" s="832"/>
      <c r="AJ421" s="785"/>
      <c r="AK421" s="966"/>
      <c r="AL421" s="966"/>
      <c r="AM421" s="966"/>
      <c r="AN421" s="799"/>
      <c r="AO421" s="739"/>
      <c r="AP421" s="963"/>
      <c r="AQ421" s="795"/>
      <c r="AR421" s="795"/>
      <c r="AS421" s="1018"/>
      <c r="AT421" s="965"/>
    </row>
    <row r="422" spans="1:46" ht="107.25" customHeight="1">
      <c r="A422" s="737"/>
      <c r="B422" s="738"/>
      <c r="C422" s="754"/>
      <c r="D422" s="754"/>
      <c r="E422" s="739"/>
      <c r="F422" s="739"/>
      <c r="G422" s="730" t="s">
        <v>1032</v>
      </c>
      <c r="H422" s="739"/>
      <c r="I422" s="760"/>
      <c r="J422" s="739"/>
      <c r="K422" s="88" t="s">
        <v>158</v>
      </c>
      <c r="L422" s="103" t="s">
        <v>126</v>
      </c>
      <c r="M422" s="779"/>
      <c r="N422" s="740"/>
      <c r="O422" s="741"/>
      <c r="P422" s="742"/>
      <c r="Q422" s="730" t="s">
        <v>1034</v>
      </c>
      <c r="R422" s="747" t="s">
        <v>127</v>
      </c>
      <c r="S422" s="147" t="s">
        <v>128</v>
      </c>
      <c r="T422" s="148" t="s">
        <v>129</v>
      </c>
      <c r="U422" s="147">
        <f>+IFERROR(VLOOKUP(T422,[3]DATOS!$E$2:$F$17,2,FALSE),"")</f>
        <v>15</v>
      </c>
      <c r="V422" s="746">
        <f>SUM(U422:U428)</f>
        <v>100</v>
      </c>
      <c r="W422" s="746" t="str">
        <f>+IF(AND(V422&lt;=100,V422&gt;=96),"Fuerte",IF(AND(V422&lt;=95,V422&gt;=86),"Moderado",IF(AND(V422&lt;=85,M422&gt;=0),"Débil"," ")))</f>
        <v>Fuerte</v>
      </c>
      <c r="X422" s="774" t="s">
        <v>130</v>
      </c>
      <c r="Y422" s="746" t="str">
        <f>IF(AND(EXACT(W422,"Fuerte"),(EXACT(X422,"Fuerte"))),"Fuerte",IF(AND(EXACT(W422,"Fuerte"),(EXACT(X422,"Moderado"))),"Moderado",IF(AND(EXACT(W422,"Fuerte"),(EXACT(X422,"Débil"))),"Débil",IF(AND(EXACT(W422,"Moderado"),(EXACT(X422,"Fuerte"))),"Moderado",IF(AND(EXACT(W422,"Moderado"),(EXACT(X422,"Moderado"))),"Moderado",IF(AND(EXACT(W422,"Moderado"),(EXACT(X422,"Débil"))),"Débil",IF(AND(EXACT(W422,"Débil"),(EXACT(X422,"Fuerte"))),"Débil",IF(AND(EXACT(W422,"Débil"),(EXACT(X422,"Moderado"))),"Débil",IF(AND(EXACT(W422,"Débil"),(EXACT(X422,"Débil"))),"Débil",)))))))))</f>
        <v>Fuerte</v>
      </c>
      <c r="Z422" s="746">
        <f>IF(Y422="Fuerte",100,IF(Y422="Moderado",50,IF(Y422="Débil",0)))</f>
        <v>100</v>
      </c>
      <c r="AA422" s="746"/>
      <c r="AB422" s="823" t="s">
        <v>46</v>
      </c>
      <c r="AC422" s="823">
        <v>4</v>
      </c>
      <c r="AD422" s="823">
        <v>4</v>
      </c>
      <c r="AE422" s="823">
        <v>4</v>
      </c>
      <c r="AF422" s="759" t="s">
        <v>638</v>
      </c>
      <c r="AG422" s="1034" t="s">
        <v>1036</v>
      </c>
      <c r="AH422" s="785"/>
      <c r="AI422" s="832"/>
      <c r="AJ422" s="785"/>
      <c r="AK422" s="966"/>
      <c r="AL422" s="966"/>
      <c r="AM422" s="966"/>
      <c r="AN422" s="799"/>
      <c r="AO422" s="739"/>
      <c r="AP422" s="836" t="s">
        <v>1038</v>
      </c>
      <c r="AQ422" s="795"/>
      <c r="AR422" s="795"/>
      <c r="AS422" s="1016" t="s">
        <v>636</v>
      </c>
      <c r="AT422" s="965" t="s">
        <v>1039</v>
      </c>
    </row>
    <row r="423" spans="1:46" ht="54" customHeight="1">
      <c r="A423" s="737"/>
      <c r="B423" s="738"/>
      <c r="C423" s="754"/>
      <c r="D423" s="754"/>
      <c r="E423" s="739"/>
      <c r="F423" s="739"/>
      <c r="G423" s="730"/>
      <c r="H423" s="739"/>
      <c r="I423" s="760"/>
      <c r="J423" s="739"/>
      <c r="K423" s="89" t="s">
        <v>159</v>
      </c>
      <c r="L423" s="103" t="s">
        <v>142</v>
      </c>
      <c r="M423" s="779"/>
      <c r="N423" s="740"/>
      <c r="O423" s="741"/>
      <c r="P423" s="742"/>
      <c r="Q423" s="730"/>
      <c r="R423" s="747"/>
      <c r="S423" s="147" t="s">
        <v>136</v>
      </c>
      <c r="T423" s="148" t="s">
        <v>137</v>
      </c>
      <c r="U423" s="147">
        <f>+IFERROR(VLOOKUP(T423,[3]DATOS!$E$2:$F$17,2,FALSE),"")</f>
        <v>15</v>
      </c>
      <c r="V423" s="746"/>
      <c r="W423" s="746"/>
      <c r="X423" s="774"/>
      <c r="Y423" s="746"/>
      <c r="Z423" s="746"/>
      <c r="AA423" s="746"/>
      <c r="AB423" s="824"/>
      <c r="AC423" s="824"/>
      <c r="AD423" s="824"/>
      <c r="AE423" s="824"/>
      <c r="AF423" s="760"/>
      <c r="AG423" s="1035"/>
      <c r="AH423" s="785"/>
      <c r="AI423" s="832"/>
      <c r="AJ423" s="785"/>
      <c r="AK423" s="966"/>
      <c r="AL423" s="966"/>
      <c r="AM423" s="966"/>
      <c r="AN423" s="799"/>
      <c r="AO423" s="739"/>
      <c r="AP423" s="836"/>
      <c r="AQ423" s="795"/>
      <c r="AR423" s="795"/>
      <c r="AS423" s="1017"/>
      <c r="AT423" s="965"/>
    </row>
    <row r="424" spans="1:46">
      <c r="A424" s="737"/>
      <c r="B424" s="738"/>
      <c r="C424" s="754"/>
      <c r="D424" s="754"/>
      <c r="E424" s="739"/>
      <c r="F424" s="739"/>
      <c r="G424" s="730"/>
      <c r="H424" s="739"/>
      <c r="I424" s="760"/>
      <c r="J424" s="739"/>
      <c r="K424" s="89" t="s">
        <v>160</v>
      </c>
      <c r="L424" s="103" t="s">
        <v>126</v>
      </c>
      <c r="M424" s="779"/>
      <c r="N424" s="740"/>
      <c r="O424" s="741"/>
      <c r="P424" s="742"/>
      <c r="Q424" s="730"/>
      <c r="R424" s="747"/>
      <c r="S424" s="147" t="s">
        <v>139</v>
      </c>
      <c r="T424" s="148" t="s">
        <v>140</v>
      </c>
      <c r="U424" s="147">
        <f>+IFERROR(VLOOKUP(T424,[3]DATOS!$E$2:$F$17,2,FALSE),"")</f>
        <v>15</v>
      </c>
      <c r="V424" s="746"/>
      <c r="W424" s="746"/>
      <c r="X424" s="774"/>
      <c r="Y424" s="746"/>
      <c r="Z424" s="746"/>
      <c r="AA424" s="746"/>
      <c r="AB424" s="824"/>
      <c r="AC424" s="824"/>
      <c r="AD424" s="824"/>
      <c r="AE424" s="824"/>
      <c r="AF424" s="760"/>
      <c r="AG424" s="1035"/>
      <c r="AH424" s="785"/>
      <c r="AI424" s="832"/>
      <c r="AJ424" s="785"/>
      <c r="AK424" s="966"/>
      <c r="AL424" s="966"/>
      <c r="AM424" s="966"/>
      <c r="AN424" s="799"/>
      <c r="AO424" s="739"/>
      <c r="AP424" s="836"/>
      <c r="AQ424" s="795"/>
      <c r="AR424" s="795"/>
      <c r="AS424" s="1017"/>
      <c r="AT424" s="965"/>
    </row>
    <row r="425" spans="1:46">
      <c r="A425" s="737"/>
      <c r="B425" s="738"/>
      <c r="C425" s="754"/>
      <c r="D425" s="754"/>
      <c r="E425" s="739"/>
      <c r="F425" s="739"/>
      <c r="G425" s="730"/>
      <c r="H425" s="739"/>
      <c r="I425" s="760"/>
      <c r="J425" s="739"/>
      <c r="K425" s="89" t="s">
        <v>161</v>
      </c>
      <c r="L425" s="103" t="s">
        <v>126</v>
      </c>
      <c r="M425" s="779"/>
      <c r="N425" s="740"/>
      <c r="O425" s="741"/>
      <c r="P425" s="742"/>
      <c r="Q425" s="730"/>
      <c r="R425" s="747"/>
      <c r="S425" s="147" t="s">
        <v>143</v>
      </c>
      <c r="T425" s="148" t="s">
        <v>144</v>
      </c>
      <c r="U425" s="147">
        <f>+IFERROR(VLOOKUP(T425,[3]DATOS!$E$2:$F$17,2,FALSE),"")</f>
        <v>15</v>
      </c>
      <c r="V425" s="746"/>
      <c r="W425" s="746"/>
      <c r="X425" s="774"/>
      <c r="Y425" s="746"/>
      <c r="Z425" s="746"/>
      <c r="AA425" s="746"/>
      <c r="AB425" s="824"/>
      <c r="AC425" s="824"/>
      <c r="AD425" s="824"/>
      <c r="AE425" s="824"/>
      <c r="AF425" s="760"/>
      <c r="AG425" s="1035"/>
      <c r="AH425" s="785"/>
      <c r="AI425" s="832"/>
      <c r="AJ425" s="785"/>
      <c r="AK425" s="966"/>
      <c r="AL425" s="966"/>
      <c r="AM425" s="966"/>
      <c r="AN425" s="799"/>
      <c r="AO425" s="739"/>
      <c r="AP425" s="836"/>
      <c r="AQ425" s="795"/>
      <c r="AR425" s="795"/>
      <c r="AS425" s="1017"/>
      <c r="AT425" s="965"/>
    </row>
    <row r="426" spans="1:46" ht="63.75" customHeight="1">
      <c r="A426" s="737"/>
      <c r="B426" s="738"/>
      <c r="C426" s="754"/>
      <c r="D426" s="754"/>
      <c r="E426" s="739"/>
      <c r="F426" s="739"/>
      <c r="G426" s="730"/>
      <c r="H426" s="739"/>
      <c r="I426" s="760"/>
      <c r="J426" s="739"/>
      <c r="K426" s="89" t="s">
        <v>162</v>
      </c>
      <c r="L426" s="90" t="s">
        <v>142</v>
      </c>
      <c r="M426" s="779"/>
      <c r="N426" s="740"/>
      <c r="O426" s="741"/>
      <c r="P426" s="742"/>
      <c r="Q426" s="730"/>
      <c r="R426" s="747"/>
      <c r="S426" s="147" t="s">
        <v>146</v>
      </c>
      <c r="T426" s="148" t="s">
        <v>147</v>
      </c>
      <c r="U426" s="147">
        <f>+IFERROR(VLOOKUP(T426,[3]DATOS!$E$2:$F$17,2,FALSE),"")</f>
        <v>15</v>
      </c>
      <c r="V426" s="746"/>
      <c r="W426" s="746"/>
      <c r="X426" s="774"/>
      <c r="Y426" s="746"/>
      <c r="Z426" s="746"/>
      <c r="AA426" s="746"/>
      <c r="AB426" s="824"/>
      <c r="AC426" s="824"/>
      <c r="AD426" s="824"/>
      <c r="AE426" s="824"/>
      <c r="AF426" s="760"/>
      <c r="AG426" s="1035"/>
      <c r="AH426" s="785"/>
      <c r="AI426" s="832"/>
      <c r="AJ426" s="785"/>
      <c r="AK426" s="966"/>
      <c r="AL426" s="966"/>
      <c r="AM426" s="966"/>
      <c r="AN426" s="799"/>
      <c r="AO426" s="739"/>
      <c r="AP426" s="836"/>
      <c r="AQ426" s="795"/>
      <c r="AR426" s="795"/>
      <c r="AS426" s="1017"/>
      <c r="AT426" s="965"/>
    </row>
    <row r="427" spans="1:46" ht="73.5" customHeight="1">
      <c r="A427" s="737"/>
      <c r="B427" s="738"/>
      <c r="C427" s="754"/>
      <c r="D427" s="754"/>
      <c r="E427" s="739"/>
      <c r="F427" s="739"/>
      <c r="G427" s="730"/>
      <c r="H427" s="739"/>
      <c r="I427" s="760"/>
      <c r="J427" s="739"/>
      <c r="K427" s="89" t="s">
        <v>163</v>
      </c>
      <c r="L427" s="103" t="s">
        <v>126</v>
      </c>
      <c r="M427" s="779"/>
      <c r="N427" s="740"/>
      <c r="O427" s="741"/>
      <c r="P427" s="742"/>
      <c r="Q427" s="730"/>
      <c r="R427" s="747"/>
      <c r="S427" s="147" t="s">
        <v>149</v>
      </c>
      <c r="T427" s="148" t="s">
        <v>150</v>
      </c>
      <c r="U427" s="147">
        <f>+IFERROR(VLOOKUP(T427,[3]DATOS!$E$2:$F$17,2,FALSE),"")</f>
        <v>15</v>
      </c>
      <c r="V427" s="746"/>
      <c r="W427" s="746"/>
      <c r="X427" s="774"/>
      <c r="Y427" s="746"/>
      <c r="Z427" s="746"/>
      <c r="AA427" s="746"/>
      <c r="AB427" s="824"/>
      <c r="AC427" s="824"/>
      <c r="AD427" s="824"/>
      <c r="AE427" s="824"/>
      <c r="AF427" s="760"/>
      <c r="AG427" s="1035"/>
      <c r="AH427" s="785"/>
      <c r="AI427" s="832"/>
      <c r="AJ427" s="785"/>
      <c r="AK427" s="966"/>
      <c r="AL427" s="966"/>
      <c r="AM427" s="966"/>
      <c r="AN427" s="799"/>
      <c r="AO427" s="739"/>
      <c r="AP427" s="836"/>
      <c r="AQ427" s="795"/>
      <c r="AR427" s="795"/>
      <c r="AS427" s="1017"/>
      <c r="AT427" s="965"/>
    </row>
    <row r="428" spans="1:46" ht="58.5" customHeight="1">
      <c r="A428" s="737"/>
      <c r="B428" s="738"/>
      <c r="C428" s="754"/>
      <c r="D428" s="754"/>
      <c r="E428" s="739"/>
      <c r="F428" s="739"/>
      <c r="G428" s="730"/>
      <c r="H428" s="739"/>
      <c r="I428" s="760"/>
      <c r="J428" s="739"/>
      <c r="K428" s="89" t="s">
        <v>164</v>
      </c>
      <c r="L428" s="103" t="s">
        <v>126</v>
      </c>
      <c r="M428" s="779"/>
      <c r="N428" s="740"/>
      <c r="O428" s="741"/>
      <c r="P428" s="742"/>
      <c r="Q428" s="730"/>
      <c r="R428" s="747"/>
      <c r="S428" s="147" t="s">
        <v>152</v>
      </c>
      <c r="T428" s="148" t="s">
        <v>153</v>
      </c>
      <c r="U428" s="147">
        <f>+IFERROR(VLOOKUP(T428,[3]DATOS!$E$2:$F$17,2,FALSE),"")</f>
        <v>10</v>
      </c>
      <c r="V428" s="746"/>
      <c r="W428" s="746"/>
      <c r="X428" s="774"/>
      <c r="Y428" s="746"/>
      <c r="Z428" s="746"/>
      <c r="AA428" s="746"/>
      <c r="AB428" s="824"/>
      <c r="AC428" s="824"/>
      <c r="AD428" s="824"/>
      <c r="AE428" s="824"/>
      <c r="AF428" s="760"/>
      <c r="AG428" s="1035"/>
      <c r="AH428" s="785"/>
      <c r="AI428" s="832"/>
      <c r="AJ428" s="785"/>
      <c r="AK428" s="966"/>
      <c r="AL428" s="966"/>
      <c r="AM428" s="966"/>
      <c r="AN428" s="799"/>
      <c r="AO428" s="739"/>
      <c r="AP428" s="836"/>
      <c r="AQ428" s="795"/>
      <c r="AR428" s="795"/>
      <c r="AS428" s="1017"/>
      <c r="AT428" s="965"/>
    </row>
    <row r="429" spans="1:46" ht="153" customHeight="1">
      <c r="A429" s="737"/>
      <c r="B429" s="738"/>
      <c r="C429" s="755"/>
      <c r="D429" s="755"/>
      <c r="E429" s="739"/>
      <c r="F429" s="739"/>
      <c r="G429" s="730"/>
      <c r="H429" s="739"/>
      <c r="I429" s="761"/>
      <c r="J429" s="739"/>
      <c r="K429" s="89" t="s">
        <v>165</v>
      </c>
      <c r="L429" s="103" t="s">
        <v>142</v>
      </c>
      <c r="M429" s="779"/>
      <c r="N429" s="740"/>
      <c r="O429" s="741"/>
      <c r="P429" s="742"/>
      <c r="Q429" s="730"/>
      <c r="R429" s="747"/>
      <c r="S429" s="147"/>
      <c r="T429" s="148"/>
      <c r="U429" s="147"/>
      <c r="V429" s="746"/>
      <c r="W429" s="746"/>
      <c r="X429" s="774"/>
      <c r="Y429" s="746"/>
      <c r="Z429" s="746"/>
      <c r="AA429" s="746"/>
      <c r="AB429" s="825"/>
      <c r="AC429" s="824"/>
      <c r="AD429" s="824"/>
      <c r="AE429" s="824"/>
      <c r="AF429" s="761"/>
      <c r="AG429" s="1036"/>
      <c r="AH429" s="785"/>
      <c r="AI429" s="832"/>
      <c r="AJ429" s="785"/>
      <c r="AK429" s="966"/>
      <c r="AL429" s="966"/>
      <c r="AM429" s="966"/>
      <c r="AN429" s="799"/>
      <c r="AO429" s="739"/>
      <c r="AP429" s="836"/>
      <c r="AQ429" s="795"/>
      <c r="AR429" s="795"/>
      <c r="AS429" s="1018"/>
      <c r="AT429" s="965"/>
    </row>
    <row r="430" spans="1:46" ht="15" customHeight="1">
      <c r="A430" s="737">
        <v>22</v>
      </c>
      <c r="B430" s="738" t="s">
        <v>639</v>
      </c>
      <c r="C430" s="756" t="s">
        <v>1040</v>
      </c>
      <c r="D430" s="756" t="s">
        <v>1041</v>
      </c>
      <c r="E430" s="739" t="s">
        <v>1044</v>
      </c>
      <c r="F430" s="739" t="s">
        <v>122</v>
      </c>
      <c r="G430" s="730" t="s">
        <v>1045</v>
      </c>
      <c r="H430" s="739" t="s">
        <v>640</v>
      </c>
      <c r="I430" s="759" t="s">
        <v>468</v>
      </c>
      <c r="J430" s="739" t="s">
        <v>124</v>
      </c>
      <c r="K430" s="88" t="s">
        <v>125</v>
      </c>
      <c r="L430" s="103" t="s">
        <v>126</v>
      </c>
      <c r="M430" s="779">
        <v>15</v>
      </c>
      <c r="N430" s="740" t="s">
        <v>532</v>
      </c>
      <c r="O430" s="741" t="s">
        <v>533</v>
      </c>
      <c r="P430" s="742" t="s">
        <v>469</v>
      </c>
      <c r="Q430" s="730" t="s">
        <v>1046</v>
      </c>
      <c r="R430" s="747" t="s">
        <v>127</v>
      </c>
      <c r="S430" s="147" t="s">
        <v>128</v>
      </c>
      <c r="T430" s="148" t="s">
        <v>129</v>
      </c>
      <c r="U430" s="147">
        <v>15</v>
      </c>
      <c r="V430" s="746">
        <v>100</v>
      </c>
      <c r="W430" s="746" t="s">
        <v>130</v>
      </c>
      <c r="X430" s="774" t="s">
        <v>130</v>
      </c>
      <c r="Y430" s="746" t="s">
        <v>130</v>
      </c>
      <c r="Z430" s="746">
        <v>100</v>
      </c>
      <c r="AA430" s="746">
        <v>100</v>
      </c>
      <c r="AB430" s="823" t="s">
        <v>46</v>
      </c>
      <c r="AC430" s="823">
        <v>4</v>
      </c>
      <c r="AD430" s="823">
        <v>4</v>
      </c>
      <c r="AE430" s="823">
        <v>4</v>
      </c>
      <c r="AF430" s="759" t="s">
        <v>641</v>
      </c>
      <c r="AG430" s="829" t="s">
        <v>642</v>
      </c>
      <c r="AH430" s="785" t="s">
        <v>130</v>
      </c>
      <c r="AI430" s="832" t="s">
        <v>132</v>
      </c>
      <c r="AJ430" s="785" t="s">
        <v>133</v>
      </c>
      <c r="AK430" s="966" t="s">
        <v>124</v>
      </c>
      <c r="AL430" s="966" t="s">
        <v>574</v>
      </c>
      <c r="AM430" s="966" t="s">
        <v>532</v>
      </c>
      <c r="AN430" s="799" t="str">
        <f>IF(AND(EXACT(AK430,"Rara vez"),(EXACT(AM430,"Moderado"))),"Moderado",IF(AND(EXACT(AK430,"Rara vez"),(EXACT(AM430,"Mayor"))),"Alto",IF(AND(EXACT(AK430,"Rara vez"),(EXACT(AM430,"Catastrófico"))),"Extremo",IF(AND(EXACT(AK430,"Improbable"),(EXACT(AM430,"Moderado"))),"Moderado",IF(AND(EXACT(AK430,"Improbable"),(EXACT(AM430,"Mayor"))),"Alto",IF(AND(EXACT(AK430,"Improbable"),(EXACT(AM430,"Catastrófico"))),"Extremo",IF(AND(EXACT(AK430,"Posible"),(EXACT(AM430,"Moderado"))),"Alto",IF(AND(EXACT(AK430,"Posible"),(EXACT(AM430,"Mayor"))),"Extremo",IF(AND(EXACT(AK430,"Posible"),(EXACT(AM430,"Catastrófico"))),"Extremo",IF(AND(EXACT(AK430,"Probable"),(EXACT(AM430,"Moderado"))),"Alto",IF(AND(EXACT(AK430,"Probable"),(EXACT(AM430,"Mayor"))),"Extremo",IF(AND(EXACT(AK430,"Probable"),(EXACT(AM430,"Catastrófico"))),"Extremo",IF(AND(EXACT(AK430,"Casi Seguro"),(EXACT(AM430,"Moderado"))),"Extremo",IF(AND(EXACT(AK430,"Casi Seguro"),(EXACT(AM430,"Mayor"))),"Extremo",IF(AND(EXACT(AK430,"Casi Seguro"),(EXACT(AM430,"Catastrófico"))),"Extremo","")))))))))))))))</f>
        <v>Extremo</v>
      </c>
      <c r="AO430" s="739" t="s">
        <v>469</v>
      </c>
      <c r="AP430" s="961" t="s">
        <v>1047</v>
      </c>
      <c r="AQ430" s="795">
        <v>44927</v>
      </c>
      <c r="AR430" s="795">
        <v>45291</v>
      </c>
      <c r="AS430" s="964" t="s">
        <v>186</v>
      </c>
      <c r="AT430" s="965" t="s">
        <v>643</v>
      </c>
    </row>
    <row r="431" spans="1:46">
      <c r="A431" s="737"/>
      <c r="B431" s="738"/>
      <c r="C431" s="757"/>
      <c r="D431" s="757"/>
      <c r="E431" s="739"/>
      <c r="F431" s="739"/>
      <c r="G431" s="730"/>
      <c r="H431" s="739"/>
      <c r="I431" s="760"/>
      <c r="J431" s="739"/>
      <c r="K431" s="88" t="s">
        <v>135</v>
      </c>
      <c r="L431" s="103" t="s">
        <v>126</v>
      </c>
      <c r="M431" s="779"/>
      <c r="N431" s="740"/>
      <c r="O431" s="741"/>
      <c r="P431" s="742"/>
      <c r="Q431" s="730"/>
      <c r="R431" s="747"/>
      <c r="S431" s="147" t="s">
        <v>136</v>
      </c>
      <c r="T431" s="148" t="s">
        <v>137</v>
      </c>
      <c r="U431" s="147">
        <v>15</v>
      </c>
      <c r="V431" s="746"/>
      <c r="W431" s="746"/>
      <c r="X431" s="774"/>
      <c r="Y431" s="746"/>
      <c r="Z431" s="746"/>
      <c r="AA431" s="746"/>
      <c r="AB431" s="824"/>
      <c r="AC431" s="824"/>
      <c r="AD431" s="824"/>
      <c r="AE431" s="824"/>
      <c r="AF431" s="760"/>
      <c r="AG431" s="830"/>
      <c r="AH431" s="785"/>
      <c r="AI431" s="832"/>
      <c r="AJ431" s="785"/>
      <c r="AK431" s="966"/>
      <c r="AL431" s="966"/>
      <c r="AM431" s="966"/>
      <c r="AN431" s="799"/>
      <c r="AO431" s="739"/>
      <c r="AP431" s="962"/>
      <c r="AQ431" s="795"/>
      <c r="AR431" s="795"/>
      <c r="AS431" s="964"/>
      <c r="AT431" s="965"/>
    </row>
    <row r="432" spans="1:46">
      <c r="A432" s="737"/>
      <c r="B432" s="738"/>
      <c r="C432" s="757"/>
      <c r="D432" s="757"/>
      <c r="E432" s="739"/>
      <c r="F432" s="739"/>
      <c r="G432" s="730"/>
      <c r="H432" s="739"/>
      <c r="I432" s="760"/>
      <c r="J432" s="739"/>
      <c r="K432" s="88" t="s">
        <v>138</v>
      </c>
      <c r="L432" s="103" t="s">
        <v>126</v>
      </c>
      <c r="M432" s="779"/>
      <c r="N432" s="740"/>
      <c r="O432" s="741"/>
      <c r="P432" s="742"/>
      <c r="Q432" s="730"/>
      <c r="R432" s="747"/>
      <c r="S432" s="147" t="s">
        <v>139</v>
      </c>
      <c r="T432" s="148" t="s">
        <v>140</v>
      </c>
      <c r="U432" s="147">
        <v>15</v>
      </c>
      <c r="V432" s="746"/>
      <c r="W432" s="746"/>
      <c r="X432" s="774"/>
      <c r="Y432" s="746"/>
      <c r="Z432" s="746"/>
      <c r="AA432" s="746"/>
      <c r="AB432" s="824"/>
      <c r="AC432" s="824"/>
      <c r="AD432" s="824"/>
      <c r="AE432" s="824"/>
      <c r="AF432" s="760"/>
      <c r="AG432" s="830"/>
      <c r="AH432" s="785"/>
      <c r="AI432" s="832"/>
      <c r="AJ432" s="785"/>
      <c r="AK432" s="966"/>
      <c r="AL432" s="966"/>
      <c r="AM432" s="966"/>
      <c r="AN432" s="799"/>
      <c r="AO432" s="739"/>
      <c r="AP432" s="962"/>
      <c r="AQ432" s="795"/>
      <c r="AR432" s="795"/>
      <c r="AS432" s="964"/>
      <c r="AT432" s="965"/>
    </row>
    <row r="433" spans="1:46">
      <c r="A433" s="737"/>
      <c r="B433" s="738"/>
      <c r="C433" s="757"/>
      <c r="D433" s="757"/>
      <c r="E433" s="739"/>
      <c r="F433" s="739"/>
      <c r="G433" s="730"/>
      <c r="H433" s="739"/>
      <c r="I433" s="760"/>
      <c r="J433" s="739"/>
      <c r="K433" s="88" t="s">
        <v>141</v>
      </c>
      <c r="L433" s="103" t="s">
        <v>126</v>
      </c>
      <c r="M433" s="779"/>
      <c r="N433" s="740"/>
      <c r="O433" s="741"/>
      <c r="P433" s="742"/>
      <c r="Q433" s="730"/>
      <c r="R433" s="747"/>
      <c r="S433" s="147" t="s">
        <v>143</v>
      </c>
      <c r="T433" s="148" t="s">
        <v>144</v>
      </c>
      <c r="U433" s="147">
        <v>15</v>
      </c>
      <c r="V433" s="746"/>
      <c r="W433" s="746"/>
      <c r="X433" s="774"/>
      <c r="Y433" s="746"/>
      <c r="Z433" s="746"/>
      <c r="AA433" s="746"/>
      <c r="AB433" s="824"/>
      <c r="AC433" s="824"/>
      <c r="AD433" s="824"/>
      <c r="AE433" s="824"/>
      <c r="AF433" s="760"/>
      <c r="AG433" s="830"/>
      <c r="AH433" s="785"/>
      <c r="AI433" s="832"/>
      <c r="AJ433" s="785"/>
      <c r="AK433" s="966"/>
      <c r="AL433" s="966"/>
      <c r="AM433" s="966"/>
      <c r="AN433" s="799"/>
      <c r="AO433" s="739"/>
      <c r="AP433" s="962"/>
      <c r="AQ433" s="795"/>
      <c r="AR433" s="795"/>
      <c r="AS433" s="964"/>
      <c r="AT433" s="965"/>
    </row>
    <row r="434" spans="1:46">
      <c r="A434" s="737"/>
      <c r="B434" s="738"/>
      <c r="C434" s="757"/>
      <c r="D434" s="757"/>
      <c r="E434" s="739"/>
      <c r="F434" s="739"/>
      <c r="G434" s="730"/>
      <c r="H434" s="739"/>
      <c r="I434" s="760"/>
      <c r="J434" s="739"/>
      <c r="K434" s="88" t="s">
        <v>145</v>
      </c>
      <c r="L434" s="103" t="s">
        <v>126</v>
      </c>
      <c r="M434" s="779"/>
      <c r="N434" s="740"/>
      <c r="O434" s="741"/>
      <c r="P434" s="742"/>
      <c r="Q434" s="730"/>
      <c r="R434" s="747"/>
      <c r="S434" s="147" t="s">
        <v>146</v>
      </c>
      <c r="T434" s="148" t="s">
        <v>147</v>
      </c>
      <c r="U434" s="147">
        <v>15</v>
      </c>
      <c r="V434" s="746"/>
      <c r="W434" s="746"/>
      <c r="X434" s="774"/>
      <c r="Y434" s="746"/>
      <c r="Z434" s="746"/>
      <c r="AA434" s="746"/>
      <c r="AB434" s="824"/>
      <c r="AC434" s="824"/>
      <c r="AD434" s="824"/>
      <c r="AE434" s="824"/>
      <c r="AF434" s="760"/>
      <c r="AG434" s="830"/>
      <c r="AH434" s="785"/>
      <c r="AI434" s="832"/>
      <c r="AJ434" s="785"/>
      <c r="AK434" s="966"/>
      <c r="AL434" s="966"/>
      <c r="AM434" s="966"/>
      <c r="AN434" s="799"/>
      <c r="AO434" s="739"/>
      <c r="AP434" s="962"/>
      <c r="AQ434" s="795"/>
      <c r="AR434" s="795"/>
      <c r="AS434" s="964"/>
      <c r="AT434" s="965"/>
    </row>
    <row r="435" spans="1:46">
      <c r="A435" s="737"/>
      <c r="B435" s="738"/>
      <c r="C435" s="757"/>
      <c r="D435" s="757"/>
      <c r="E435" s="739"/>
      <c r="F435" s="739"/>
      <c r="G435" s="730"/>
      <c r="H435" s="739"/>
      <c r="I435" s="760"/>
      <c r="J435" s="739"/>
      <c r="K435" s="88" t="s">
        <v>148</v>
      </c>
      <c r="L435" s="103" t="s">
        <v>126</v>
      </c>
      <c r="M435" s="779"/>
      <c r="N435" s="740"/>
      <c r="O435" s="741"/>
      <c r="P435" s="742"/>
      <c r="Q435" s="730"/>
      <c r="R435" s="747"/>
      <c r="S435" s="147" t="s">
        <v>149</v>
      </c>
      <c r="T435" s="148" t="s">
        <v>150</v>
      </c>
      <c r="U435" s="147">
        <v>15</v>
      </c>
      <c r="V435" s="746"/>
      <c r="W435" s="746"/>
      <c r="X435" s="774"/>
      <c r="Y435" s="746"/>
      <c r="Z435" s="746"/>
      <c r="AA435" s="746"/>
      <c r="AB435" s="824"/>
      <c r="AC435" s="824"/>
      <c r="AD435" s="824"/>
      <c r="AE435" s="824"/>
      <c r="AF435" s="760"/>
      <c r="AG435" s="830"/>
      <c r="AH435" s="785"/>
      <c r="AI435" s="832"/>
      <c r="AJ435" s="785"/>
      <c r="AK435" s="966"/>
      <c r="AL435" s="966"/>
      <c r="AM435" s="966"/>
      <c r="AN435" s="799"/>
      <c r="AO435" s="739"/>
      <c r="AP435" s="962"/>
      <c r="AQ435" s="795"/>
      <c r="AR435" s="795"/>
      <c r="AS435" s="964"/>
      <c r="AT435" s="965"/>
    </row>
    <row r="436" spans="1:46">
      <c r="A436" s="737"/>
      <c r="B436" s="738"/>
      <c r="C436" s="757"/>
      <c r="D436" s="757"/>
      <c r="E436" s="739"/>
      <c r="F436" s="739"/>
      <c r="G436" s="730"/>
      <c r="H436" s="739"/>
      <c r="I436" s="760"/>
      <c r="J436" s="739"/>
      <c r="K436" s="88" t="s">
        <v>151</v>
      </c>
      <c r="L436" s="103" t="s">
        <v>126</v>
      </c>
      <c r="M436" s="779"/>
      <c r="N436" s="740"/>
      <c r="O436" s="741"/>
      <c r="P436" s="742"/>
      <c r="Q436" s="730"/>
      <c r="R436" s="747"/>
      <c r="S436" s="147" t="s">
        <v>152</v>
      </c>
      <c r="T436" s="148" t="s">
        <v>153</v>
      </c>
      <c r="U436" s="147">
        <v>10</v>
      </c>
      <c r="V436" s="746"/>
      <c r="W436" s="746"/>
      <c r="X436" s="774"/>
      <c r="Y436" s="746"/>
      <c r="Z436" s="746"/>
      <c r="AA436" s="746"/>
      <c r="AB436" s="824"/>
      <c r="AC436" s="824"/>
      <c r="AD436" s="824"/>
      <c r="AE436" s="824"/>
      <c r="AF436" s="760"/>
      <c r="AG436" s="830"/>
      <c r="AH436" s="785"/>
      <c r="AI436" s="832"/>
      <c r="AJ436" s="785"/>
      <c r="AK436" s="966"/>
      <c r="AL436" s="966"/>
      <c r="AM436" s="966"/>
      <c r="AN436" s="799"/>
      <c r="AO436" s="739"/>
      <c r="AP436" s="962"/>
      <c r="AQ436" s="795"/>
      <c r="AR436" s="795"/>
      <c r="AS436" s="964"/>
      <c r="AT436" s="965"/>
    </row>
    <row r="437" spans="1:46" ht="30">
      <c r="A437" s="737"/>
      <c r="B437" s="738"/>
      <c r="C437" s="757"/>
      <c r="D437" s="757"/>
      <c r="E437" s="739"/>
      <c r="F437" s="739"/>
      <c r="G437" s="730"/>
      <c r="H437" s="739"/>
      <c r="I437" s="760"/>
      <c r="J437" s="739"/>
      <c r="K437" s="88" t="s">
        <v>154</v>
      </c>
      <c r="L437" s="103" t="s">
        <v>142</v>
      </c>
      <c r="M437" s="779"/>
      <c r="N437" s="740"/>
      <c r="O437" s="741"/>
      <c r="P437" s="742"/>
      <c r="Q437" s="730"/>
      <c r="R437" s="747"/>
      <c r="S437" s="746"/>
      <c r="T437" s="774"/>
      <c r="U437" s="746"/>
      <c r="V437" s="746"/>
      <c r="W437" s="746"/>
      <c r="X437" s="774"/>
      <c r="Y437" s="746"/>
      <c r="Z437" s="746"/>
      <c r="AA437" s="746"/>
      <c r="AB437" s="824"/>
      <c r="AC437" s="824"/>
      <c r="AD437" s="824"/>
      <c r="AE437" s="824"/>
      <c r="AF437" s="760"/>
      <c r="AG437" s="830"/>
      <c r="AH437" s="785"/>
      <c r="AI437" s="832"/>
      <c r="AJ437" s="785"/>
      <c r="AK437" s="966"/>
      <c r="AL437" s="966"/>
      <c r="AM437" s="966"/>
      <c r="AN437" s="799"/>
      <c r="AO437" s="739"/>
      <c r="AP437" s="962"/>
      <c r="AQ437" s="795"/>
      <c r="AR437" s="795"/>
      <c r="AS437" s="964"/>
      <c r="AT437" s="965"/>
    </row>
    <row r="438" spans="1:46" ht="81.75" customHeight="1">
      <c r="A438" s="737"/>
      <c r="B438" s="738"/>
      <c r="C438" s="757"/>
      <c r="D438" s="757"/>
      <c r="E438" s="739"/>
      <c r="F438" s="739"/>
      <c r="G438" s="730"/>
      <c r="H438" s="739"/>
      <c r="I438" s="760"/>
      <c r="J438" s="739"/>
      <c r="K438" s="88" t="s">
        <v>155</v>
      </c>
      <c r="L438" s="103" t="s">
        <v>142</v>
      </c>
      <c r="M438" s="779"/>
      <c r="N438" s="740"/>
      <c r="O438" s="741"/>
      <c r="P438" s="742"/>
      <c r="Q438" s="730"/>
      <c r="R438" s="747"/>
      <c r="S438" s="746"/>
      <c r="T438" s="774"/>
      <c r="U438" s="746"/>
      <c r="V438" s="746"/>
      <c r="W438" s="746"/>
      <c r="X438" s="774"/>
      <c r="Y438" s="746"/>
      <c r="Z438" s="746"/>
      <c r="AA438" s="746"/>
      <c r="AB438" s="824"/>
      <c r="AC438" s="824"/>
      <c r="AD438" s="824"/>
      <c r="AE438" s="824"/>
      <c r="AF438" s="760"/>
      <c r="AG438" s="830"/>
      <c r="AH438" s="785"/>
      <c r="AI438" s="832"/>
      <c r="AJ438" s="785"/>
      <c r="AK438" s="966"/>
      <c r="AL438" s="966"/>
      <c r="AM438" s="966"/>
      <c r="AN438" s="799"/>
      <c r="AO438" s="739"/>
      <c r="AP438" s="962"/>
      <c r="AQ438" s="795"/>
      <c r="AR438" s="795"/>
      <c r="AS438" s="964"/>
      <c r="AT438" s="965"/>
    </row>
    <row r="439" spans="1:46" ht="16.5" customHeight="1">
      <c r="A439" s="737"/>
      <c r="B439" s="738"/>
      <c r="C439" s="762" t="s">
        <v>1042</v>
      </c>
      <c r="D439" s="762" t="s">
        <v>1043</v>
      </c>
      <c r="E439" s="739"/>
      <c r="F439" s="739"/>
      <c r="G439" s="730"/>
      <c r="H439" s="739"/>
      <c r="I439" s="760"/>
      <c r="J439" s="739"/>
      <c r="K439" s="88" t="s">
        <v>156</v>
      </c>
      <c r="L439" s="103" t="s">
        <v>126</v>
      </c>
      <c r="M439" s="779"/>
      <c r="N439" s="740"/>
      <c r="O439" s="741"/>
      <c r="P439" s="742"/>
      <c r="Q439" s="730"/>
      <c r="R439" s="747"/>
      <c r="S439" s="746"/>
      <c r="T439" s="774"/>
      <c r="U439" s="746"/>
      <c r="V439" s="746"/>
      <c r="W439" s="746"/>
      <c r="X439" s="774"/>
      <c r="Y439" s="746"/>
      <c r="Z439" s="746"/>
      <c r="AA439" s="746"/>
      <c r="AB439" s="824"/>
      <c r="AC439" s="824"/>
      <c r="AD439" s="824"/>
      <c r="AE439" s="824"/>
      <c r="AF439" s="760"/>
      <c r="AG439" s="830"/>
      <c r="AH439" s="785"/>
      <c r="AI439" s="832"/>
      <c r="AJ439" s="785"/>
      <c r="AK439" s="966"/>
      <c r="AL439" s="966"/>
      <c r="AM439" s="966"/>
      <c r="AN439" s="799"/>
      <c r="AO439" s="739"/>
      <c r="AP439" s="962"/>
      <c r="AQ439" s="795"/>
      <c r="AR439" s="795"/>
      <c r="AS439" s="964"/>
      <c r="AT439" s="965"/>
    </row>
    <row r="440" spans="1:46" ht="15" hidden="1" customHeight="1">
      <c r="A440" s="737"/>
      <c r="B440" s="738"/>
      <c r="C440" s="754"/>
      <c r="D440" s="754"/>
      <c r="E440" s="739"/>
      <c r="F440" s="739"/>
      <c r="G440" s="730"/>
      <c r="H440" s="739"/>
      <c r="I440" s="760"/>
      <c r="J440" s="739"/>
      <c r="K440" s="88" t="s">
        <v>157</v>
      </c>
      <c r="L440" s="103" t="s">
        <v>126</v>
      </c>
      <c r="M440" s="779"/>
      <c r="N440" s="740"/>
      <c r="O440" s="741"/>
      <c r="P440" s="742"/>
      <c r="Q440" s="730"/>
      <c r="R440" s="747"/>
      <c r="S440" s="746"/>
      <c r="T440" s="774"/>
      <c r="U440" s="746"/>
      <c r="V440" s="746"/>
      <c r="W440" s="746"/>
      <c r="X440" s="774"/>
      <c r="Y440" s="746"/>
      <c r="Z440" s="746"/>
      <c r="AA440" s="746"/>
      <c r="AB440" s="825"/>
      <c r="AC440" s="825"/>
      <c r="AD440" s="825"/>
      <c r="AE440" s="825"/>
      <c r="AF440" s="761"/>
      <c r="AG440" s="831"/>
      <c r="AH440" s="785"/>
      <c r="AI440" s="832"/>
      <c r="AJ440" s="785"/>
      <c r="AK440" s="966"/>
      <c r="AL440" s="966"/>
      <c r="AM440" s="966"/>
      <c r="AN440" s="799"/>
      <c r="AO440" s="739"/>
      <c r="AP440" s="963"/>
      <c r="AQ440" s="795"/>
      <c r="AR440" s="795"/>
      <c r="AS440" s="964"/>
      <c r="AT440" s="965"/>
    </row>
    <row r="441" spans="1:46">
      <c r="A441" s="737"/>
      <c r="B441" s="738"/>
      <c r="C441" s="754"/>
      <c r="D441" s="754"/>
      <c r="E441" s="739"/>
      <c r="F441" s="739"/>
      <c r="G441" s="730" t="s">
        <v>1054</v>
      </c>
      <c r="H441" s="739"/>
      <c r="I441" s="760"/>
      <c r="J441" s="739"/>
      <c r="K441" s="88" t="s">
        <v>158</v>
      </c>
      <c r="L441" s="103" t="s">
        <v>126</v>
      </c>
      <c r="M441" s="779"/>
      <c r="N441" s="740"/>
      <c r="O441" s="741"/>
      <c r="P441" s="742"/>
      <c r="Q441" s="730" t="s">
        <v>486</v>
      </c>
      <c r="R441" s="747"/>
      <c r="S441" s="147" t="s">
        <v>128</v>
      </c>
      <c r="T441" s="148"/>
      <c r="U441" s="147" t="s">
        <v>600</v>
      </c>
      <c r="V441" s="746">
        <v>0</v>
      </c>
      <c r="W441" s="746" t="s">
        <v>601</v>
      </c>
      <c r="X441" s="774"/>
      <c r="Y441" s="746">
        <v>0</v>
      </c>
      <c r="Z441" s="746" t="b">
        <v>0</v>
      </c>
      <c r="AA441" s="746"/>
      <c r="AB441" s="823"/>
      <c r="AC441" s="823"/>
      <c r="AD441" s="823"/>
      <c r="AE441" s="823"/>
      <c r="AF441" s="759"/>
      <c r="AG441" s="829"/>
      <c r="AH441" s="785"/>
      <c r="AI441" s="832"/>
      <c r="AJ441" s="785"/>
      <c r="AK441" s="966"/>
      <c r="AL441" s="966"/>
      <c r="AM441" s="966"/>
      <c r="AN441" s="799"/>
      <c r="AO441" s="739"/>
      <c r="AP441" s="836" t="s">
        <v>1048</v>
      </c>
      <c r="AQ441" s="795"/>
      <c r="AR441" s="795"/>
      <c r="AS441" s="964"/>
      <c r="AT441" s="965" t="s">
        <v>1049</v>
      </c>
    </row>
    <row r="442" spans="1:46">
      <c r="A442" s="737"/>
      <c r="B442" s="738"/>
      <c r="C442" s="754"/>
      <c r="D442" s="754"/>
      <c r="E442" s="739"/>
      <c r="F442" s="739"/>
      <c r="G442" s="730"/>
      <c r="H442" s="739"/>
      <c r="I442" s="760"/>
      <c r="J442" s="739"/>
      <c r="K442" s="89" t="s">
        <v>159</v>
      </c>
      <c r="L442" s="103" t="s">
        <v>126</v>
      </c>
      <c r="M442" s="779"/>
      <c r="N442" s="740"/>
      <c r="O442" s="741"/>
      <c r="P442" s="742"/>
      <c r="Q442" s="730"/>
      <c r="R442" s="747"/>
      <c r="S442" s="147" t="s">
        <v>136</v>
      </c>
      <c r="T442" s="148"/>
      <c r="U442" s="147" t="s">
        <v>600</v>
      </c>
      <c r="V442" s="746"/>
      <c r="W442" s="746"/>
      <c r="X442" s="774"/>
      <c r="Y442" s="746"/>
      <c r="Z442" s="746"/>
      <c r="AA442" s="746"/>
      <c r="AB442" s="824"/>
      <c r="AC442" s="824"/>
      <c r="AD442" s="824"/>
      <c r="AE442" s="824"/>
      <c r="AF442" s="760"/>
      <c r="AG442" s="830"/>
      <c r="AH442" s="785"/>
      <c r="AI442" s="832"/>
      <c r="AJ442" s="785"/>
      <c r="AK442" s="966"/>
      <c r="AL442" s="966"/>
      <c r="AM442" s="966"/>
      <c r="AN442" s="799"/>
      <c r="AO442" s="739"/>
      <c r="AP442" s="836"/>
      <c r="AQ442" s="795"/>
      <c r="AR442" s="795"/>
      <c r="AS442" s="964"/>
      <c r="AT442" s="965"/>
    </row>
    <row r="443" spans="1:46">
      <c r="A443" s="737"/>
      <c r="B443" s="738"/>
      <c r="C443" s="754"/>
      <c r="D443" s="754"/>
      <c r="E443" s="739"/>
      <c r="F443" s="739"/>
      <c r="G443" s="730"/>
      <c r="H443" s="739"/>
      <c r="I443" s="760"/>
      <c r="J443" s="739"/>
      <c r="K443" s="89" t="s">
        <v>160</v>
      </c>
      <c r="L443" s="103" t="s">
        <v>126</v>
      </c>
      <c r="M443" s="779"/>
      <c r="N443" s="740"/>
      <c r="O443" s="741"/>
      <c r="P443" s="742"/>
      <c r="Q443" s="730"/>
      <c r="R443" s="747"/>
      <c r="S443" s="147" t="s">
        <v>139</v>
      </c>
      <c r="T443" s="148"/>
      <c r="U443" s="147" t="s">
        <v>600</v>
      </c>
      <c r="V443" s="746"/>
      <c r="W443" s="746"/>
      <c r="X443" s="774"/>
      <c r="Y443" s="746"/>
      <c r="Z443" s="746"/>
      <c r="AA443" s="746"/>
      <c r="AB443" s="824"/>
      <c r="AC443" s="824"/>
      <c r="AD443" s="824"/>
      <c r="AE443" s="824"/>
      <c r="AF443" s="760"/>
      <c r="AG443" s="830"/>
      <c r="AH443" s="785"/>
      <c r="AI443" s="832"/>
      <c r="AJ443" s="785"/>
      <c r="AK443" s="966"/>
      <c r="AL443" s="966"/>
      <c r="AM443" s="966"/>
      <c r="AN443" s="799"/>
      <c r="AO443" s="739"/>
      <c r="AP443" s="836"/>
      <c r="AQ443" s="795"/>
      <c r="AR443" s="795"/>
      <c r="AS443" s="964"/>
      <c r="AT443" s="965"/>
    </row>
    <row r="444" spans="1:46">
      <c r="A444" s="737"/>
      <c r="B444" s="738"/>
      <c r="C444" s="754"/>
      <c r="D444" s="754"/>
      <c r="E444" s="739"/>
      <c r="F444" s="739"/>
      <c r="G444" s="730"/>
      <c r="H444" s="739"/>
      <c r="I444" s="760"/>
      <c r="J444" s="739"/>
      <c r="K444" s="89" t="s">
        <v>161</v>
      </c>
      <c r="L444" s="103" t="s">
        <v>126</v>
      </c>
      <c r="M444" s="779"/>
      <c r="N444" s="740"/>
      <c r="O444" s="741"/>
      <c r="P444" s="742"/>
      <c r="Q444" s="730"/>
      <c r="R444" s="747"/>
      <c r="S444" s="147" t="s">
        <v>143</v>
      </c>
      <c r="T444" s="148"/>
      <c r="U444" s="147" t="s">
        <v>600</v>
      </c>
      <c r="V444" s="746"/>
      <c r="W444" s="746"/>
      <c r="X444" s="774"/>
      <c r="Y444" s="746"/>
      <c r="Z444" s="746"/>
      <c r="AA444" s="746"/>
      <c r="AB444" s="824"/>
      <c r="AC444" s="824"/>
      <c r="AD444" s="824"/>
      <c r="AE444" s="824"/>
      <c r="AF444" s="760"/>
      <c r="AG444" s="830"/>
      <c r="AH444" s="785"/>
      <c r="AI444" s="832"/>
      <c r="AJ444" s="785"/>
      <c r="AK444" s="966"/>
      <c r="AL444" s="966"/>
      <c r="AM444" s="966"/>
      <c r="AN444" s="799"/>
      <c r="AO444" s="739"/>
      <c r="AP444" s="836"/>
      <c r="AQ444" s="795"/>
      <c r="AR444" s="795"/>
      <c r="AS444" s="964"/>
      <c r="AT444" s="965"/>
    </row>
    <row r="445" spans="1:46">
      <c r="A445" s="737"/>
      <c r="B445" s="738"/>
      <c r="C445" s="754"/>
      <c r="D445" s="754"/>
      <c r="E445" s="739"/>
      <c r="F445" s="739"/>
      <c r="G445" s="730"/>
      <c r="H445" s="739"/>
      <c r="I445" s="760"/>
      <c r="J445" s="739"/>
      <c r="K445" s="89" t="s">
        <v>162</v>
      </c>
      <c r="L445" s="90" t="s">
        <v>142</v>
      </c>
      <c r="M445" s="779"/>
      <c r="N445" s="740"/>
      <c r="O445" s="741"/>
      <c r="P445" s="742"/>
      <c r="Q445" s="730"/>
      <c r="R445" s="747"/>
      <c r="S445" s="147" t="s">
        <v>146</v>
      </c>
      <c r="T445" s="148"/>
      <c r="U445" s="147" t="s">
        <v>600</v>
      </c>
      <c r="V445" s="746"/>
      <c r="W445" s="746"/>
      <c r="X445" s="774"/>
      <c r="Y445" s="746"/>
      <c r="Z445" s="746"/>
      <c r="AA445" s="746"/>
      <c r="AB445" s="824"/>
      <c r="AC445" s="824"/>
      <c r="AD445" s="824"/>
      <c r="AE445" s="824"/>
      <c r="AF445" s="760"/>
      <c r="AG445" s="830"/>
      <c r="AH445" s="785"/>
      <c r="AI445" s="832"/>
      <c r="AJ445" s="785"/>
      <c r="AK445" s="966"/>
      <c r="AL445" s="966"/>
      <c r="AM445" s="966"/>
      <c r="AN445" s="799"/>
      <c r="AO445" s="739"/>
      <c r="AP445" s="836"/>
      <c r="AQ445" s="795"/>
      <c r="AR445" s="795"/>
      <c r="AS445" s="964"/>
      <c r="AT445" s="965"/>
    </row>
    <row r="446" spans="1:46">
      <c r="A446" s="737"/>
      <c r="B446" s="738"/>
      <c r="C446" s="754"/>
      <c r="D446" s="754"/>
      <c r="E446" s="739"/>
      <c r="F446" s="739"/>
      <c r="G446" s="730"/>
      <c r="H446" s="739"/>
      <c r="I446" s="760"/>
      <c r="J446" s="739"/>
      <c r="K446" s="89" t="s">
        <v>163</v>
      </c>
      <c r="L446" s="103" t="s">
        <v>126</v>
      </c>
      <c r="M446" s="779"/>
      <c r="N446" s="740"/>
      <c r="O446" s="741"/>
      <c r="P446" s="742"/>
      <c r="Q446" s="730"/>
      <c r="R446" s="747"/>
      <c r="S446" s="147" t="s">
        <v>149</v>
      </c>
      <c r="T446" s="148"/>
      <c r="U446" s="147" t="s">
        <v>600</v>
      </c>
      <c r="V446" s="746"/>
      <c r="W446" s="746"/>
      <c r="X446" s="774"/>
      <c r="Y446" s="746"/>
      <c r="Z446" s="746"/>
      <c r="AA446" s="746"/>
      <c r="AB446" s="824"/>
      <c r="AC446" s="824"/>
      <c r="AD446" s="824"/>
      <c r="AE446" s="824"/>
      <c r="AF446" s="760"/>
      <c r="AG446" s="830"/>
      <c r="AH446" s="785"/>
      <c r="AI446" s="832"/>
      <c r="AJ446" s="785"/>
      <c r="AK446" s="966"/>
      <c r="AL446" s="966"/>
      <c r="AM446" s="966"/>
      <c r="AN446" s="799"/>
      <c r="AO446" s="739"/>
      <c r="AP446" s="836"/>
      <c r="AQ446" s="795"/>
      <c r="AR446" s="795"/>
      <c r="AS446" s="964"/>
      <c r="AT446" s="965"/>
    </row>
    <row r="447" spans="1:46">
      <c r="A447" s="737"/>
      <c r="B447" s="738"/>
      <c r="C447" s="754"/>
      <c r="D447" s="754"/>
      <c r="E447" s="739"/>
      <c r="F447" s="739"/>
      <c r="G447" s="730"/>
      <c r="H447" s="739"/>
      <c r="I447" s="760"/>
      <c r="J447" s="739"/>
      <c r="K447" s="89" t="s">
        <v>164</v>
      </c>
      <c r="L447" s="103" t="s">
        <v>126</v>
      </c>
      <c r="M447" s="779"/>
      <c r="N447" s="740"/>
      <c r="O447" s="741"/>
      <c r="P447" s="742"/>
      <c r="Q447" s="730"/>
      <c r="R447" s="747"/>
      <c r="S447" s="147" t="s">
        <v>152</v>
      </c>
      <c r="T447" s="148"/>
      <c r="U447" s="147" t="s">
        <v>600</v>
      </c>
      <c r="V447" s="746"/>
      <c r="W447" s="746"/>
      <c r="X447" s="774"/>
      <c r="Y447" s="746"/>
      <c r="Z447" s="746"/>
      <c r="AA447" s="746"/>
      <c r="AB447" s="824"/>
      <c r="AC447" s="824"/>
      <c r="AD447" s="824"/>
      <c r="AE447" s="824"/>
      <c r="AF447" s="760"/>
      <c r="AG447" s="830"/>
      <c r="AH447" s="785"/>
      <c r="AI447" s="832"/>
      <c r="AJ447" s="785"/>
      <c r="AK447" s="966"/>
      <c r="AL447" s="966"/>
      <c r="AM447" s="966"/>
      <c r="AN447" s="799"/>
      <c r="AO447" s="739"/>
      <c r="AP447" s="836"/>
      <c r="AQ447" s="795"/>
      <c r="AR447" s="795"/>
      <c r="AS447" s="964"/>
      <c r="AT447" s="965"/>
    </row>
    <row r="448" spans="1:46" ht="126" customHeight="1">
      <c r="A448" s="737"/>
      <c r="B448" s="738"/>
      <c r="C448" s="755"/>
      <c r="D448" s="755"/>
      <c r="E448" s="739"/>
      <c r="F448" s="739"/>
      <c r="G448" s="730"/>
      <c r="H448" s="739"/>
      <c r="I448" s="761"/>
      <c r="J448" s="739"/>
      <c r="K448" s="89" t="s">
        <v>165</v>
      </c>
      <c r="L448" s="103" t="s">
        <v>142</v>
      </c>
      <c r="M448" s="779"/>
      <c r="N448" s="740"/>
      <c r="O448" s="741"/>
      <c r="P448" s="742"/>
      <c r="Q448" s="730"/>
      <c r="R448" s="747"/>
      <c r="S448" s="147"/>
      <c r="T448" s="148"/>
      <c r="U448" s="147"/>
      <c r="V448" s="746"/>
      <c r="W448" s="746"/>
      <c r="X448" s="774"/>
      <c r="Y448" s="746"/>
      <c r="Z448" s="746"/>
      <c r="AA448" s="746"/>
      <c r="AB448" s="825"/>
      <c r="AC448" s="825"/>
      <c r="AD448" s="825"/>
      <c r="AE448" s="825"/>
      <c r="AF448" s="761"/>
      <c r="AG448" s="831"/>
      <c r="AH448" s="785"/>
      <c r="AI448" s="832"/>
      <c r="AJ448" s="785"/>
      <c r="AK448" s="966"/>
      <c r="AL448" s="966"/>
      <c r="AM448" s="966"/>
      <c r="AN448" s="799"/>
      <c r="AO448" s="739"/>
      <c r="AP448" s="836"/>
      <c r="AQ448" s="795"/>
      <c r="AR448" s="795"/>
      <c r="AS448" s="964"/>
      <c r="AT448" s="965"/>
    </row>
    <row r="449" spans="1:46" ht="15" customHeight="1">
      <c r="A449" s="737">
        <v>23</v>
      </c>
      <c r="B449" s="738" t="s">
        <v>644</v>
      </c>
      <c r="C449" s="756" t="s">
        <v>1050</v>
      </c>
      <c r="D449" s="756" t="s">
        <v>1051</v>
      </c>
      <c r="E449" s="739" t="s">
        <v>645</v>
      </c>
      <c r="F449" s="739" t="s">
        <v>122</v>
      </c>
      <c r="G449" s="730" t="s">
        <v>646</v>
      </c>
      <c r="H449" s="739" t="s">
        <v>647</v>
      </c>
      <c r="I449" s="759" t="s">
        <v>468</v>
      </c>
      <c r="J449" s="739" t="s">
        <v>124</v>
      </c>
      <c r="K449" s="88" t="s">
        <v>125</v>
      </c>
      <c r="L449" s="103" t="s">
        <v>126</v>
      </c>
      <c r="M449" s="779">
        <v>14</v>
      </c>
      <c r="N449" s="740" t="s">
        <v>532</v>
      </c>
      <c r="O449" s="741" t="s">
        <v>533</v>
      </c>
      <c r="P449" s="742" t="s">
        <v>469</v>
      </c>
      <c r="Q449" s="730" t="s">
        <v>648</v>
      </c>
      <c r="R449" s="747" t="s">
        <v>127</v>
      </c>
      <c r="S449" s="147" t="s">
        <v>128</v>
      </c>
      <c r="T449" s="148" t="s">
        <v>129</v>
      </c>
      <c r="U449" s="147">
        <v>15</v>
      </c>
      <c r="V449" s="746">
        <v>100</v>
      </c>
      <c r="W449" s="746" t="s">
        <v>130</v>
      </c>
      <c r="X449" s="774" t="s">
        <v>130</v>
      </c>
      <c r="Y449" s="746" t="s">
        <v>130</v>
      </c>
      <c r="Z449" s="746">
        <v>100</v>
      </c>
      <c r="AA449" s="746">
        <v>100</v>
      </c>
      <c r="AB449" s="823" t="s">
        <v>46</v>
      </c>
      <c r="AC449" s="823">
        <v>4</v>
      </c>
      <c r="AD449" s="823">
        <v>4</v>
      </c>
      <c r="AE449" s="823">
        <v>4</v>
      </c>
      <c r="AF449" s="759" t="s">
        <v>1062</v>
      </c>
      <c r="AG449" s="829" t="s">
        <v>649</v>
      </c>
      <c r="AH449" s="785" t="s">
        <v>130</v>
      </c>
      <c r="AI449" s="832" t="s">
        <v>132</v>
      </c>
      <c r="AJ449" s="785" t="s">
        <v>133</v>
      </c>
      <c r="AK449" s="966" t="s">
        <v>124</v>
      </c>
      <c r="AL449" s="966" t="s">
        <v>574</v>
      </c>
      <c r="AM449" s="966" t="s">
        <v>532</v>
      </c>
      <c r="AN449" s="799" t="s">
        <v>533</v>
      </c>
      <c r="AO449" s="739" t="s">
        <v>469</v>
      </c>
      <c r="AP449" s="961" t="s">
        <v>1063</v>
      </c>
      <c r="AQ449" s="795">
        <v>44927</v>
      </c>
      <c r="AR449" s="795">
        <v>45291</v>
      </c>
      <c r="AS449" s="964" t="s">
        <v>1064</v>
      </c>
      <c r="AT449" s="965" t="s">
        <v>1065</v>
      </c>
    </row>
    <row r="450" spans="1:46">
      <c r="A450" s="737"/>
      <c r="B450" s="738"/>
      <c r="C450" s="757"/>
      <c r="D450" s="757"/>
      <c r="E450" s="739"/>
      <c r="F450" s="739"/>
      <c r="G450" s="730"/>
      <c r="H450" s="739"/>
      <c r="I450" s="760"/>
      <c r="J450" s="739"/>
      <c r="K450" s="88" t="s">
        <v>135</v>
      </c>
      <c r="L450" s="103" t="s">
        <v>126</v>
      </c>
      <c r="M450" s="779"/>
      <c r="N450" s="740"/>
      <c r="O450" s="741"/>
      <c r="P450" s="742"/>
      <c r="Q450" s="730"/>
      <c r="R450" s="747"/>
      <c r="S450" s="147" t="s">
        <v>136</v>
      </c>
      <c r="T450" s="148" t="s">
        <v>137</v>
      </c>
      <c r="U450" s="147">
        <v>15</v>
      </c>
      <c r="V450" s="746"/>
      <c r="W450" s="746"/>
      <c r="X450" s="774"/>
      <c r="Y450" s="746"/>
      <c r="Z450" s="746"/>
      <c r="AA450" s="746"/>
      <c r="AB450" s="824"/>
      <c r="AC450" s="824"/>
      <c r="AD450" s="824"/>
      <c r="AE450" s="824"/>
      <c r="AF450" s="760"/>
      <c r="AG450" s="830"/>
      <c r="AH450" s="785"/>
      <c r="AI450" s="832"/>
      <c r="AJ450" s="785"/>
      <c r="AK450" s="966"/>
      <c r="AL450" s="966"/>
      <c r="AM450" s="966"/>
      <c r="AN450" s="799"/>
      <c r="AO450" s="739"/>
      <c r="AP450" s="962"/>
      <c r="AQ450" s="795"/>
      <c r="AR450" s="795"/>
      <c r="AS450" s="964"/>
      <c r="AT450" s="965"/>
    </row>
    <row r="451" spans="1:46">
      <c r="A451" s="737"/>
      <c r="B451" s="738"/>
      <c r="C451" s="757"/>
      <c r="D451" s="757"/>
      <c r="E451" s="739"/>
      <c r="F451" s="739"/>
      <c r="G451" s="730"/>
      <c r="H451" s="739"/>
      <c r="I451" s="760"/>
      <c r="J451" s="739"/>
      <c r="K451" s="88" t="s">
        <v>138</v>
      </c>
      <c r="L451" s="103" t="s">
        <v>126</v>
      </c>
      <c r="M451" s="779"/>
      <c r="N451" s="740"/>
      <c r="O451" s="741"/>
      <c r="P451" s="742"/>
      <c r="Q451" s="730"/>
      <c r="R451" s="747"/>
      <c r="S451" s="147" t="s">
        <v>139</v>
      </c>
      <c r="T451" s="148" t="s">
        <v>140</v>
      </c>
      <c r="U451" s="147">
        <v>15</v>
      </c>
      <c r="V451" s="746"/>
      <c r="W451" s="746"/>
      <c r="X451" s="774"/>
      <c r="Y451" s="746"/>
      <c r="Z451" s="746"/>
      <c r="AA451" s="746"/>
      <c r="AB451" s="824"/>
      <c r="AC451" s="824"/>
      <c r="AD451" s="824"/>
      <c r="AE451" s="824"/>
      <c r="AF451" s="760"/>
      <c r="AG451" s="830"/>
      <c r="AH451" s="785"/>
      <c r="AI451" s="832"/>
      <c r="AJ451" s="785"/>
      <c r="AK451" s="966"/>
      <c r="AL451" s="966"/>
      <c r="AM451" s="966"/>
      <c r="AN451" s="799"/>
      <c r="AO451" s="739"/>
      <c r="AP451" s="962"/>
      <c r="AQ451" s="795"/>
      <c r="AR451" s="795"/>
      <c r="AS451" s="964"/>
      <c r="AT451" s="965"/>
    </row>
    <row r="452" spans="1:46">
      <c r="A452" s="737"/>
      <c r="B452" s="738"/>
      <c r="C452" s="757"/>
      <c r="D452" s="757"/>
      <c r="E452" s="739"/>
      <c r="F452" s="739"/>
      <c r="G452" s="730"/>
      <c r="H452" s="739"/>
      <c r="I452" s="760"/>
      <c r="J452" s="739"/>
      <c r="K452" s="88" t="s">
        <v>141</v>
      </c>
      <c r="L452" s="103" t="s">
        <v>126</v>
      </c>
      <c r="M452" s="779"/>
      <c r="N452" s="740"/>
      <c r="O452" s="741"/>
      <c r="P452" s="742"/>
      <c r="Q452" s="730"/>
      <c r="R452" s="747"/>
      <c r="S452" s="147" t="s">
        <v>143</v>
      </c>
      <c r="T452" s="148" t="s">
        <v>144</v>
      </c>
      <c r="U452" s="147">
        <v>15</v>
      </c>
      <c r="V452" s="746"/>
      <c r="W452" s="746"/>
      <c r="X452" s="774"/>
      <c r="Y452" s="746"/>
      <c r="Z452" s="746"/>
      <c r="AA452" s="746"/>
      <c r="AB452" s="824"/>
      <c r="AC452" s="824"/>
      <c r="AD452" s="824"/>
      <c r="AE452" s="824"/>
      <c r="AF452" s="760"/>
      <c r="AG452" s="830"/>
      <c r="AH452" s="785"/>
      <c r="AI452" s="832"/>
      <c r="AJ452" s="785"/>
      <c r="AK452" s="966"/>
      <c r="AL452" s="966"/>
      <c r="AM452" s="966"/>
      <c r="AN452" s="799"/>
      <c r="AO452" s="739"/>
      <c r="AP452" s="962"/>
      <c r="AQ452" s="795"/>
      <c r="AR452" s="795"/>
      <c r="AS452" s="964"/>
      <c r="AT452" s="965"/>
    </row>
    <row r="453" spans="1:46">
      <c r="A453" s="737"/>
      <c r="B453" s="738"/>
      <c r="C453" s="757"/>
      <c r="D453" s="757"/>
      <c r="E453" s="739"/>
      <c r="F453" s="739"/>
      <c r="G453" s="730"/>
      <c r="H453" s="739"/>
      <c r="I453" s="760"/>
      <c r="J453" s="739"/>
      <c r="K453" s="88" t="s">
        <v>145</v>
      </c>
      <c r="L453" s="103" t="s">
        <v>126</v>
      </c>
      <c r="M453" s="779"/>
      <c r="N453" s="740"/>
      <c r="O453" s="741"/>
      <c r="P453" s="742"/>
      <c r="Q453" s="730"/>
      <c r="R453" s="747"/>
      <c r="S453" s="147" t="s">
        <v>146</v>
      </c>
      <c r="T453" s="148" t="s">
        <v>147</v>
      </c>
      <c r="U453" s="147">
        <v>15</v>
      </c>
      <c r="V453" s="746"/>
      <c r="W453" s="746"/>
      <c r="X453" s="774"/>
      <c r="Y453" s="746"/>
      <c r="Z453" s="746"/>
      <c r="AA453" s="746"/>
      <c r="AB453" s="824"/>
      <c r="AC453" s="824"/>
      <c r="AD453" s="824"/>
      <c r="AE453" s="824"/>
      <c r="AF453" s="760"/>
      <c r="AG453" s="830"/>
      <c r="AH453" s="785"/>
      <c r="AI453" s="832"/>
      <c r="AJ453" s="785"/>
      <c r="AK453" s="966"/>
      <c r="AL453" s="966"/>
      <c r="AM453" s="966"/>
      <c r="AN453" s="799"/>
      <c r="AO453" s="739"/>
      <c r="AP453" s="962"/>
      <c r="AQ453" s="795"/>
      <c r="AR453" s="795"/>
      <c r="AS453" s="964"/>
      <c r="AT453" s="965"/>
    </row>
    <row r="454" spans="1:46">
      <c r="A454" s="737"/>
      <c r="B454" s="738"/>
      <c r="C454" s="757"/>
      <c r="D454" s="757"/>
      <c r="E454" s="739"/>
      <c r="F454" s="739"/>
      <c r="G454" s="730"/>
      <c r="H454" s="739"/>
      <c r="I454" s="760"/>
      <c r="J454" s="739"/>
      <c r="K454" s="88" t="s">
        <v>148</v>
      </c>
      <c r="L454" s="103" t="s">
        <v>126</v>
      </c>
      <c r="M454" s="779"/>
      <c r="N454" s="740"/>
      <c r="O454" s="741"/>
      <c r="P454" s="742"/>
      <c r="Q454" s="730"/>
      <c r="R454" s="747"/>
      <c r="S454" s="147" t="s">
        <v>149</v>
      </c>
      <c r="T454" s="148" t="s">
        <v>150</v>
      </c>
      <c r="U454" s="147">
        <v>15</v>
      </c>
      <c r="V454" s="746"/>
      <c r="W454" s="746"/>
      <c r="X454" s="774"/>
      <c r="Y454" s="746"/>
      <c r="Z454" s="746"/>
      <c r="AA454" s="746"/>
      <c r="AB454" s="824"/>
      <c r="AC454" s="824"/>
      <c r="AD454" s="824"/>
      <c r="AE454" s="824"/>
      <c r="AF454" s="760"/>
      <c r="AG454" s="830"/>
      <c r="AH454" s="785"/>
      <c r="AI454" s="832"/>
      <c r="AJ454" s="785"/>
      <c r="AK454" s="966"/>
      <c r="AL454" s="966"/>
      <c r="AM454" s="966"/>
      <c r="AN454" s="799"/>
      <c r="AO454" s="739"/>
      <c r="AP454" s="962"/>
      <c r="AQ454" s="795"/>
      <c r="AR454" s="795"/>
      <c r="AS454" s="964"/>
      <c r="AT454" s="965"/>
    </row>
    <row r="455" spans="1:46">
      <c r="A455" s="737"/>
      <c r="B455" s="738"/>
      <c r="C455" s="757"/>
      <c r="D455" s="757"/>
      <c r="E455" s="739"/>
      <c r="F455" s="739"/>
      <c r="G455" s="730"/>
      <c r="H455" s="739"/>
      <c r="I455" s="760"/>
      <c r="J455" s="739"/>
      <c r="K455" s="88" t="s">
        <v>151</v>
      </c>
      <c r="L455" s="103" t="s">
        <v>126</v>
      </c>
      <c r="M455" s="779"/>
      <c r="N455" s="740"/>
      <c r="O455" s="741"/>
      <c r="P455" s="742"/>
      <c r="Q455" s="730"/>
      <c r="R455" s="747"/>
      <c r="S455" s="147" t="s">
        <v>152</v>
      </c>
      <c r="T455" s="148" t="s">
        <v>153</v>
      </c>
      <c r="U455" s="147">
        <v>10</v>
      </c>
      <c r="V455" s="746"/>
      <c r="W455" s="746"/>
      <c r="X455" s="774"/>
      <c r="Y455" s="746"/>
      <c r="Z455" s="746"/>
      <c r="AA455" s="746"/>
      <c r="AB455" s="824"/>
      <c r="AC455" s="824"/>
      <c r="AD455" s="824"/>
      <c r="AE455" s="824"/>
      <c r="AF455" s="760"/>
      <c r="AG455" s="830"/>
      <c r="AH455" s="785"/>
      <c r="AI455" s="832"/>
      <c r="AJ455" s="785"/>
      <c r="AK455" s="966"/>
      <c r="AL455" s="966"/>
      <c r="AM455" s="966"/>
      <c r="AN455" s="799"/>
      <c r="AO455" s="739"/>
      <c r="AP455" s="962"/>
      <c r="AQ455" s="795"/>
      <c r="AR455" s="795"/>
      <c r="AS455" s="964"/>
      <c r="AT455" s="965"/>
    </row>
    <row r="456" spans="1:46" ht="73.5" customHeight="1">
      <c r="A456" s="737"/>
      <c r="B456" s="738"/>
      <c r="C456" s="757"/>
      <c r="D456" s="757"/>
      <c r="E456" s="739"/>
      <c r="F456" s="739"/>
      <c r="G456" s="730"/>
      <c r="H456" s="739"/>
      <c r="I456" s="760"/>
      <c r="J456" s="739"/>
      <c r="K456" s="88" t="s">
        <v>154</v>
      </c>
      <c r="L456" s="103" t="s">
        <v>126</v>
      </c>
      <c r="M456" s="779"/>
      <c r="N456" s="740"/>
      <c r="O456" s="741"/>
      <c r="P456" s="742"/>
      <c r="Q456" s="730"/>
      <c r="R456" s="747"/>
      <c r="S456" s="746"/>
      <c r="T456" s="774"/>
      <c r="U456" s="746"/>
      <c r="V456" s="746"/>
      <c r="W456" s="746"/>
      <c r="X456" s="774"/>
      <c r="Y456" s="746"/>
      <c r="Z456" s="746"/>
      <c r="AA456" s="746"/>
      <c r="AB456" s="824"/>
      <c r="AC456" s="824"/>
      <c r="AD456" s="824"/>
      <c r="AE456" s="824"/>
      <c r="AF456" s="760"/>
      <c r="AG456" s="830"/>
      <c r="AH456" s="785"/>
      <c r="AI456" s="832"/>
      <c r="AJ456" s="785"/>
      <c r="AK456" s="966"/>
      <c r="AL456" s="966"/>
      <c r="AM456" s="966"/>
      <c r="AN456" s="799"/>
      <c r="AO456" s="739"/>
      <c r="AP456" s="962"/>
      <c r="AQ456" s="795"/>
      <c r="AR456" s="795"/>
      <c r="AS456" s="964"/>
      <c r="AT456" s="965"/>
    </row>
    <row r="457" spans="1:46" ht="69" customHeight="1">
      <c r="A457" s="737"/>
      <c r="B457" s="738"/>
      <c r="C457" s="757"/>
      <c r="D457" s="757"/>
      <c r="E457" s="739"/>
      <c r="F457" s="739"/>
      <c r="G457" s="730"/>
      <c r="H457" s="739"/>
      <c r="I457" s="760"/>
      <c r="J457" s="739"/>
      <c r="K457" s="88" t="s">
        <v>155</v>
      </c>
      <c r="L457" s="103" t="s">
        <v>142</v>
      </c>
      <c r="M457" s="779"/>
      <c r="N457" s="740"/>
      <c r="O457" s="741"/>
      <c r="P457" s="742"/>
      <c r="Q457" s="730"/>
      <c r="R457" s="747"/>
      <c r="S457" s="746"/>
      <c r="T457" s="774"/>
      <c r="U457" s="746"/>
      <c r="V457" s="746"/>
      <c r="W457" s="746"/>
      <c r="X457" s="774"/>
      <c r="Y457" s="746"/>
      <c r="Z457" s="746"/>
      <c r="AA457" s="746"/>
      <c r="AB457" s="824"/>
      <c r="AC457" s="824"/>
      <c r="AD457" s="824"/>
      <c r="AE457" s="824"/>
      <c r="AF457" s="760"/>
      <c r="AG457" s="830"/>
      <c r="AH457" s="785"/>
      <c r="AI457" s="832"/>
      <c r="AJ457" s="785"/>
      <c r="AK457" s="966"/>
      <c r="AL457" s="966"/>
      <c r="AM457" s="966"/>
      <c r="AN457" s="799"/>
      <c r="AO457" s="739"/>
      <c r="AP457" s="962"/>
      <c r="AQ457" s="795"/>
      <c r="AR457" s="795"/>
      <c r="AS457" s="964"/>
      <c r="AT457" s="965"/>
    </row>
    <row r="458" spans="1:46" ht="60" customHeight="1">
      <c r="A458" s="737"/>
      <c r="B458" s="738"/>
      <c r="C458" s="756" t="s">
        <v>1052</v>
      </c>
      <c r="D458" s="756" t="s">
        <v>1053</v>
      </c>
      <c r="E458" s="739"/>
      <c r="F458" s="739"/>
      <c r="G458" s="730"/>
      <c r="H458" s="739"/>
      <c r="I458" s="760"/>
      <c r="J458" s="739"/>
      <c r="K458" s="88" t="s">
        <v>156</v>
      </c>
      <c r="L458" s="103" t="s">
        <v>126</v>
      </c>
      <c r="M458" s="779"/>
      <c r="N458" s="740"/>
      <c r="O458" s="741"/>
      <c r="P458" s="742"/>
      <c r="Q458" s="730"/>
      <c r="R458" s="747"/>
      <c r="S458" s="746"/>
      <c r="T458" s="774"/>
      <c r="U458" s="746"/>
      <c r="V458" s="746"/>
      <c r="W458" s="746"/>
      <c r="X458" s="774"/>
      <c r="Y458" s="746"/>
      <c r="Z458" s="746"/>
      <c r="AA458" s="746"/>
      <c r="AB458" s="824"/>
      <c r="AC458" s="824"/>
      <c r="AD458" s="824"/>
      <c r="AE458" s="824"/>
      <c r="AF458" s="760"/>
      <c r="AG458" s="830"/>
      <c r="AH458" s="785"/>
      <c r="AI458" s="832"/>
      <c r="AJ458" s="785"/>
      <c r="AK458" s="966"/>
      <c r="AL458" s="966"/>
      <c r="AM458" s="966"/>
      <c r="AN458" s="799"/>
      <c r="AO458" s="739"/>
      <c r="AP458" s="962"/>
      <c r="AQ458" s="795"/>
      <c r="AR458" s="795"/>
      <c r="AS458" s="964"/>
      <c r="AT458" s="965"/>
    </row>
    <row r="459" spans="1:46" ht="60" customHeight="1">
      <c r="A459" s="737"/>
      <c r="B459" s="738"/>
      <c r="C459" s="757"/>
      <c r="D459" s="757"/>
      <c r="E459" s="739"/>
      <c r="F459" s="739"/>
      <c r="G459" s="730"/>
      <c r="H459" s="739"/>
      <c r="I459" s="760"/>
      <c r="J459" s="739"/>
      <c r="K459" s="88" t="s">
        <v>157</v>
      </c>
      <c r="L459" s="103" t="s">
        <v>126</v>
      </c>
      <c r="M459" s="779"/>
      <c r="N459" s="740"/>
      <c r="O459" s="741"/>
      <c r="P459" s="742"/>
      <c r="Q459" s="730"/>
      <c r="R459" s="747"/>
      <c r="S459" s="746"/>
      <c r="T459" s="774"/>
      <c r="U459" s="746"/>
      <c r="V459" s="746"/>
      <c r="W459" s="746"/>
      <c r="X459" s="774"/>
      <c r="Y459" s="746"/>
      <c r="Z459" s="746"/>
      <c r="AA459" s="746"/>
      <c r="AB459" s="825"/>
      <c r="AC459" s="825"/>
      <c r="AD459" s="825"/>
      <c r="AE459" s="825"/>
      <c r="AF459" s="761"/>
      <c r="AG459" s="831"/>
      <c r="AH459" s="785"/>
      <c r="AI459" s="832"/>
      <c r="AJ459" s="785"/>
      <c r="AK459" s="966"/>
      <c r="AL459" s="966"/>
      <c r="AM459" s="966"/>
      <c r="AN459" s="799"/>
      <c r="AO459" s="739"/>
      <c r="AP459" s="963"/>
      <c r="AQ459" s="795"/>
      <c r="AR459" s="795"/>
      <c r="AS459" s="964"/>
      <c r="AT459" s="965"/>
    </row>
    <row r="460" spans="1:46">
      <c r="A460" s="737"/>
      <c r="B460" s="738"/>
      <c r="C460" s="757"/>
      <c r="D460" s="757"/>
      <c r="E460" s="739"/>
      <c r="F460" s="739"/>
      <c r="G460" s="730" t="s">
        <v>1054</v>
      </c>
      <c r="H460" s="739"/>
      <c r="I460" s="760"/>
      <c r="J460" s="739"/>
      <c r="K460" s="88" t="s">
        <v>158</v>
      </c>
      <c r="L460" s="103" t="s">
        <v>126</v>
      </c>
      <c r="M460" s="779"/>
      <c r="N460" s="740"/>
      <c r="O460" s="741"/>
      <c r="P460" s="742"/>
      <c r="Q460" s="730" t="s">
        <v>486</v>
      </c>
      <c r="R460" s="747"/>
      <c r="S460" s="147" t="s">
        <v>128</v>
      </c>
      <c r="T460" s="148"/>
      <c r="U460" s="147" t="s">
        <v>600</v>
      </c>
      <c r="V460" s="746">
        <v>0</v>
      </c>
      <c r="W460" s="746" t="s">
        <v>601</v>
      </c>
      <c r="X460" s="774"/>
      <c r="Y460" s="746">
        <v>0</v>
      </c>
      <c r="Z460" s="746" t="b">
        <v>0</v>
      </c>
      <c r="AA460" s="746"/>
      <c r="AB460" s="823"/>
      <c r="AC460" s="823"/>
      <c r="AD460" s="823"/>
      <c r="AE460" s="823"/>
      <c r="AF460" s="759"/>
      <c r="AG460" s="829"/>
      <c r="AH460" s="785"/>
      <c r="AI460" s="832"/>
      <c r="AJ460" s="785"/>
      <c r="AK460" s="966"/>
      <c r="AL460" s="966"/>
      <c r="AM460" s="966"/>
      <c r="AN460" s="799"/>
      <c r="AO460" s="739"/>
      <c r="AP460" s="836" t="s">
        <v>650</v>
      </c>
      <c r="AQ460" s="795"/>
      <c r="AR460" s="795"/>
      <c r="AS460" s="964"/>
      <c r="AT460" s="965" t="s">
        <v>1066</v>
      </c>
    </row>
    <row r="461" spans="1:46">
      <c r="A461" s="737"/>
      <c r="B461" s="738"/>
      <c r="C461" s="757"/>
      <c r="D461" s="757"/>
      <c r="E461" s="739"/>
      <c r="F461" s="739"/>
      <c r="G461" s="730"/>
      <c r="H461" s="739"/>
      <c r="I461" s="760"/>
      <c r="J461" s="739"/>
      <c r="K461" s="89" t="s">
        <v>159</v>
      </c>
      <c r="L461" s="103" t="s">
        <v>126</v>
      </c>
      <c r="M461" s="779"/>
      <c r="N461" s="740"/>
      <c r="O461" s="741"/>
      <c r="P461" s="742"/>
      <c r="Q461" s="730"/>
      <c r="R461" s="747"/>
      <c r="S461" s="147" t="s">
        <v>136</v>
      </c>
      <c r="T461" s="148"/>
      <c r="U461" s="147" t="s">
        <v>600</v>
      </c>
      <c r="V461" s="746"/>
      <c r="W461" s="746"/>
      <c r="X461" s="774"/>
      <c r="Y461" s="746"/>
      <c r="Z461" s="746"/>
      <c r="AA461" s="746"/>
      <c r="AB461" s="824"/>
      <c r="AC461" s="824"/>
      <c r="AD461" s="824"/>
      <c r="AE461" s="824"/>
      <c r="AF461" s="760"/>
      <c r="AG461" s="830"/>
      <c r="AH461" s="785"/>
      <c r="AI461" s="832"/>
      <c r="AJ461" s="785"/>
      <c r="AK461" s="966"/>
      <c r="AL461" s="966"/>
      <c r="AM461" s="966"/>
      <c r="AN461" s="799"/>
      <c r="AO461" s="739"/>
      <c r="AP461" s="836"/>
      <c r="AQ461" s="795"/>
      <c r="AR461" s="795"/>
      <c r="AS461" s="964"/>
      <c r="AT461" s="965"/>
    </row>
    <row r="462" spans="1:46">
      <c r="A462" s="737"/>
      <c r="B462" s="738"/>
      <c r="C462" s="757"/>
      <c r="D462" s="757"/>
      <c r="E462" s="739"/>
      <c r="F462" s="739"/>
      <c r="G462" s="730"/>
      <c r="H462" s="739"/>
      <c r="I462" s="760"/>
      <c r="J462" s="739"/>
      <c r="K462" s="89" t="s">
        <v>160</v>
      </c>
      <c r="L462" s="103" t="s">
        <v>126</v>
      </c>
      <c r="M462" s="779"/>
      <c r="N462" s="740"/>
      <c r="O462" s="741"/>
      <c r="P462" s="742"/>
      <c r="Q462" s="730"/>
      <c r="R462" s="747"/>
      <c r="S462" s="147" t="s">
        <v>139</v>
      </c>
      <c r="T462" s="148"/>
      <c r="U462" s="147" t="s">
        <v>600</v>
      </c>
      <c r="V462" s="746"/>
      <c r="W462" s="746"/>
      <c r="X462" s="774"/>
      <c r="Y462" s="746"/>
      <c r="Z462" s="746"/>
      <c r="AA462" s="746"/>
      <c r="AB462" s="824"/>
      <c r="AC462" s="824"/>
      <c r="AD462" s="824"/>
      <c r="AE462" s="824"/>
      <c r="AF462" s="760"/>
      <c r="AG462" s="830"/>
      <c r="AH462" s="785"/>
      <c r="AI462" s="832"/>
      <c r="AJ462" s="785"/>
      <c r="AK462" s="966"/>
      <c r="AL462" s="966"/>
      <c r="AM462" s="966"/>
      <c r="AN462" s="799"/>
      <c r="AO462" s="739"/>
      <c r="AP462" s="836"/>
      <c r="AQ462" s="795"/>
      <c r="AR462" s="795"/>
      <c r="AS462" s="964"/>
      <c r="AT462" s="965"/>
    </row>
    <row r="463" spans="1:46">
      <c r="A463" s="737"/>
      <c r="B463" s="738"/>
      <c r="C463" s="757"/>
      <c r="D463" s="757"/>
      <c r="E463" s="739"/>
      <c r="F463" s="739"/>
      <c r="G463" s="730"/>
      <c r="H463" s="739"/>
      <c r="I463" s="760"/>
      <c r="J463" s="739"/>
      <c r="K463" s="89" t="s">
        <v>161</v>
      </c>
      <c r="L463" s="103" t="s">
        <v>126</v>
      </c>
      <c r="M463" s="779"/>
      <c r="N463" s="740"/>
      <c r="O463" s="741"/>
      <c r="P463" s="742"/>
      <c r="Q463" s="730"/>
      <c r="R463" s="747"/>
      <c r="S463" s="147" t="s">
        <v>143</v>
      </c>
      <c r="T463" s="148"/>
      <c r="U463" s="147" t="s">
        <v>600</v>
      </c>
      <c r="V463" s="746"/>
      <c r="W463" s="746"/>
      <c r="X463" s="774"/>
      <c r="Y463" s="746"/>
      <c r="Z463" s="746"/>
      <c r="AA463" s="746"/>
      <c r="AB463" s="824"/>
      <c r="AC463" s="824"/>
      <c r="AD463" s="824"/>
      <c r="AE463" s="824"/>
      <c r="AF463" s="760"/>
      <c r="AG463" s="830"/>
      <c r="AH463" s="785"/>
      <c r="AI463" s="832"/>
      <c r="AJ463" s="785"/>
      <c r="AK463" s="966"/>
      <c r="AL463" s="966"/>
      <c r="AM463" s="966"/>
      <c r="AN463" s="799"/>
      <c r="AO463" s="739"/>
      <c r="AP463" s="836"/>
      <c r="AQ463" s="795"/>
      <c r="AR463" s="795"/>
      <c r="AS463" s="964"/>
      <c r="AT463" s="965"/>
    </row>
    <row r="464" spans="1:46">
      <c r="A464" s="737"/>
      <c r="B464" s="738"/>
      <c r="C464" s="757"/>
      <c r="D464" s="757"/>
      <c r="E464" s="739"/>
      <c r="F464" s="739"/>
      <c r="G464" s="730"/>
      <c r="H464" s="739"/>
      <c r="I464" s="760"/>
      <c r="J464" s="739"/>
      <c r="K464" s="89" t="s">
        <v>162</v>
      </c>
      <c r="L464" s="90" t="s">
        <v>142</v>
      </c>
      <c r="M464" s="779"/>
      <c r="N464" s="740"/>
      <c r="O464" s="741"/>
      <c r="P464" s="742"/>
      <c r="Q464" s="730"/>
      <c r="R464" s="747"/>
      <c r="S464" s="147" t="s">
        <v>146</v>
      </c>
      <c r="T464" s="148"/>
      <c r="U464" s="147" t="s">
        <v>600</v>
      </c>
      <c r="V464" s="746"/>
      <c r="W464" s="746"/>
      <c r="X464" s="774"/>
      <c r="Y464" s="746"/>
      <c r="Z464" s="746"/>
      <c r="AA464" s="746"/>
      <c r="AB464" s="824"/>
      <c r="AC464" s="824"/>
      <c r="AD464" s="824"/>
      <c r="AE464" s="824"/>
      <c r="AF464" s="760"/>
      <c r="AG464" s="830"/>
      <c r="AH464" s="785"/>
      <c r="AI464" s="832"/>
      <c r="AJ464" s="785"/>
      <c r="AK464" s="966"/>
      <c r="AL464" s="966"/>
      <c r="AM464" s="966"/>
      <c r="AN464" s="799"/>
      <c r="AO464" s="739"/>
      <c r="AP464" s="836"/>
      <c r="AQ464" s="795"/>
      <c r="AR464" s="795"/>
      <c r="AS464" s="964"/>
      <c r="AT464" s="965"/>
    </row>
    <row r="465" spans="1:46">
      <c r="A465" s="737"/>
      <c r="B465" s="738"/>
      <c r="C465" s="757"/>
      <c r="D465" s="757"/>
      <c r="E465" s="739"/>
      <c r="F465" s="739"/>
      <c r="G465" s="730"/>
      <c r="H465" s="739"/>
      <c r="I465" s="760"/>
      <c r="J465" s="739"/>
      <c r="K465" s="89" t="s">
        <v>163</v>
      </c>
      <c r="L465" s="103" t="s">
        <v>142</v>
      </c>
      <c r="M465" s="779"/>
      <c r="N465" s="740"/>
      <c r="O465" s="741"/>
      <c r="P465" s="742"/>
      <c r="Q465" s="730"/>
      <c r="R465" s="747"/>
      <c r="S465" s="147" t="s">
        <v>149</v>
      </c>
      <c r="T465" s="148"/>
      <c r="U465" s="147" t="s">
        <v>600</v>
      </c>
      <c r="V465" s="746"/>
      <c r="W465" s="746"/>
      <c r="X465" s="774"/>
      <c r="Y465" s="746"/>
      <c r="Z465" s="746"/>
      <c r="AA465" s="746"/>
      <c r="AB465" s="824"/>
      <c r="AC465" s="824"/>
      <c r="AD465" s="824"/>
      <c r="AE465" s="824"/>
      <c r="AF465" s="760"/>
      <c r="AG465" s="830"/>
      <c r="AH465" s="785"/>
      <c r="AI465" s="832"/>
      <c r="AJ465" s="785"/>
      <c r="AK465" s="966"/>
      <c r="AL465" s="966"/>
      <c r="AM465" s="966"/>
      <c r="AN465" s="799"/>
      <c r="AO465" s="739"/>
      <c r="AP465" s="836"/>
      <c r="AQ465" s="795"/>
      <c r="AR465" s="795"/>
      <c r="AS465" s="964"/>
      <c r="AT465" s="965"/>
    </row>
    <row r="466" spans="1:46">
      <c r="A466" s="737"/>
      <c r="B466" s="738"/>
      <c r="C466" s="757"/>
      <c r="D466" s="757"/>
      <c r="E466" s="739"/>
      <c r="F466" s="739"/>
      <c r="G466" s="730"/>
      <c r="H466" s="739"/>
      <c r="I466" s="760"/>
      <c r="J466" s="739"/>
      <c r="K466" s="89" t="s">
        <v>164</v>
      </c>
      <c r="L466" s="103" t="s">
        <v>142</v>
      </c>
      <c r="M466" s="779"/>
      <c r="N466" s="740"/>
      <c r="O466" s="741"/>
      <c r="P466" s="742"/>
      <c r="Q466" s="730"/>
      <c r="R466" s="747"/>
      <c r="S466" s="147" t="s">
        <v>152</v>
      </c>
      <c r="T466" s="148"/>
      <c r="U466" s="147" t="s">
        <v>600</v>
      </c>
      <c r="V466" s="746"/>
      <c r="W466" s="746"/>
      <c r="X466" s="774"/>
      <c r="Y466" s="746"/>
      <c r="Z466" s="746"/>
      <c r="AA466" s="746"/>
      <c r="AB466" s="824"/>
      <c r="AC466" s="824"/>
      <c r="AD466" s="824"/>
      <c r="AE466" s="824"/>
      <c r="AF466" s="760"/>
      <c r="AG466" s="830"/>
      <c r="AH466" s="785"/>
      <c r="AI466" s="832"/>
      <c r="AJ466" s="785"/>
      <c r="AK466" s="966"/>
      <c r="AL466" s="966"/>
      <c r="AM466" s="966"/>
      <c r="AN466" s="799"/>
      <c r="AO466" s="739"/>
      <c r="AP466" s="836"/>
      <c r="AQ466" s="795"/>
      <c r="AR466" s="795"/>
      <c r="AS466" s="964"/>
      <c r="AT466" s="965"/>
    </row>
    <row r="467" spans="1:46" ht="76.5" customHeight="1">
      <c r="A467" s="737"/>
      <c r="B467" s="738"/>
      <c r="C467" s="757"/>
      <c r="D467" s="757"/>
      <c r="E467" s="739"/>
      <c r="F467" s="739"/>
      <c r="G467" s="730"/>
      <c r="H467" s="739"/>
      <c r="I467" s="761"/>
      <c r="J467" s="739"/>
      <c r="K467" s="89" t="s">
        <v>165</v>
      </c>
      <c r="L467" s="103" t="s">
        <v>142</v>
      </c>
      <c r="M467" s="779"/>
      <c r="N467" s="740"/>
      <c r="O467" s="741"/>
      <c r="P467" s="742"/>
      <c r="Q467" s="730"/>
      <c r="R467" s="747"/>
      <c r="S467" s="147"/>
      <c r="T467" s="148"/>
      <c r="U467" s="147"/>
      <c r="V467" s="746"/>
      <c r="W467" s="746"/>
      <c r="X467" s="774"/>
      <c r="Y467" s="746"/>
      <c r="Z467" s="746"/>
      <c r="AA467" s="746"/>
      <c r="AB467" s="825"/>
      <c r="AC467" s="825"/>
      <c r="AD467" s="825"/>
      <c r="AE467" s="825"/>
      <c r="AF467" s="761"/>
      <c r="AG467" s="831"/>
      <c r="AH467" s="785"/>
      <c r="AI467" s="832"/>
      <c r="AJ467" s="785"/>
      <c r="AK467" s="966"/>
      <c r="AL467" s="966"/>
      <c r="AM467" s="966"/>
      <c r="AN467" s="799"/>
      <c r="AO467" s="739"/>
      <c r="AP467" s="836"/>
      <c r="AQ467" s="795"/>
      <c r="AR467" s="795"/>
      <c r="AS467" s="964"/>
      <c r="AT467" s="965"/>
    </row>
    <row r="468" spans="1:46" ht="15" customHeight="1">
      <c r="A468" s="737">
        <v>24</v>
      </c>
      <c r="B468" s="738" t="s">
        <v>652</v>
      </c>
      <c r="C468" s="756" t="s">
        <v>653</v>
      </c>
      <c r="D468" s="756" t="s">
        <v>654</v>
      </c>
      <c r="E468" s="739" t="s">
        <v>655</v>
      </c>
      <c r="F468" s="739" t="s">
        <v>122</v>
      </c>
      <c r="G468" s="745" t="s">
        <v>656</v>
      </c>
      <c r="H468" s="739" t="s">
        <v>657</v>
      </c>
      <c r="I468" s="759" t="s">
        <v>658</v>
      </c>
      <c r="J468" s="1010" t="s">
        <v>170</v>
      </c>
      <c r="K468" s="107" t="s">
        <v>125</v>
      </c>
      <c r="L468" s="104" t="s">
        <v>126</v>
      </c>
      <c r="M468" s="1011">
        <v>8</v>
      </c>
      <c r="N468" s="1012" t="s">
        <v>26</v>
      </c>
      <c r="O468" s="1008" t="s">
        <v>533</v>
      </c>
      <c r="P468" s="1015" t="s">
        <v>469</v>
      </c>
      <c r="Q468" s="745" t="s">
        <v>659</v>
      </c>
      <c r="R468" s="1010" t="s">
        <v>127</v>
      </c>
      <c r="S468" s="183" t="s">
        <v>128</v>
      </c>
      <c r="T468" s="184" t="s">
        <v>129</v>
      </c>
      <c r="U468" s="183">
        <v>15</v>
      </c>
      <c r="V468" s="531">
        <v>100</v>
      </c>
      <c r="W468" s="531" t="s">
        <v>130</v>
      </c>
      <c r="X468" s="1007" t="s">
        <v>130</v>
      </c>
      <c r="Y468" s="531" t="s">
        <v>130</v>
      </c>
      <c r="Z468" s="531">
        <v>100</v>
      </c>
      <c r="AA468" s="531">
        <v>100</v>
      </c>
      <c r="AB468" s="823" t="s">
        <v>46</v>
      </c>
      <c r="AC468" s="1068">
        <v>0.33</v>
      </c>
      <c r="AD468" s="1068">
        <v>0.33</v>
      </c>
      <c r="AE468" s="1068">
        <v>0.34</v>
      </c>
      <c r="AF468" s="759" t="s">
        <v>660</v>
      </c>
      <c r="AG468" s="829" t="s">
        <v>661</v>
      </c>
      <c r="AH468" s="1019" t="s">
        <v>130</v>
      </c>
      <c r="AI468" s="1067" t="s">
        <v>132</v>
      </c>
      <c r="AJ468" s="1019" t="s">
        <v>133</v>
      </c>
      <c r="AK468" s="450" t="s">
        <v>124</v>
      </c>
      <c r="AL468" s="450" t="s">
        <v>574</v>
      </c>
      <c r="AM468" s="450" t="s">
        <v>26</v>
      </c>
      <c r="AN468" s="799" t="s">
        <v>549</v>
      </c>
      <c r="AO468" s="1010" t="s">
        <v>469</v>
      </c>
      <c r="AP468" s="1037" t="s">
        <v>662</v>
      </c>
      <c r="AQ468" s="795">
        <v>44927</v>
      </c>
      <c r="AR468" s="795">
        <v>45291</v>
      </c>
      <c r="AS468" s="1010" t="s">
        <v>663</v>
      </c>
      <c r="AT468" s="1013" t="s">
        <v>1067</v>
      </c>
    </row>
    <row r="469" spans="1:46">
      <c r="A469" s="737"/>
      <c r="B469" s="738"/>
      <c r="C469" s="757"/>
      <c r="D469" s="757"/>
      <c r="E469" s="739"/>
      <c r="F469" s="739"/>
      <c r="G469" s="745"/>
      <c r="H469" s="739"/>
      <c r="I469" s="760"/>
      <c r="J469" s="1010"/>
      <c r="K469" s="107" t="s">
        <v>135</v>
      </c>
      <c r="L469" s="104" t="s">
        <v>126</v>
      </c>
      <c r="M469" s="1011"/>
      <c r="N469" s="1012"/>
      <c r="O469" s="1008"/>
      <c r="P469" s="1015"/>
      <c r="Q469" s="745"/>
      <c r="R469" s="1010"/>
      <c r="S469" s="183" t="s">
        <v>136</v>
      </c>
      <c r="T469" s="184" t="s">
        <v>137</v>
      </c>
      <c r="U469" s="183">
        <v>15</v>
      </c>
      <c r="V469" s="531"/>
      <c r="W469" s="531"/>
      <c r="X469" s="1007"/>
      <c r="Y469" s="531"/>
      <c r="Z469" s="531"/>
      <c r="AA469" s="531"/>
      <c r="AB469" s="824"/>
      <c r="AC469" s="445"/>
      <c r="AD469" s="445"/>
      <c r="AE469" s="445"/>
      <c r="AF469" s="760"/>
      <c r="AG469" s="830"/>
      <c r="AH469" s="1019"/>
      <c r="AI469" s="1067"/>
      <c r="AJ469" s="1019"/>
      <c r="AK469" s="450"/>
      <c r="AL469" s="450"/>
      <c r="AM469" s="450"/>
      <c r="AN469" s="799"/>
      <c r="AO469" s="1010"/>
      <c r="AP469" s="1037"/>
      <c r="AQ469" s="795"/>
      <c r="AR469" s="795"/>
      <c r="AS469" s="1010"/>
      <c r="AT469" s="1010"/>
    </row>
    <row r="470" spans="1:46">
      <c r="A470" s="737"/>
      <c r="B470" s="738"/>
      <c r="C470" s="757"/>
      <c r="D470" s="757"/>
      <c r="E470" s="739"/>
      <c r="F470" s="739"/>
      <c r="G470" s="745"/>
      <c r="H470" s="739"/>
      <c r="I470" s="760"/>
      <c r="J470" s="1010"/>
      <c r="K470" s="107" t="s">
        <v>138</v>
      </c>
      <c r="L470" s="104" t="s">
        <v>142</v>
      </c>
      <c r="M470" s="1011"/>
      <c r="N470" s="1012"/>
      <c r="O470" s="1008"/>
      <c r="P470" s="1015"/>
      <c r="Q470" s="745"/>
      <c r="R470" s="1010"/>
      <c r="S470" s="183" t="s">
        <v>139</v>
      </c>
      <c r="T470" s="184" t="s">
        <v>140</v>
      </c>
      <c r="U470" s="183">
        <v>15</v>
      </c>
      <c r="V470" s="531"/>
      <c r="W470" s="531"/>
      <c r="X470" s="1007"/>
      <c r="Y470" s="531"/>
      <c r="Z470" s="531"/>
      <c r="AA470" s="531"/>
      <c r="AB470" s="824"/>
      <c r="AC470" s="445"/>
      <c r="AD470" s="445"/>
      <c r="AE470" s="445"/>
      <c r="AF470" s="760"/>
      <c r="AG470" s="830"/>
      <c r="AH470" s="1019"/>
      <c r="AI470" s="1067"/>
      <c r="AJ470" s="1019"/>
      <c r="AK470" s="450"/>
      <c r="AL470" s="450"/>
      <c r="AM470" s="450"/>
      <c r="AN470" s="799"/>
      <c r="AO470" s="1010"/>
      <c r="AP470" s="1037"/>
      <c r="AQ470" s="795"/>
      <c r="AR470" s="795"/>
      <c r="AS470" s="1010"/>
      <c r="AT470" s="1010"/>
    </row>
    <row r="471" spans="1:46">
      <c r="A471" s="737"/>
      <c r="B471" s="738"/>
      <c r="C471" s="757"/>
      <c r="D471" s="757"/>
      <c r="E471" s="739"/>
      <c r="F471" s="739"/>
      <c r="G471" s="745"/>
      <c r="H471" s="739"/>
      <c r="I471" s="760"/>
      <c r="J471" s="1010"/>
      <c r="K471" s="107" t="s">
        <v>141</v>
      </c>
      <c r="L471" s="104" t="s">
        <v>126</v>
      </c>
      <c r="M471" s="1011"/>
      <c r="N471" s="1012"/>
      <c r="O471" s="1008"/>
      <c r="P471" s="1015"/>
      <c r="Q471" s="745"/>
      <c r="R471" s="1010"/>
      <c r="S471" s="183" t="s">
        <v>143</v>
      </c>
      <c r="T471" s="184" t="s">
        <v>144</v>
      </c>
      <c r="U471" s="183">
        <v>15</v>
      </c>
      <c r="V471" s="531"/>
      <c r="W471" s="531"/>
      <c r="X471" s="1007"/>
      <c r="Y471" s="531"/>
      <c r="Z471" s="531"/>
      <c r="AA471" s="531"/>
      <c r="AB471" s="824"/>
      <c r="AC471" s="445"/>
      <c r="AD471" s="445"/>
      <c r="AE471" s="445"/>
      <c r="AF471" s="760"/>
      <c r="AG471" s="830"/>
      <c r="AH471" s="1019"/>
      <c r="AI471" s="1067"/>
      <c r="AJ471" s="1019"/>
      <c r="AK471" s="450"/>
      <c r="AL471" s="450"/>
      <c r="AM471" s="450"/>
      <c r="AN471" s="799"/>
      <c r="AO471" s="1010"/>
      <c r="AP471" s="1037"/>
      <c r="AQ471" s="795"/>
      <c r="AR471" s="795"/>
      <c r="AS471" s="1010"/>
      <c r="AT471" s="1010"/>
    </row>
    <row r="472" spans="1:46">
      <c r="A472" s="737"/>
      <c r="B472" s="738"/>
      <c r="C472" s="757"/>
      <c r="D472" s="757"/>
      <c r="E472" s="739"/>
      <c r="F472" s="739"/>
      <c r="G472" s="745"/>
      <c r="H472" s="739"/>
      <c r="I472" s="760"/>
      <c r="J472" s="1010"/>
      <c r="K472" s="107" t="s">
        <v>145</v>
      </c>
      <c r="L472" s="104" t="s">
        <v>126</v>
      </c>
      <c r="M472" s="1011"/>
      <c r="N472" s="1012"/>
      <c r="O472" s="1008"/>
      <c r="P472" s="1015"/>
      <c r="Q472" s="745"/>
      <c r="R472" s="1010"/>
      <c r="S472" s="183" t="s">
        <v>146</v>
      </c>
      <c r="T472" s="184" t="s">
        <v>147</v>
      </c>
      <c r="U472" s="183">
        <v>15</v>
      </c>
      <c r="V472" s="531"/>
      <c r="W472" s="531"/>
      <c r="X472" s="1007"/>
      <c r="Y472" s="531"/>
      <c r="Z472" s="531"/>
      <c r="AA472" s="531"/>
      <c r="AB472" s="824"/>
      <c r="AC472" s="445"/>
      <c r="AD472" s="445"/>
      <c r="AE472" s="445"/>
      <c r="AF472" s="760"/>
      <c r="AG472" s="830"/>
      <c r="AH472" s="1019"/>
      <c r="AI472" s="1067"/>
      <c r="AJ472" s="1019"/>
      <c r="AK472" s="450"/>
      <c r="AL472" s="450"/>
      <c r="AM472" s="450"/>
      <c r="AN472" s="799"/>
      <c r="AO472" s="1010"/>
      <c r="AP472" s="1037"/>
      <c r="AQ472" s="795"/>
      <c r="AR472" s="795"/>
      <c r="AS472" s="1010"/>
      <c r="AT472" s="1010"/>
    </row>
    <row r="473" spans="1:46">
      <c r="A473" s="737"/>
      <c r="B473" s="738"/>
      <c r="C473" s="757"/>
      <c r="D473" s="757"/>
      <c r="E473" s="739"/>
      <c r="F473" s="739"/>
      <c r="G473" s="745"/>
      <c r="H473" s="739"/>
      <c r="I473" s="760"/>
      <c r="J473" s="1010"/>
      <c r="K473" s="107" t="s">
        <v>148</v>
      </c>
      <c r="L473" s="104" t="s">
        <v>126</v>
      </c>
      <c r="M473" s="1011"/>
      <c r="N473" s="1012"/>
      <c r="O473" s="1008"/>
      <c r="P473" s="1015"/>
      <c r="Q473" s="745"/>
      <c r="R473" s="1010"/>
      <c r="S473" s="183" t="s">
        <v>149</v>
      </c>
      <c r="T473" s="184" t="s">
        <v>150</v>
      </c>
      <c r="U473" s="183">
        <v>15</v>
      </c>
      <c r="V473" s="531"/>
      <c r="W473" s="531"/>
      <c r="X473" s="1007"/>
      <c r="Y473" s="531"/>
      <c r="Z473" s="531"/>
      <c r="AA473" s="531"/>
      <c r="AB473" s="824"/>
      <c r="AC473" s="445"/>
      <c r="AD473" s="445"/>
      <c r="AE473" s="445"/>
      <c r="AF473" s="760"/>
      <c r="AG473" s="830"/>
      <c r="AH473" s="1019"/>
      <c r="AI473" s="1067"/>
      <c r="AJ473" s="1019"/>
      <c r="AK473" s="450"/>
      <c r="AL473" s="450"/>
      <c r="AM473" s="450"/>
      <c r="AN473" s="799"/>
      <c r="AO473" s="1010"/>
      <c r="AP473" s="1037"/>
      <c r="AQ473" s="795"/>
      <c r="AR473" s="795"/>
      <c r="AS473" s="1010"/>
      <c r="AT473" s="1010"/>
    </row>
    <row r="474" spans="1:46">
      <c r="A474" s="737"/>
      <c r="B474" s="738"/>
      <c r="C474" s="757"/>
      <c r="D474" s="757"/>
      <c r="E474" s="739"/>
      <c r="F474" s="739"/>
      <c r="G474" s="745"/>
      <c r="H474" s="739"/>
      <c r="I474" s="760"/>
      <c r="J474" s="1010"/>
      <c r="K474" s="107" t="s">
        <v>151</v>
      </c>
      <c r="L474" s="104" t="s">
        <v>126</v>
      </c>
      <c r="M474" s="1011"/>
      <c r="N474" s="1012"/>
      <c r="O474" s="1008"/>
      <c r="P474" s="1015"/>
      <c r="Q474" s="745"/>
      <c r="R474" s="1010"/>
      <c r="S474" s="183" t="s">
        <v>152</v>
      </c>
      <c r="T474" s="184" t="s">
        <v>153</v>
      </c>
      <c r="U474" s="183">
        <v>10</v>
      </c>
      <c r="V474" s="531"/>
      <c r="W474" s="531"/>
      <c r="X474" s="1007"/>
      <c r="Y474" s="531"/>
      <c r="Z474" s="531"/>
      <c r="AA474" s="531"/>
      <c r="AB474" s="824"/>
      <c r="AC474" s="445"/>
      <c r="AD474" s="445"/>
      <c r="AE474" s="445"/>
      <c r="AF474" s="760"/>
      <c r="AG474" s="830"/>
      <c r="AH474" s="1019"/>
      <c r="AI474" s="1067"/>
      <c r="AJ474" s="1019"/>
      <c r="AK474" s="450"/>
      <c r="AL474" s="450"/>
      <c r="AM474" s="450"/>
      <c r="AN474" s="799"/>
      <c r="AO474" s="1010"/>
      <c r="AP474" s="1037"/>
      <c r="AQ474" s="795"/>
      <c r="AR474" s="795"/>
      <c r="AS474" s="1010"/>
      <c r="AT474" s="1010"/>
    </row>
    <row r="475" spans="1:46" ht="46.5" customHeight="1">
      <c r="A475" s="737"/>
      <c r="B475" s="738"/>
      <c r="C475" s="757"/>
      <c r="D475" s="757"/>
      <c r="E475" s="739"/>
      <c r="F475" s="739"/>
      <c r="G475" s="745"/>
      <c r="H475" s="739"/>
      <c r="I475" s="760"/>
      <c r="J475" s="1010"/>
      <c r="K475" s="107" t="s">
        <v>154</v>
      </c>
      <c r="L475" s="104" t="s">
        <v>142</v>
      </c>
      <c r="M475" s="1011"/>
      <c r="N475" s="1012"/>
      <c r="O475" s="1008"/>
      <c r="P475" s="1015"/>
      <c r="Q475" s="745"/>
      <c r="R475" s="1010"/>
      <c r="S475" s="531"/>
      <c r="T475" s="1007"/>
      <c r="U475" s="531"/>
      <c r="V475" s="531"/>
      <c r="W475" s="531"/>
      <c r="X475" s="1007"/>
      <c r="Y475" s="531"/>
      <c r="Z475" s="531"/>
      <c r="AA475" s="531"/>
      <c r="AB475" s="824"/>
      <c r="AC475" s="445"/>
      <c r="AD475" s="445"/>
      <c r="AE475" s="445"/>
      <c r="AF475" s="760"/>
      <c r="AG475" s="830"/>
      <c r="AH475" s="1019"/>
      <c r="AI475" s="1067"/>
      <c r="AJ475" s="1019"/>
      <c r="AK475" s="450"/>
      <c r="AL475" s="450"/>
      <c r="AM475" s="450"/>
      <c r="AN475" s="799"/>
      <c r="AO475" s="1010"/>
      <c r="AP475" s="1037"/>
      <c r="AQ475" s="795"/>
      <c r="AR475" s="795"/>
      <c r="AS475" s="1010"/>
      <c r="AT475" s="1010"/>
    </row>
    <row r="476" spans="1:46" ht="33.75" customHeight="1">
      <c r="A476" s="737"/>
      <c r="B476" s="738"/>
      <c r="C476" s="757"/>
      <c r="D476" s="757"/>
      <c r="E476" s="739"/>
      <c r="F476" s="739"/>
      <c r="G476" s="745"/>
      <c r="H476" s="739"/>
      <c r="I476" s="760"/>
      <c r="J476" s="1010"/>
      <c r="K476" s="107" t="s">
        <v>155</v>
      </c>
      <c r="L476" s="104" t="s">
        <v>142</v>
      </c>
      <c r="M476" s="1011"/>
      <c r="N476" s="1012"/>
      <c r="O476" s="1008"/>
      <c r="P476" s="1015"/>
      <c r="Q476" s="745"/>
      <c r="R476" s="1010"/>
      <c r="S476" s="531"/>
      <c r="T476" s="1007"/>
      <c r="U476" s="531"/>
      <c r="V476" s="531"/>
      <c r="W476" s="531"/>
      <c r="X476" s="1007"/>
      <c r="Y476" s="531"/>
      <c r="Z476" s="531"/>
      <c r="AA476" s="531"/>
      <c r="AB476" s="824"/>
      <c r="AC476" s="445"/>
      <c r="AD476" s="445"/>
      <c r="AE476" s="445"/>
      <c r="AF476" s="760"/>
      <c r="AG476" s="830"/>
      <c r="AH476" s="1019"/>
      <c r="AI476" s="1067"/>
      <c r="AJ476" s="1019"/>
      <c r="AK476" s="450"/>
      <c r="AL476" s="450"/>
      <c r="AM476" s="450"/>
      <c r="AN476" s="799"/>
      <c r="AO476" s="1010"/>
      <c r="AP476" s="1037"/>
      <c r="AQ476" s="795"/>
      <c r="AR476" s="795"/>
      <c r="AS476" s="1010"/>
      <c r="AT476" s="1010"/>
    </row>
    <row r="477" spans="1:46" ht="59.25" customHeight="1">
      <c r="A477" s="737"/>
      <c r="B477" s="738"/>
      <c r="C477" s="762" t="s">
        <v>664</v>
      </c>
      <c r="D477" s="762" t="s">
        <v>665</v>
      </c>
      <c r="E477" s="739"/>
      <c r="F477" s="739"/>
      <c r="G477" s="745"/>
      <c r="H477" s="739"/>
      <c r="I477" s="760"/>
      <c r="J477" s="1010"/>
      <c r="K477" s="107" t="s">
        <v>156</v>
      </c>
      <c r="L477" s="104" t="s">
        <v>126</v>
      </c>
      <c r="M477" s="1011"/>
      <c r="N477" s="1012"/>
      <c r="O477" s="1008"/>
      <c r="P477" s="1015"/>
      <c r="Q477" s="745"/>
      <c r="R477" s="1010"/>
      <c r="S477" s="531"/>
      <c r="T477" s="1007"/>
      <c r="U477" s="531"/>
      <c r="V477" s="531"/>
      <c r="W477" s="531"/>
      <c r="X477" s="1007"/>
      <c r="Y477" s="531"/>
      <c r="Z477" s="531"/>
      <c r="AA477" s="531"/>
      <c r="AB477" s="824"/>
      <c r="AC477" s="445"/>
      <c r="AD477" s="445"/>
      <c r="AE477" s="445"/>
      <c r="AF477" s="760"/>
      <c r="AG477" s="830"/>
      <c r="AH477" s="1019"/>
      <c r="AI477" s="1067"/>
      <c r="AJ477" s="1019"/>
      <c r="AK477" s="450"/>
      <c r="AL477" s="450"/>
      <c r="AM477" s="450"/>
      <c r="AN477" s="799"/>
      <c r="AO477" s="1010"/>
      <c r="AP477" s="1037"/>
      <c r="AQ477" s="795"/>
      <c r="AR477" s="795"/>
      <c r="AS477" s="1010"/>
      <c r="AT477" s="1010"/>
    </row>
    <row r="478" spans="1:46" ht="119.25" customHeight="1">
      <c r="A478" s="737"/>
      <c r="B478" s="738"/>
      <c r="C478" s="754"/>
      <c r="D478" s="754"/>
      <c r="E478" s="739"/>
      <c r="F478" s="739"/>
      <c r="G478" s="745"/>
      <c r="H478" s="739"/>
      <c r="I478" s="760"/>
      <c r="J478" s="1010"/>
      <c r="K478" s="107" t="s">
        <v>157</v>
      </c>
      <c r="L478" s="104" t="s">
        <v>126</v>
      </c>
      <c r="M478" s="1011"/>
      <c r="N478" s="1012"/>
      <c r="O478" s="1008"/>
      <c r="P478" s="1015"/>
      <c r="Q478" s="745"/>
      <c r="R478" s="1010"/>
      <c r="S478" s="531"/>
      <c r="T478" s="1007"/>
      <c r="U478" s="531"/>
      <c r="V478" s="531"/>
      <c r="W478" s="531"/>
      <c r="X478" s="1007"/>
      <c r="Y478" s="531"/>
      <c r="Z478" s="531"/>
      <c r="AA478" s="531"/>
      <c r="AB478" s="825"/>
      <c r="AC478" s="446"/>
      <c r="AD478" s="446"/>
      <c r="AE478" s="446"/>
      <c r="AF478" s="761"/>
      <c r="AG478" s="831"/>
      <c r="AH478" s="1019"/>
      <c r="AI478" s="1067"/>
      <c r="AJ478" s="1019"/>
      <c r="AK478" s="450"/>
      <c r="AL478" s="450"/>
      <c r="AM478" s="450"/>
      <c r="AN478" s="799"/>
      <c r="AO478" s="1010"/>
      <c r="AP478" s="1037"/>
      <c r="AQ478" s="795"/>
      <c r="AR478" s="795"/>
      <c r="AS478" s="1010"/>
      <c r="AT478" s="1010"/>
    </row>
    <row r="479" spans="1:46" ht="15" customHeight="1">
      <c r="A479" s="737"/>
      <c r="B479" s="738"/>
      <c r="C479" s="754"/>
      <c r="D479" s="754"/>
      <c r="E479" s="739"/>
      <c r="F479" s="739"/>
      <c r="G479" s="1009" t="s">
        <v>485</v>
      </c>
      <c r="H479" s="739"/>
      <c r="I479" s="760"/>
      <c r="J479" s="1010"/>
      <c r="K479" s="107" t="s">
        <v>158</v>
      </c>
      <c r="L479" s="104" t="s">
        <v>126</v>
      </c>
      <c r="M479" s="1011"/>
      <c r="N479" s="1012"/>
      <c r="O479" s="1008"/>
      <c r="P479" s="1015"/>
      <c r="Q479" s="1009" t="s">
        <v>486</v>
      </c>
      <c r="R479" s="1010"/>
      <c r="S479" s="183" t="s">
        <v>128</v>
      </c>
      <c r="T479" s="184"/>
      <c r="U479" s="183" t="s">
        <v>600</v>
      </c>
      <c r="V479" s="531">
        <v>0</v>
      </c>
      <c r="W479" s="531" t="s">
        <v>601</v>
      </c>
      <c r="X479" s="1007"/>
      <c r="Y479" s="531">
        <v>0</v>
      </c>
      <c r="Z479" s="531" t="b">
        <v>0</v>
      </c>
      <c r="AA479" s="531"/>
      <c r="AB479" s="1025"/>
      <c r="AC479" s="1025"/>
      <c r="AD479" s="1025"/>
      <c r="AE479" s="1025"/>
      <c r="AF479" s="1020"/>
      <c r="AG479" s="1026"/>
      <c r="AH479" s="1019"/>
      <c r="AI479" s="1067"/>
      <c r="AJ479" s="1019"/>
      <c r="AK479" s="450"/>
      <c r="AL479" s="450"/>
      <c r="AM479" s="450"/>
      <c r="AN479" s="799"/>
      <c r="AO479" s="1010"/>
      <c r="AP479" s="964" t="s">
        <v>666</v>
      </c>
      <c r="AQ479" s="795"/>
      <c r="AR479" s="795"/>
      <c r="AS479" s="1010"/>
      <c r="AT479" s="1010" t="s">
        <v>651</v>
      </c>
    </row>
    <row r="480" spans="1:46">
      <c r="A480" s="737"/>
      <c r="B480" s="738"/>
      <c r="C480" s="754"/>
      <c r="D480" s="754"/>
      <c r="E480" s="739"/>
      <c r="F480" s="739"/>
      <c r="G480" s="1009"/>
      <c r="H480" s="739"/>
      <c r="I480" s="760"/>
      <c r="J480" s="1010"/>
      <c r="K480" s="105" t="s">
        <v>159</v>
      </c>
      <c r="L480" s="104" t="s">
        <v>142</v>
      </c>
      <c r="M480" s="1011"/>
      <c r="N480" s="1012"/>
      <c r="O480" s="1008"/>
      <c r="P480" s="1015"/>
      <c r="Q480" s="1009"/>
      <c r="R480" s="1010"/>
      <c r="S480" s="183" t="s">
        <v>136</v>
      </c>
      <c r="T480" s="184"/>
      <c r="U480" s="183" t="s">
        <v>600</v>
      </c>
      <c r="V480" s="531"/>
      <c r="W480" s="531"/>
      <c r="X480" s="1007"/>
      <c r="Y480" s="531"/>
      <c r="Z480" s="531"/>
      <c r="AA480" s="531"/>
      <c r="AB480" s="445"/>
      <c r="AC480" s="445"/>
      <c r="AD480" s="445"/>
      <c r="AE480" s="445"/>
      <c r="AF480" s="1021"/>
      <c r="AG480" s="1027"/>
      <c r="AH480" s="1019"/>
      <c r="AI480" s="1067"/>
      <c r="AJ480" s="1019"/>
      <c r="AK480" s="450"/>
      <c r="AL480" s="450"/>
      <c r="AM480" s="450"/>
      <c r="AN480" s="799"/>
      <c r="AO480" s="1010"/>
      <c r="AP480" s="964"/>
      <c r="AQ480" s="795"/>
      <c r="AR480" s="795"/>
      <c r="AS480" s="1010"/>
      <c r="AT480" s="1010"/>
    </row>
    <row r="481" spans="1:46">
      <c r="A481" s="737"/>
      <c r="B481" s="738"/>
      <c r="C481" s="754"/>
      <c r="D481" s="754"/>
      <c r="E481" s="739"/>
      <c r="F481" s="739"/>
      <c r="G481" s="1009"/>
      <c r="H481" s="739"/>
      <c r="I481" s="760"/>
      <c r="J481" s="1010"/>
      <c r="K481" s="105" t="s">
        <v>160</v>
      </c>
      <c r="L481" s="104" t="s">
        <v>142</v>
      </c>
      <c r="M481" s="1011"/>
      <c r="N481" s="1012"/>
      <c r="O481" s="1008"/>
      <c r="P481" s="1015"/>
      <c r="Q481" s="1009"/>
      <c r="R481" s="1010"/>
      <c r="S481" s="183" t="s">
        <v>139</v>
      </c>
      <c r="T481" s="184"/>
      <c r="U481" s="183" t="s">
        <v>600</v>
      </c>
      <c r="V481" s="531"/>
      <c r="W481" s="531"/>
      <c r="X481" s="1007"/>
      <c r="Y481" s="531"/>
      <c r="Z481" s="531"/>
      <c r="AA481" s="531"/>
      <c r="AB481" s="445"/>
      <c r="AC481" s="445"/>
      <c r="AD481" s="445"/>
      <c r="AE481" s="445"/>
      <c r="AF481" s="1021"/>
      <c r="AG481" s="1027"/>
      <c r="AH481" s="1019"/>
      <c r="AI481" s="1067"/>
      <c r="AJ481" s="1019"/>
      <c r="AK481" s="450"/>
      <c r="AL481" s="450"/>
      <c r="AM481" s="450"/>
      <c r="AN481" s="799"/>
      <c r="AO481" s="1010"/>
      <c r="AP481" s="964"/>
      <c r="AQ481" s="795"/>
      <c r="AR481" s="795"/>
      <c r="AS481" s="1010"/>
      <c r="AT481" s="1010"/>
    </row>
    <row r="482" spans="1:46">
      <c r="A482" s="737"/>
      <c r="B482" s="738"/>
      <c r="C482" s="754"/>
      <c r="D482" s="754"/>
      <c r="E482" s="739"/>
      <c r="F482" s="739"/>
      <c r="G482" s="1009"/>
      <c r="H482" s="739"/>
      <c r="I482" s="760"/>
      <c r="J482" s="1010"/>
      <c r="K482" s="105" t="s">
        <v>161</v>
      </c>
      <c r="L482" s="104" t="s">
        <v>126</v>
      </c>
      <c r="M482" s="1011"/>
      <c r="N482" s="1012"/>
      <c r="O482" s="1008"/>
      <c r="P482" s="1015"/>
      <c r="Q482" s="1009"/>
      <c r="R482" s="1010"/>
      <c r="S482" s="183" t="s">
        <v>143</v>
      </c>
      <c r="T482" s="184"/>
      <c r="U482" s="183" t="s">
        <v>600</v>
      </c>
      <c r="V482" s="531"/>
      <c r="W482" s="531"/>
      <c r="X482" s="1007"/>
      <c r="Y482" s="531"/>
      <c r="Z482" s="531"/>
      <c r="AA482" s="531"/>
      <c r="AB482" s="445"/>
      <c r="AC482" s="445"/>
      <c r="AD482" s="445"/>
      <c r="AE482" s="445"/>
      <c r="AF482" s="1021"/>
      <c r="AG482" s="1027"/>
      <c r="AH482" s="1019"/>
      <c r="AI482" s="1067"/>
      <c r="AJ482" s="1019"/>
      <c r="AK482" s="450"/>
      <c r="AL482" s="450"/>
      <c r="AM482" s="450"/>
      <c r="AN482" s="799"/>
      <c r="AO482" s="1010"/>
      <c r="AP482" s="964"/>
      <c r="AQ482" s="795"/>
      <c r="AR482" s="795"/>
      <c r="AS482" s="1010"/>
      <c r="AT482" s="1010"/>
    </row>
    <row r="483" spans="1:46">
      <c r="A483" s="737"/>
      <c r="B483" s="738"/>
      <c r="C483" s="754"/>
      <c r="D483" s="754"/>
      <c r="E483" s="739"/>
      <c r="F483" s="739"/>
      <c r="G483" s="1009"/>
      <c r="H483" s="739"/>
      <c r="I483" s="760"/>
      <c r="J483" s="1010"/>
      <c r="K483" s="105" t="s">
        <v>162</v>
      </c>
      <c r="L483" s="106" t="s">
        <v>142</v>
      </c>
      <c r="M483" s="1011"/>
      <c r="N483" s="1012"/>
      <c r="O483" s="1008"/>
      <c r="P483" s="1015"/>
      <c r="Q483" s="1009"/>
      <c r="R483" s="1010"/>
      <c r="S483" s="183" t="s">
        <v>146</v>
      </c>
      <c r="T483" s="184"/>
      <c r="U483" s="183" t="s">
        <v>600</v>
      </c>
      <c r="V483" s="531"/>
      <c r="W483" s="531"/>
      <c r="X483" s="1007"/>
      <c r="Y483" s="531"/>
      <c r="Z483" s="531"/>
      <c r="AA483" s="531"/>
      <c r="AB483" s="445"/>
      <c r="AC483" s="445"/>
      <c r="AD483" s="445"/>
      <c r="AE483" s="445"/>
      <c r="AF483" s="1021"/>
      <c r="AG483" s="1027"/>
      <c r="AH483" s="1019"/>
      <c r="AI483" s="1067"/>
      <c r="AJ483" s="1019"/>
      <c r="AK483" s="450"/>
      <c r="AL483" s="450"/>
      <c r="AM483" s="450"/>
      <c r="AN483" s="799"/>
      <c r="AO483" s="1010"/>
      <c r="AP483" s="964"/>
      <c r="AQ483" s="795"/>
      <c r="AR483" s="795"/>
      <c r="AS483" s="1010"/>
      <c r="AT483" s="1010"/>
    </row>
    <row r="484" spans="1:46" ht="37.5" customHeight="1">
      <c r="A484" s="737"/>
      <c r="B484" s="738"/>
      <c r="C484" s="754"/>
      <c r="D484" s="754"/>
      <c r="E484" s="739"/>
      <c r="F484" s="739"/>
      <c r="G484" s="1009"/>
      <c r="H484" s="739"/>
      <c r="I484" s="760"/>
      <c r="J484" s="1010"/>
      <c r="K484" s="105" t="s">
        <v>163</v>
      </c>
      <c r="L484" s="104" t="s">
        <v>142</v>
      </c>
      <c r="M484" s="1011"/>
      <c r="N484" s="1012"/>
      <c r="O484" s="1008"/>
      <c r="P484" s="1015"/>
      <c r="Q484" s="1009"/>
      <c r="R484" s="1010"/>
      <c r="S484" s="183" t="s">
        <v>149</v>
      </c>
      <c r="T484" s="184"/>
      <c r="U484" s="183" t="s">
        <v>600</v>
      </c>
      <c r="V484" s="531"/>
      <c r="W484" s="531"/>
      <c r="X484" s="1007"/>
      <c r="Y484" s="531"/>
      <c r="Z484" s="531"/>
      <c r="AA484" s="531"/>
      <c r="AB484" s="445"/>
      <c r="AC484" s="445"/>
      <c r="AD484" s="445"/>
      <c r="AE484" s="445"/>
      <c r="AF484" s="1021"/>
      <c r="AG484" s="1027"/>
      <c r="AH484" s="1019"/>
      <c r="AI484" s="1067"/>
      <c r="AJ484" s="1019"/>
      <c r="AK484" s="450"/>
      <c r="AL484" s="450"/>
      <c r="AM484" s="450"/>
      <c r="AN484" s="799"/>
      <c r="AO484" s="1010"/>
      <c r="AP484" s="964"/>
      <c r="AQ484" s="795"/>
      <c r="AR484" s="795"/>
      <c r="AS484" s="1010"/>
      <c r="AT484" s="1010"/>
    </row>
    <row r="485" spans="1:46" ht="33" customHeight="1">
      <c r="A485" s="737"/>
      <c r="B485" s="738"/>
      <c r="C485" s="754"/>
      <c r="D485" s="754"/>
      <c r="E485" s="739"/>
      <c r="F485" s="739"/>
      <c r="G485" s="1009"/>
      <c r="H485" s="739"/>
      <c r="I485" s="760"/>
      <c r="J485" s="1010"/>
      <c r="K485" s="105" t="s">
        <v>164</v>
      </c>
      <c r="L485" s="104" t="s">
        <v>142</v>
      </c>
      <c r="M485" s="1011"/>
      <c r="N485" s="1012"/>
      <c r="O485" s="1008"/>
      <c r="P485" s="1015"/>
      <c r="Q485" s="1009"/>
      <c r="R485" s="1010"/>
      <c r="S485" s="183" t="s">
        <v>152</v>
      </c>
      <c r="T485" s="184"/>
      <c r="U485" s="183" t="s">
        <v>600</v>
      </c>
      <c r="V485" s="531"/>
      <c r="W485" s="531"/>
      <c r="X485" s="1007"/>
      <c r="Y485" s="531"/>
      <c r="Z485" s="531"/>
      <c r="AA485" s="531"/>
      <c r="AB485" s="445"/>
      <c r="AC485" s="445"/>
      <c r="AD485" s="445"/>
      <c r="AE485" s="445"/>
      <c r="AF485" s="1021"/>
      <c r="AG485" s="1027"/>
      <c r="AH485" s="1019"/>
      <c r="AI485" s="1067"/>
      <c r="AJ485" s="1019"/>
      <c r="AK485" s="450"/>
      <c r="AL485" s="450"/>
      <c r="AM485" s="450"/>
      <c r="AN485" s="799"/>
      <c r="AO485" s="1010"/>
      <c r="AP485" s="964"/>
      <c r="AQ485" s="795"/>
      <c r="AR485" s="795"/>
      <c r="AS485" s="1010"/>
      <c r="AT485" s="1010"/>
    </row>
    <row r="486" spans="1:46">
      <c r="A486" s="737"/>
      <c r="B486" s="738"/>
      <c r="C486" s="755"/>
      <c r="D486" s="755"/>
      <c r="E486" s="739"/>
      <c r="F486" s="739"/>
      <c r="G486" s="1009"/>
      <c r="H486" s="739"/>
      <c r="I486" s="761"/>
      <c r="J486" s="1010"/>
      <c r="K486" s="105" t="s">
        <v>165</v>
      </c>
      <c r="L486" s="104" t="s">
        <v>142</v>
      </c>
      <c r="M486" s="1011"/>
      <c r="N486" s="1012"/>
      <c r="O486" s="1008"/>
      <c r="P486" s="1015"/>
      <c r="Q486" s="1009"/>
      <c r="R486" s="1010"/>
      <c r="S486" s="183"/>
      <c r="T486" s="184"/>
      <c r="U486" s="183"/>
      <c r="V486" s="531"/>
      <c r="W486" s="531"/>
      <c r="X486" s="1007"/>
      <c r="Y486" s="531"/>
      <c r="Z486" s="531"/>
      <c r="AA486" s="531"/>
      <c r="AB486" s="446"/>
      <c r="AC486" s="446"/>
      <c r="AD486" s="446"/>
      <c r="AE486" s="446"/>
      <c r="AF486" s="1022"/>
      <c r="AG486" s="1028"/>
      <c r="AH486" s="1019"/>
      <c r="AI486" s="1067"/>
      <c r="AJ486" s="1019"/>
      <c r="AK486" s="450"/>
      <c r="AL486" s="450"/>
      <c r="AM486" s="450"/>
      <c r="AN486" s="799"/>
      <c r="AO486" s="1010"/>
      <c r="AP486" s="964"/>
      <c r="AQ486" s="795"/>
      <c r="AR486" s="795"/>
      <c r="AS486" s="1010"/>
      <c r="AT486" s="1010"/>
    </row>
    <row r="487" spans="1:46" s="165" customFormat="1" ht="213" customHeight="1">
      <c r="A487" s="737">
        <v>25</v>
      </c>
      <c r="B487" s="738" t="s">
        <v>667</v>
      </c>
      <c r="C487" s="763" t="s">
        <v>668</v>
      </c>
      <c r="D487" s="763" t="s">
        <v>669</v>
      </c>
      <c r="E487" s="739" t="s">
        <v>670</v>
      </c>
      <c r="F487" s="739" t="s">
        <v>122</v>
      </c>
      <c r="G487" s="745" t="s">
        <v>671</v>
      </c>
      <c r="H487" s="739" t="s">
        <v>326</v>
      </c>
      <c r="I487" s="759" t="s">
        <v>468</v>
      </c>
      <c r="J487" s="739" t="s">
        <v>124</v>
      </c>
      <c r="K487" s="89" t="s">
        <v>125</v>
      </c>
      <c r="L487" s="90" t="s">
        <v>126</v>
      </c>
      <c r="M487" s="779">
        <v>9</v>
      </c>
      <c r="N487" s="740" t="s">
        <v>26</v>
      </c>
      <c r="O487" s="741" t="s">
        <v>549</v>
      </c>
      <c r="P487" s="742" t="s">
        <v>469</v>
      </c>
      <c r="Q487" s="730" t="s">
        <v>672</v>
      </c>
      <c r="R487" s="739" t="s">
        <v>127</v>
      </c>
      <c r="S487" s="176" t="s">
        <v>128</v>
      </c>
      <c r="T487" s="177" t="s">
        <v>129</v>
      </c>
      <c r="U487" s="176">
        <v>15</v>
      </c>
      <c r="V487" s="743">
        <v>100</v>
      </c>
      <c r="W487" s="743" t="s">
        <v>130</v>
      </c>
      <c r="X487" s="758" t="s">
        <v>130</v>
      </c>
      <c r="Y487" s="743" t="s">
        <v>130</v>
      </c>
      <c r="Z487" s="743">
        <v>100</v>
      </c>
      <c r="AA487" s="743">
        <v>100</v>
      </c>
      <c r="AB487" s="743" t="s">
        <v>491</v>
      </c>
      <c r="AC487" s="744">
        <v>0.33</v>
      </c>
      <c r="AD487" s="744">
        <v>0.33</v>
      </c>
      <c r="AE487" s="744">
        <v>0.34</v>
      </c>
      <c r="AF487" s="739" t="s">
        <v>328</v>
      </c>
      <c r="AG487" s="832" t="s">
        <v>673</v>
      </c>
      <c r="AH487" s="785" t="s">
        <v>130</v>
      </c>
      <c r="AI487" s="832" t="s">
        <v>132</v>
      </c>
      <c r="AJ487" s="785" t="s">
        <v>133</v>
      </c>
      <c r="AK487" s="966" t="s">
        <v>124</v>
      </c>
      <c r="AL487" s="966" t="s">
        <v>574</v>
      </c>
      <c r="AM487" s="966" t="s">
        <v>26</v>
      </c>
      <c r="AN487" s="799" t="s">
        <v>549</v>
      </c>
      <c r="AO487" s="739" t="s">
        <v>469</v>
      </c>
      <c r="AP487" s="1060" t="s">
        <v>674</v>
      </c>
      <c r="AQ487" s="795">
        <v>44927</v>
      </c>
      <c r="AR487" s="795">
        <v>45291</v>
      </c>
      <c r="AS487" s="964" t="s">
        <v>328</v>
      </c>
      <c r="AT487" s="1064" t="s">
        <v>675</v>
      </c>
    </row>
    <row r="488" spans="1:46">
      <c r="A488" s="737"/>
      <c r="B488" s="738"/>
      <c r="C488" s="764"/>
      <c r="D488" s="764"/>
      <c r="E488" s="739"/>
      <c r="F488" s="739"/>
      <c r="G488" s="745"/>
      <c r="H488" s="739"/>
      <c r="I488" s="760"/>
      <c r="J488" s="739"/>
      <c r="K488" s="88" t="s">
        <v>135</v>
      </c>
      <c r="L488" s="103" t="s">
        <v>126</v>
      </c>
      <c r="M488" s="779"/>
      <c r="N488" s="740"/>
      <c r="O488" s="741"/>
      <c r="P488" s="742"/>
      <c r="Q488" s="730"/>
      <c r="R488" s="739"/>
      <c r="S488" s="176" t="s">
        <v>136</v>
      </c>
      <c r="T488" s="177" t="s">
        <v>137</v>
      </c>
      <c r="U488" s="176">
        <v>15</v>
      </c>
      <c r="V488" s="743"/>
      <c r="W488" s="743"/>
      <c r="X488" s="758"/>
      <c r="Y488" s="743"/>
      <c r="Z488" s="743"/>
      <c r="AA488" s="743"/>
      <c r="AB488" s="743"/>
      <c r="AC488" s="743"/>
      <c r="AD488" s="743"/>
      <c r="AE488" s="743"/>
      <c r="AF488" s="739"/>
      <c r="AG488" s="832"/>
      <c r="AH488" s="785"/>
      <c r="AI488" s="832"/>
      <c r="AJ488" s="785"/>
      <c r="AK488" s="966"/>
      <c r="AL488" s="966"/>
      <c r="AM488" s="966"/>
      <c r="AN488" s="799"/>
      <c r="AO488" s="739"/>
      <c r="AP488" s="1061"/>
      <c r="AQ488" s="795"/>
      <c r="AR488" s="795"/>
      <c r="AS488" s="964"/>
      <c r="AT488" s="1065"/>
    </row>
    <row r="489" spans="1:46">
      <c r="A489" s="737"/>
      <c r="B489" s="738"/>
      <c r="C489" s="764"/>
      <c r="D489" s="764"/>
      <c r="E489" s="739"/>
      <c r="F489" s="739"/>
      <c r="G489" s="745"/>
      <c r="H489" s="739"/>
      <c r="I489" s="760"/>
      <c r="J489" s="739"/>
      <c r="K489" s="88" t="s">
        <v>138</v>
      </c>
      <c r="L489" s="103" t="s">
        <v>126</v>
      </c>
      <c r="M489" s="779"/>
      <c r="N489" s="740"/>
      <c r="O489" s="741"/>
      <c r="P489" s="742"/>
      <c r="Q489" s="730"/>
      <c r="R489" s="739"/>
      <c r="S489" s="176" t="s">
        <v>139</v>
      </c>
      <c r="T489" s="177" t="s">
        <v>140</v>
      </c>
      <c r="U489" s="176">
        <v>15</v>
      </c>
      <c r="V489" s="743"/>
      <c r="W489" s="743"/>
      <c r="X489" s="758"/>
      <c r="Y489" s="743"/>
      <c r="Z489" s="743"/>
      <c r="AA489" s="743"/>
      <c r="AB489" s="743"/>
      <c r="AC489" s="743"/>
      <c r="AD489" s="743"/>
      <c r="AE489" s="743"/>
      <c r="AF489" s="739"/>
      <c r="AG489" s="832"/>
      <c r="AH489" s="785"/>
      <c r="AI489" s="832"/>
      <c r="AJ489" s="785"/>
      <c r="AK489" s="966"/>
      <c r="AL489" s="966"/>
      <c r="AM489" s="966"/>
      <c r="AN489" s="799"/>
      <c r="AO489" s="739"/>
      <c r="AP489" s="1061"/>
      <c r="AQ489" s="795"/>
      <c r="AR489" s="795"/>
      <c r="AS489" s="964"/>
      <c r="AT489" s="1065"/>
    </row>
    <row r="490" spans="1:46">
      <c r="A490" s="737"/>
      <c r="B490" s="738"/>
      <c r="C490" s="764"/>
      <c r="D490" s="764"/>
      <c r="E490" s="739"/>
      <c r="F490" s="739"/>
      <c r="G490" s="745"/>
      <c r="H490" s="739"/>
      <c r="I490" s="760"/>
      <c r="J490" s="739"/>
      <c r="K490" s="88" t="s">
        <v>141</v>
      </c>
      <c r="L490" s="103" t="s">
        <v>142</v>
      </c>
      <c r="M490" s="779"/>
      <c r="N490" s="740"/>
      <c r="O490" s="741"/>
      <c r="P490" s="742"/>
      <c r="Q490" s="730"/>
      <c r="R490" s="739"/>
      <c r="S490" s="176" t="s">
        <v>143</v>
      </c>
      <c r="T490" s="177" t="s">
        <v>144</v>
      </c>
      <c r="U490" s="176">
        <v>15</v>
      </c>
      <c r="V490" s="743"/>
      <c r="W490" s="743"/>
      <c r="X490" s="758"/>
      <c r="Y490" s="743"/>
      <c r="Z490" s="743"/>
      <c r="AA490" s="743"/>
      <c r="AB490" s="743"/>
      <c r="AC490" s="743"/>
      <c r="AD490" s="743"/>
      <c r="AE490" s="743"/>
      <c r="AF490" s="739"/>
      <c r="AG490" s="832"/>
      <c r="AH490" s="785"/>
      <c r="AI490" s="832"/>
      <c r="AJ490" s="785"/>
      <c r="AK490" s="966"/>
      <c r="AL490" s="966"/>
      <c r="AM490" s="966"/>
      <c r="AN490" s="799"/>
      <c r="AO490" s="739"/>
      <c r="AP490" s="1061"/>
      <c r="AQ490" s="795"/>
      <c r="AR490" s="795"/>
      <c r="AS490" s="964"/>
      <c r="AT490" s="1065"/>
    </row>
    <row r="491" spans="1:46">
      <c r="A491" s="737"/>
      <c r="B491" s="738"/>
      <c r="C491" s="764"/>
      <c r="D491" s="764"/>
      <c r="E491" s="739"/>
      <c r="F491" s="739"/>
      <c r="G491" s="745"/>
      <c r="H491" s="739"/>
      <c r="I491" s="760"/>
      <c r="J491" s="739"/>
      <c r="K491" s="88" t="s">
        <v>145</v>
      </c>
      <c r="L491" s="103" t="s">
        <v>126</v>
      </c>
      <c r="M491" s="779"/>
      <c r="N491" s="740"/>
      <c r="O491" s="741"/>
      <c r="P491" s="742"/>
      <c r="Q491" s="730"/>
      <c r="R491" s="739"/>
      <c r="S491" s="176" t="s">
        <v>146</v>
      </c>
      <c r="T491" s="177" t="s">
        <v>147</v>
      </c>
      <c r="U491" s="176">
        <v>15</v>
      </c>
      <c r="V491" s="743"/>
      <c r="W491" s="743"/>
      <c r="X491" s="758"/>
      <c r="Y491" s="743"/>
      <c r="Z491" s="743"/>
      <c r="AA491" s="743"/>
      <c r="AB491" s="743"/>
      <c r="AC491" s="743"/>
      <c r="AD491" s="743"/>
      <c r="AE491" s="743"/>
      <c r="AF491" s="739"/>
      <c r="AG491" s="832"/>
      <c r="AH491" s="785"/>
      <c r="AI491" s="832"/>
      <c r="AJ491" s="785"/>
      <c r="AK491" s="966"/>
      <c r="AL491" s="966"/>
      <c r="AM491" s="966"/>
      <c r="AN491" s="799"/>
      <c r="AO491" s="739"/>
      <c r="AP491" s="1061"/>
      <c r="AQ491" s="795"/>
      <c r="AR491" s="795"/>
      <c r="AS491" s="964"/>
      <c r="AT491" s="1065"/>
    </row>
    <row r="492" spans="1:46">
      <c r="A492" s="737"/>
      <c r="B492" s="738"/>
      <c r="C492" s="764"/>
      <c r="D492" s="764"/>
      <c r="E492" s="739"/>
      <c r="F492" s="739"/>
      <c r="G492" s="745"/>
      <c r="H492" s="739"/>
      <c r="I492" s="760"/>
      <c r="J492" s="739"/>
      <c r="K492" s="88" t="s">
        <v>148</v>
      </c>
      <c r="L492" s="103" t="s">
        <v>142</v>
      </c>
      <c r="M492" s="779"/>
      <c r="N492" s="740"/>
      <c r="O492" s="741"/>
      <c r="P492" s="742"/>
      <c r="Q492" s="730"/>
      <c r="R492" s="739"/>
      <c r="S492" s="176" t="s">
        <v>149</v>
      </c>
      <c r="T492" s="177" t="s">
        <v>150</v>
      </c>
      <c r="U492" s="176">
        <v>15</v>
      </c>
      <c r="V492" s="743"/>
      <c r="W492" s="743"/>
      <c r="X492" s="758"/>
      <c r="Y492" s="743"/>
      <c r="Z492" s="743"/>
      <c r="AA492" s="743"/>
      <c r="AB492" s="743"/>
      <c r="AC492" s="743"/>
      <c r="AD492" s="743"/>
      <c r="AE492" s="743"/>
      <c r="AF492" s="739"/>
      <c r="AG492" s="832"/>
      <c r="AH492" s="785"/>
      <c r="AI492" s="832"/>
      <c r="AJ492" s="785"/>
      <c r="AK492" s="966"/>
      <c r="AL492" s="966"/>
      <c r="AM492" s="966"/>
      <c r="AN492" s="799"/>
      <c r="AO492" s="739"/>
      <c r="AP492" s="1061"/>
      <c r="AQ492" s="795"/>
      <c r="AR492" s="795"/>
      <c r="AS492" s="964"/>
      <c r="AT492" s="1065"/>
    </row>
    <row r="493" spans="1:46">
      <c r="A493" s="737"/>
      <c r="B493" s="738"/>
      <c r="C493" s="764"/>
      <c r="D493" s="764"/>
      <c r="E493" s="739"/>
      <c r="F493" s="739"/>
      <c r="G493" s="745"/>
      <c r="H493" s="739"/>
      <c r="I493" s="760"/>
      <c r="J493" s="739"/>
      <c r="K493" s="88" t="s">
        <v>151</v>
      </c>
      <c r="L493" s="103" t="s">
        <v>126</v>
      </c>
      <c r="M493" s="779"/>
      <c r="N493" s="740"/>
      <c r="O493" s="741"/>
      <c r="P493" s="742"/>
      <c r="Q493" s="730"/>
      <c r="R493" s="739"/>
      <c r="S493" s="176" t="s">
        <v>152</v>
      </c>
      <c r="T493" s="177" t="s">
        <v>153</v>
      </c>
      <c r="U493" s="176">
        <v>10</v>
      </c>
      <c r="V493" s="743"/>
      <c r="W493" s="743"/>
      <c r="X493" s="758"/>
      <c r="Y493" s="743"/>
      <c r="Z493" s="743"/>
      <c r="AA493" s="743"/>
      <c r="AB493" s="743"/>
      <c r="AC493" s="743"/>
      <c r="AD493" s="743"/>
      <c r="AE493" s="743"/>
      <c r="AF493" s="739"/>
      <c r="AG493" s="832"/>
      <c r="AH493" s="785"/>
      <c r="AI493" s="832"/>
      <c r="AJ493" s="785"/>
      <c r="AK493" s="966"/>
      <c r="AL493" s="966"/>
      <c r="AM493" s="966"/>
      <c r="AN493" s="799"/>
      <c r="AO493" s="739"/>
      <c r="AP493" s="962" t="s">
        <v>678</v>
      </c>
      <c r="AQ493" s="795"/>
      <c r="AR493" s="795"/>
      <c r="AS493" s="964"/>
      <c r="AT493" s="1065"/>
    </row>
    <row r="494" spans="1:46" ht="30">
      <c r="A494" s="737"/>
      <c r="B494" s="738"/>
      <c r="C494" s="764"/>
      <c r="D494" s="764"/>
      <c r="E494" s="739"/>
      <c r="F494" s="739"/>
      <c r="G494" s="745"/>
      <c r="H494" s="739"/>
      <c r="I494" s="760"/>
      <c r="J494" s="739"/>
      <c r="K494" s="88" t="s">
        <v>154</v>
      </c>
      <c r="L494" s="103" t="s">
        <v>142</v>
      </c>
      <c r="M494" s="779"/>
      <c r="N494" s="740"/>
      <c r="O494" s="741"/>
      <c r="P494" s="742"/>
      <c r="Q494" s="730"/>
      <c r="R494" s="739"/>
      <c r="S494" s="743"/>
      <c r="T494" s="758"/>
      <c r="U494" s="743"/>
      <c r="V494" s="743"/>
      <c r="W494" s="743"/>
      <c r="X494" s="758"/>
      <c r="Y494" s="743"/>
      <c r="Z494" s="743"/>
      <c r="AA494" s="743"/>
      <c r="AB494" s="743"/>
      <c r="AC494" s="743"/>
      <c r="AD494" s="743"/>
      <c r="AE494" s="743"/>
      <c r="AF494" s="739"/>
      <c r="AG494" s="832"/>
      <c r="AH494" s="785"/>
      <c r="AI494" s="832"/>
      <c r="AJ494" s="785"/>
      <c r="AK494" s="966"/>
      <c r="AL494" s="966"/>
      <c r="AM494" s="966"/>
      <c r="AN494" s="799"/>
      <c r="AO494" s="739"/>
      <c r="AP494" s="1062"/>
      <c r="AQ494" s="795"/>
      <c r="AR494" s="795"/>
      <c r="AS494" s="964"/>
      <c r="AT494" s="1065"/>
    </row>
    <row r="495" spans="1:46">
      <c r="A495" s="737"/>
      <c r="B495" s="738"/>
      <c r="C495" s="765"/>
      <c r="D495" s="765"/>
      <c r="E495" s="739"/>
      <c r="F495" s="739"/>
      <c r="G495" s="745"/>
      <c r="H495" s="739"/>
      <c r="I495" s="760"/>
      <c r="J495" s="739"/>
      <c r="K495" s="88" t="s">
        <v>155</v>
      </c>
      <c r="L495" s="103" t="s">
        <v>142</v>
      </c>
      <c r="M495" s="779"/>
      <c r="N495" s="740"/>
      <c r="O495" s="741"/>
      <c r="P495" s="742"/>
      <c r="Q495" s="730"/>
      <c r="R495" s="739"/>
      <c r="S495" s="743"/>
      <c r="T495" s="758"/>
      <c r="U495" s="743"/>
      <c r="V495" s="743"/>
      <c r="W495" s="743"/>
      <c r="X495" s="758"/>
      <c r="Y495" s="743"/>
      <c r="Z495" s="743"/>
      <c r="AA495" s="743"/>
      <c r="AB495" s="743"/>
      <c r="AC495" s="743"/>
      <c r="AD495" s="743"/>
      <c r="AE495" s="743"/>
      <c r="AF495" s="739"/>
      <c r="AG495" s="832"/>
      <c r="AH495" s="785"/>
      <c r="AI495" s="832"/>
      <c r="AJ495" s="785"/>
      <c r="AK495" s="966"/>
      <c r="AL495" s="966"/>
      <c r="AM495" s="966"/>
      <c r="AN495" s="799"/>
      <c r="AO495" s="739"/>
      <c r="AP495" s="1062"/>
      <c r="AQ495" s="795"/>
      <c r="AR495" s="795"/>
      <c r="AS495" s="964"/>
      <c r="AT495" s="1065"/>
    </row>
    <row r="496" spans="1:46" ht="15" customHeight="1">
      <c r="A496" s="737"/>
      <c r="B496" s="738"/>
      <c r="C496" s="764" t="s">
        <v>676</v>
      </c>
      <c r="D496" s="764" t="s">
        <v>677</v>
      </c>
      <c r="E496" s="739"/>
      <c r="F496" s="739"/>
      <c r="G496" s="745"/>
      <c r="H496" s="739"/>
      <c r="I496" s="760"/>
      <c r="J496" s="739"/>
      <c r="K496" s="88" t="s">
        <v>156</v>
      </c>
      <c r="L496" s="103" t="s">
        <v>126</v>
      </c>
      <c r="M496" s="779"/>
      <c r="N496" s="740"/>
      <c r="O496" s="741"/>
      <c r="P496" s="742"/>
      <c r="Q496" s="730"/>
      <c r="R496" s="739"/>
      <c r="S496" s="743"/>
      <c r="T496" s="758"/>
      <c r="U496" s="743"/>
      <c r="V496" s="743"/>
      <c r="W496" s="743"/>
      <c r="X496" s="758"/>
      <c r="Y496" s="743"/>
      <c r="Z496" s="743"/>
      <c r="AA496" s="743"/>
      <c r="AB496" s="743"/>
      <c r="AC496" s="743"/>
      <c r="AD496" s="743"/>
      <c r="AE496" s="743"/>
      <c r="AF496" s="739"/>
      <c r="AG496" s="832"/>
      <c r="AH496" s="785"/>
      <c r="AI496" s="832"/>
      <c r="AJ496" s="785"/>
      <c r="AK496" s="966"/>
      <c r="AL496" s="966"/>
      <c r="AM496" s="966"/>
      <c r="AN496" s="799"/>
      <c r="AO496" s="739"/>
      <c r="AP496" s="1062"/>
      <c r="AQ496" s="795"/>
      <c r="AR496" s="795"/>
      <c r="AS496" s="964"/>
      <c r="AT496" s="1065"/>
    </row>
    <row r="497" spans="1:46">
      <c r="A497" s="737"/>
      <c r="B497" s="738"/>
      <c r="C497" s="764"/>
      <c r="D497" s="764"/>
      <c r="E497" s="739"/>
      <c r="F497" s="739"/>
      <c r="G497" s="745"/>
      <c r="H497" s="739"/>
      <c r="I497" s="760"/>
      <c r="J497" s="739"/>
      <c r="K497" s="88" t="s">
        <v>157</v>
      </c>
      <c r="L497" s="103" t="s">
        <v>142</v>
      </c>
      <c r="M497" s="779"/>
      <c r="N497" s="740"/>
      <c r="O497" s="741"/>
      <c r="P497" s="742"/>
      <c r="Q497" s="730"/>
      <c r="R497" s="739"/>
      <c r="S497" s="743"/>
      <c r="T497" s="758"/>
      <c r="U497" s="743"/>
      <c r="V497" s="743"/>
      <c r="W497" s="743"/>
      <c r="X497" s="758"/>
      <c r="Y497" s="743"/>
      <c r="Z497" s="743"/>
      <c r="AA497" s="743"/>
      <c r="AB497" s="743"/>
      <c r="AC497" s="743"/>
      <c r="AD497" s="743"/>
      <c r="AE497" s="743"/>
      <c r="AF497" s="739"/>
      <c r="AG497" s="832"/>
      <c r="AH497" s="785"/>
      <c r="AI497" s="832"/>
      <c r="AJ497" s="785"/>
      <c r="AK497" s="966"/>
      <c r="AL497" s="966"/>
      <c r="AM497" s="966"/>
      <c r="AN497" s="799"/>
      <c r="AO497" s="739"/>
      <c r="AP497" s="1062"/>
      <c r="AQ497" s="795"/>
      <c r="AR497" s="795"/>
      <c r="AS497" s="964"/>
      <c r="AT497" s="1066"/>
    </row>
    <row r="498" spans="1:46" ht="15" customHeight="1">
      <c r="A498" s="737"/>
      <c r="B498" s="738"/>
      <c r="C498" s="764"/>
      <c r="D498" s="764"/>
      <c r="E498" s="739"/>
      <c r="F498" s="739"/>
      <c r="G498" s="730" t="s">
        <v>485</v>
      </c>
      <c r="H498" s="739"/>
      <c r="I498" s="760"/>
      <c r="J498" s="739"/>
      <c r="K498" s="88" t="s">
        <v>158</v>
      </c>
      <c r="L498" s="103" t="s">
        <v>126</v>
      </c>
      <c r="M498" s="779"/>
      <c r="N498" s="740"/>
      <c r="O498" s="741"/>
      <c r="P498" s="742"/>
      <c r="Q498" s="730" t="s">
        <v>486</v>
      </c>
      <c r="R498" s="739"/>
      <c r="S498" s="176" t="s">
        <v>128</v>
      </c>
      <c r="T498" s="177"/>
      <c r="U498" s="176" t="s">
        <v>600</v>
      </c>
      <c r="V498" s="743">
        <v>0</v>
      </c>
      <c r="W498" s="743" t="s">
        <v>601</v>
      </c>
      <c r="X498" s="758"/>
      <c r="Y498" s="743">
        <v>0</v>
      </c>
      <c r="Z498" s="743" t="b">
        <v>0</v>
      </c>
      <c r="AA498" s="743"/>
      <c r="AB498" s="823"/>
      <c r="AC498" s="823"/>
      <c r="AD498" s="823"/>
      <c r="AE498" s="823"/>
      <c r="AF498" s="739"/>
      <c r="AG498" s="832"/>
      <c r="AH498" s="785"/>
      <c r="AI498" s="832"/>
      <c r="AJ498" s="785"/>
      <c r="AK498" s="966"/>
      <c r="AL498" s="966"/>
      <c r="AM498" s="966"/>
      <c r="AN498" s="799"/>
      <c r="AO498" s="739"/>
      <c r="AP498" s="1062"/>
      <c r="AQ498" s="795"/>
      <c r="AR498" s="795"/>
      <c r="AS498" s="964"/>
      <c r="AT498" s="965" t="s">
        <v>1068</v>
      </c>
    </row>
    <row r="499" spans="1:46">
      <c r="A499" s="737"/>
      <c r="B499" s="738"/>
      <c r="C499" s="764"/>
      <c r="D499" s="764"/>
      <c r="E499" s="739"/>
      <c r="F499" s="739"/>
      <c r="G499" s="730"/>
      <c r="H499" s="739"/>
      <c r="I499" s="760"/>
      <c r="J499" s="739"/>
      <c r="K499" s="89" t="s">
        <v>159</v>
      </c>
      <c r="L499" s="103" t="s">
        <v>142</v>
      </c>
      <c r="M499" s="779"/>
      <c r="N499" s="740"/>
      <c r="O499" s="741"/>
      <c r="P499" s="742"/>
      <c r="Q499" s="730"/>
      <c r="R499" s="739"/>
      <c r="S499" s="176" t="s">
        <v>136</v>
      </c>
      <c r="T499" s="177"/>
      <c r="U499" s="176" t="s">
        <v>600</v>
      </c>
      <c r="V499" s="743"/>
      <c r="W499" s="743"/>
      <c r="X499" s="758"/>
      <c r="Y499" s="743"/>
      <c r="Z499" s="743"/>
      <c r="AA499" s="743"/>
      <c r="AB499" s="824"/>
      <c r="AC499" s="824"/>
      <c r="AD499" s="824"/>
      <c r="AE499" s="824"/>
      <c r="AF499" s="739"/>
      <c r="AG499" s="832"/>
      <c r="AH499" s="785"/>
      <c r="AI499" s="832"/>
      <c r="AJ499" s="785"/>
      <c r="AK499" s="966"/>
      <c r="AL499" s="966"/>
      <c r="AM499" s="966"/>
      <c r="AN499" s="799"/>
      <c r="AO499" s="739"/>
      <c r="AP499" s="1062"/>
      <c r="AQ499" s="795"/>
      <c r="AR499" s="795"/>
      <c r="AS499" s="964"/>
      <c r="AT499" s="965"/>
    </row>
    <row r="500" spans="1:46">
      <c r="A500" s="737"/>
      <c r="B500" s="738"/>
      <c r="C500" s="764"/>
      <c r="D500" s="764"/>
      <c r="E500" s="739"/>
      <c r="F500" s="739"/>
      <c r="G500" s="730"/>
      <c r="H500" s="739"/>
      <c r="I500" s="760"/>
      <c r="J500" s="739"/>
      <c r="K500" s="89" t="s">
        <v>160</v>
      </c>
      <c r="L500" s="103" t="s">
        <v>126</v>
      </c>
      <c r="M500" s="779"/>
      <c r="N500" s="740"/>
      <c r="O500" s="741"/>
      <c r="P500" s="742"/>
      <c r="Q500" s="730"/>
      <c r="R500" s="739"/>
      <c r="S500" s="176" t="s">
        <v>139</v>
      </c>
      <c r="T500" s="177"/>
      <c r="U500" s="176" t="s">
        <v>600</v>
      </c>
      <c r="V500" s="743"/>
      <c r="W500" s="743"/>
      <c r="X500" s="758"/>
      <c r="Y500" s="743"/>
      <c r="Z500" s="743"/>
      <c r="AA500" s="743"/>
      <c r="AB500" s="824"/>
      <c r="AC500" s="824"/>
      <c r="AD500" s="824"/>
      <c r="AE500" s="824"/>
      <c r="AF500" s="739"/>
      <c r="AG500" s="832"/>
      <c r="AH500" s="785"/>
      <c r="AI500" s="832"/>
      <c r="AJ500" s="785"/>
      <c r="AK500" s="966"/>
      <c r="AL500" s="966"/>
      <c r="AM500" s="966"/>
      <c r="AN500" s="799"/>
      <c r="AO500" s="739"/>
      <c r="AP500" s="1062"/>
      <c r="AQ500" s="795"/>
      <c r="AR500" s="795"/>
      <c r="AS500" s="964"/>
      <c r="AT500" s="965"/>
    </row>
    <row r="501" spans="1:46">
      <c r="A501" s="737"/>
      <c r="B501" s="738"/>
      <c r="C501" s="764"/>
      <c r="D501" s="764"/>
      <c r="E501" s="739"/>
      <c r="F501" s="739"/>
      <c r="G501" s="730"/>
      <c r="H501" s="739"/>
      <c r="I501" s="760"/>
      <c r="J501" s="739"/>
      <c r="K501" s="89" t="s">
        <v>161</v>
      </c>
      <c r="L501" s="103" t="s">
        <v>126</v>
      </c>
      <c r="M501" s="779"/>
      <c r="N501" s="740"/>
      <c r="O501" s="741"/>
      <c r="P501" s="742"/>
      <c r="Q501" s="730"/>
      <c r="R501" s="739"/>
      <c r="S501" s="176" t="s">
        <v>143</v>
      </c>
      <c r="T501" s="177"/>
      <c r="U501" s="176" t="s">
        <v>600</v>
      </c>
      <c r="V501" s="743"/>
      <c r="W501" s="743"/>
      <c r="X501" s="758"/>
      <c r="Y501" s="743"/>
      <c r="Z501" s="743"/>
      <c r="AA501" s="743"/>
      <c r="AB501" s="824"/>
      <c r="AC501" s="824"/>
      <c r="AD501" s="824"/>
      <c r="AE501" s="824"/>
      <c r="AF501" s="739"/>
      <c r="AG501" s="832"/>
      <c r="AH501" s="785"/>
      <c r="AI501" s="832"/>
      <c r="AJ501" s="785"/>
      <c r="AK501" s="966"/>
      <c r="AL501" s="966"/>
      <c r="AM501" s="966"/>
      <c r="AN501" s="799"/>
      <c r="AO501" s="739"/>
      <c r="AP501" s="1062"/>
      <c r="AQ501" s="795"/>
      <c r="AR501" s="795"/>
      <c r="AS501" s="964"/>
      <c r="AT501" s="965"/>
    </row>
    <row r="502" spans="1:46">
      <c r="A502" s="737"/>
      <c r="B502" s="738"/>
      <c r="C502" s="764"/>
      <c r="D502" s="764"/>
      <c r="E502" s="739"/>
      <c r="F502" s="739"/>
      <c r="G502" s="730"/>
      <c r="H502" s="739"/>
      <c r="I502" s="760"/>
      <c r="J502" s="739"/>
      <c r="K502" s="89" t="s">
        <v>162</v>
      </c>
      <c r="L502" s="90" t="s">
        <v>142</v>
      </c>
      <c r="M502" s="779"/>
      <c r="N502" s="740"/>
      <c r="O502" s="741"/>
      <c r="P502" s="742"/>
      <c r="Q502" s="730"/>
      <c r="R502" s="739"/>
      <c r="S502" s="176" t="s">
        <v>146</v>
      </c>
      <c r="T502" s="177"/>
      <c r="U502" s="176" t="s">
        <v>600</v>
      </c>
      <c r="V502" s="743"/>
      <c r="W502" s="743"/>
      <c r="X502" s="758"/>
      <c r="Y502" s="743"/>
      <c r="Z502" s="743"/>
      <c r="AA502" s="743"/>
      <c r="AB502" s="824"/>
      <c r="AC502" s="824"/>
      <c r="AD502" s="824"/>
      <c r="AE502" s="824"/>
      <c r="AF502" s="739"/>
      <c r="AG502" s="832"/>
      <c r="AH502" s="785"/>
      <c r="AI502" s="832"/>
      <c r="AJ502" s="785"/>
      <c r="AK502" s="966"/>
      <c r="AL502" s="966"/>
      <c r="AM502" s="966"/>
      <c r="AN502" s="799"/>
      <c r="AO502" s="739"/>
      <c r="AP502" s="1062"/>
      <c r="AQ502" s="795"/>
      <c r="AR502" s="795"/>
      <c r="AS502" s="964"/>
      <c r="AT502" s="965"/>
    </row>
    <row r="503" spans="1:46">
      <c r="A503" s="737"/>
      <c r="B503" s="738"/>
      <c r="C503" s="764"/>
      <c r="D503" s="764"/>
      <c r="E503" s="739"/>
      <c r="F503" s="739"/>
      <c r="G503" s="730"/>
      <c r="H503" s="739"/>
      <c r="I503" s="760"/>
      <c r="J503" s="739"/>
      <c r="K503" s="89" t="s">
        <v>163</v>
      </c>
      <c r="L503" s="103" t="s">
        <v>142</v>
      </c>
      <c r="M503" s="779"/>
      <c r="N503" s="740"/>
      <c r="O503" s="741"/>
      <c r="P503" s="742"/>
      <c r="Q503" s="730"/>
      <c r="R503" s="739"/>
      <c r="S503" s="176" t="s">
        <v>149</v>
      </c>
      <c r="T503" s="177"/>
      <c r="U503" s="176" t="s">
        <v>600</v>
      </c>
      <c r="V503" s="743"/>
      <c r="W503" s="743"/>
      <c r="X503" s="758"/>
      <c r="Y503" s="743"/>
      <c r="Z503" s="743"/>
      <c r="AA503" s="743"/>
      <c r="AB503" s="824"/>
      <c r="AC503" s="824"/>
      <c r="AD503" s="824"/>
      <c r="AE503" s="824"/>
      <c r="AF503" s="739"/>
      <c r="AG503" s="832"/>
      <c r="AH503" s="785"/>
      <c r="AI503" s="832"/>
      <c r="AJ503" s="785"/>
      <c r="AK503" s="966"/>
      <c r="AL503" s="966"/>
      <c r="AM503" s="966"/>
      <c r="AN503" s="799"/>
      <c r="AO503" s="739"/>
      <c r="AP503" s="1062"/>
      <c r="AQ503" s="795"/>
      <c r="AR503" s="795"/>
      <c r="AS503" s="964"/>
      <c r="AT503" s="965"/>
    </row>
    <row r="504" spans="1:46">
      <c r="A504" s="737"/>
      <c r="B504" s="738"/>
      <c r="C504" s="764"/>
      <c r="D504" s="764"/>
      <c r="E504" s="739"/>
      <c r="F504" s="739"/>
      <c r="G504" s="730"/>
      <c r="H504" s="739"/>
      <c r="I504" s="760"/>
      <c r="J504" s="739"/>
      <c r="K504" s="89" t="s">
        <v>164</v>
      </c>
      <c r="L504" s="103" t="s">
        <v>142</v>
      </c>
      <c r="M504" s="779"/>
      <c r="N504" s="740"/>
      <c r="O504" s="741"/>
      <c r="P504" s="742"/>
      <c r="Q504" s="730"/>
      <c r="R504" s="739"/>
      <c r="S504" s="176" t="s">
        <v>152</v>
      </c>
      <c r="T504" s="177"/>
      <c r="U504" s="176" t="s">
        <v>600</v>
      </c>
      <c r="V504" s="743"/>
      <c r="W504" s="743"/>
      <c r="X504" s="758"/>
      <c r="Y504" s="743"/>
      <c r="Z504" s="743"/>
      <c r="AA504" s="743"/>
      <c r="AB504" s="824"/>
      <c r="AC504" s="824"/>
      <c r="AD504" s="824"/>
      <c r="AE504" s="824"/>
      <c r="AF504" s="739"/>
      <c r="AG504" s="832"/>
      <c r="AH504" s="785"/>
      <c r="AI504" s="832"/>
      <c r="AJ504" s="785"/>
      <c r="AK504" s="966"/>
      <c r="AL504" s="966"/>
      <c r="AM504" s="966"/>
      <c r="AN504" s="799"/>
      <c r="AO504" s="739"/>
      <c r="AP504" s="1062"/>
      <c r="AQ504" s="795"/>
      <c r="AR504" s="795"/>
      <c r="AS504" s="964"/>
      <c r="AT504" s="965"/>
    </row>
    <row r="505" spans="1:46" ht="117" customHeight="1">
      <c r="A505" s="737"/>
      <c r="B505" s="738"/>
      <c r="C505" s="766"/>
      <c r="D505" s="766"/>
      <c r="E505" s="739"/>
      <c r="F505" s="739"/>
      <c r="G505" s="730"/>
      <c r="H505" s="739"/>
      <c r="I505" s="761"/>
      <c r="J505" s="739"/>
      <c r="K505" s="89" t="s">
        <v>165</v>
      </c>
      <c r="L505" s="103" t="s">
        <v>142</v>
      </c>
      <c r="M505" s="779"/>
      <c r="N505" s="740"/>
      <c r="O505" s="741"/>
      <c r="P505" s="742"/>
      <c r="Q505" s="730"/>
      <c r="R505" s="739"/>
      <c r="S505" s="176"/>
      <c r="T505" s="177"/>
      <c r="U505" s="176"/>
      <c r="V505" s="743"/>
      <c r="W505" s="743"/>
      <c r="X505" s="758"/>
      <c r="Y505" s="743"/>
      <c r="Z505" s="743"/>
      <c r="AA505" s="743"/>
      <c r="AB505" s="825"/>
      <c r="AC505" s="825"/>
      <c r="AD505" s="825"/>
      <c r="AE505" s="825"/>
      <c r="AF505" s="739"/>
      <c r="AG505" s="832"/>
      <c r="AH505" s="785"/>
      <c r="AI505" s="832"/>
      <c r="AJ505" s="785"/>
      <c r="AK505" s="966"/>
      <c r="AL505" s="966"/>
      <c r="AM505" s="966"/>
      <c r="AN505" s="799"/>
      <c r="AO505" s="739"/>
      <c r="AP505" s="1063"/>
      <c r="AQ505" s="795"/>
      <c r="AR505" s="795"/>
      <c r="AS505" s="964"/>
      <c r="AT505" s="965"/>
    </row>
    <row r="506" spans="1:46">
      <c r="A506" s="737">
        <v>26</v>
      </c>
      <c r="B506" s="738" t="s">
        <v>679</v>
      </c>
      <c r="C506" s="756" t="s">
        <v>1069</v>
      </c>
      <c r="D506" s="756" t="s">
        <v>1070</v>
      </c>
      <c r="E506" s="739" t="s">
        <v>1073</v>
      </c>
      <c r="F506" s="739" t="s">
        <v>122</v>
      </c>
      <c r="G506" s="730" t="s">
        <v>1074</v>
      </c>
      <c r="H506" s="739" t="s">
        <v>680</v>
      </c>
      <c r="I506" s="759" t="s">
        <v>468</v>
      </c>
      <c r="J506" s="739" t="s">
        <v>124</v>
      </c>
      <c r="K506" s="88" t="s">
        <v>125</v>
      </c>
      <c r="L506" s="103" t="s">
        <v>126</v>
      </c>
      <c r="M506" s="779">
        <f>COUNTIF(L506:L524,"Si")</f>
        <v>12</v>
      </c>
      <c r="N506" s="740" t="str">
        <f>+IF(AND(M506&lt;6,M506&gt;0),"Moderado",IF(AND(M506&lt;12,M506&gt;5),"Mayor",IF(AND(M506&lt;20,M506&gt;11),"Catastrófico","Responda las Preguntas de Impacto")))</f>
        <v>Catastrófico</v>
      </c>
      <c r="O506" s="741" t="str">
        <f>IF(AND(EXACT(J506,"Rara vez"),(EXACT(N506,"Moderado"))),"Moderado",IF(AND(EXACT(J506,"Rara vez"),(EXACT(N506,"Mayor"))),"Alto",IF(AND(EXACT(J506,"Rara vez"),(EXACT(N506,"Catastrófico"))),"Extremo",IF(AND(EXACT(J506,"Improbable"),(EXACT(N506,"Moderado"))),"Moderado",IF(AND(EXACT(J506,"Improbable"),(EXACT(N506,"Mayor"))),"Alto",IF(AND(EXACT(J506,"Improbable"),(EXACT(N506,"Catastrófico"))),"Extremo",IF(AND(EXACT(J506,"Posible"),(EXACT(N506,"Moderado"))),"Alto",IF(AND(EXACT(J506,"Posible"),(EXACT(N506,"Mayor"))),"Extremo",IF(AND(EXACT(J506,"Posible"),(EXACT(N506,"Catastrófico"))),"Extremo",IF(AND(EXACT(J506,"Probable"),(EXACT(N506,"Moderado"))),"Alto",IF(AND(EXACT(J506,"Probable"),(EXACT(N506,"Mayor"))),"Extremo",IF(AND(EXACT(J506,"Probable"),(EXACT(N506,"Catastrófico"))),"Extremo",IF(AND(EXACT(J506,"Casi Seguro"),(EXACT(N506,"Moderado"))),"Extremo",IF(AND(EXACT(J506,"Casi Seguro"),(EXACT(N506,"Mayor"))),"Extremo",IF(AND(EXACT(J506,"Casi Seguro"),(EXACT(N506,"Catastrófico"))),"Extremo","")))))))))))))))</f>
        <v>Extremo</v>
      </c>
      <c r="P506" s="742" t="s">
        <v>469</v>
      </c>
      <c r="Q506" s="730" t="s">
        <v>1075</v>
      </c>
      <c r="R506" s="747" t="s">
        <v>127</v>
      </c>
      <c r="S506" s="147" t="s">
        <v>128</v>
      </c>
      <c r="T506" s="148" t="s">
        <v>129</v>
      </c>
      <c r="U506" s="147">
        <f>+IFERROR(VLOOKUP(T506,[3]DATOS!$E$2:$F$17,2,FALSE),"")</f>
        <v>15</v>
      </c>
      <c r="V506" s="746">
        <f>SUM(U506:U512)</f>
        <v>100</v>
      </c>
      <c r="W506" s="746" t="str">
        <f>+IF(AND(V506&lt;=100,V506&gt;=96),"Fuerte",IF(AND(V506&lt;=95,V506&gt;=86),"Moderado",IF(AND(V506&lt;=85,M506&gt;=0),"Débil"," ")))</f>
        <v>Fuerte</v>
      </c>
      <c r="X506" s="774" t="s">
        <v>130</v>
      </c>
      <c r="Y506" s="746" t="str">
        <f>IF(AND(EXACT(W506,"Fuerte"),(EXACT(X506,"Fuerte"))),"Fuerte",IF(AND(EXACT(W506,"Fuerte"),(EXACT(X506,"Moderado"))),"Moderado",IF(AND(EXACT(W506,"Fuerte"),(EXACT(X506,"Débil"))),"Débil",IF(AND(EXACT(W506,"Moderado"),(EXACT(X506,"Fuerte"))),"Moderado",IF(AND(EXACT(W506,"Moderado"),(EXACT(X506,"Moderado"))),"Moderado",IF(AND(EXACT(W506,"Moderado"),(EXACT(X506,"Débil"))),"Débil",IF(AND(EXACT(W506,"Débil"),(EXACT(X506,"Fuerte"))),"Débil",IF(AND(EXACT(W506,"Débil"),(EXACT(X506,"Moderado"))),"Débil",IF(AND(EXACT(W506,"Débil"),(EXACT(X506,"Débil"))),"Débil",)))))))))</f>
        <v>Fuerte</v>
      </c>
      <c r="Z506" s="746">
        <f>IF(Y506="Fuerte",100,IF(Y506="Moderado",50,IF(Y506="Débil",0)))</f>
        <v>100</v>
      </c>
      <c r="AA506" s="746">
        <f>AVERAGE(Z506:Z524)</f>
        <v>100</v>
      </c>
      <c r="AB506" s="743" t="s">
        <v>491</v>
      </c>
      <c r="AC506" s="744">
        <v>0.33</v>
      </c>
      <c r="AD506" s="744">
        <v>0.33</v>
      </c>
      <c r="AE506" s="744">
        <v>0.34</v>
      </c>
      <c r="AF506" s="739" t="s">
        <v>134</v>
      </c>
      <c r="AG506" s="832" t="s">
        <v>1076</v>
      </c>
      <c r="AH506" s="785" t="str">
        <f>+IF(AA506=100,"Fuerte",IF(AND(AA506&lt;=99,AA506&gt;=50),"Moderado",IF(AA506&lt;50,"Débil"," ")))</f>
        <v>Fuerte</v>
      </c>
      <c r="AI506" s="832" t="s">
        <v>132</v>
      </c>
      <c r="AJ506" s="785" t="s">
        <v>133</v>
      </c>
      <c r="AK506" s="966" t="str">
        <f>IF(AND(OR(AJ506="Directamente",AJ506="Indirectamente",AJ506="No Disminuye"),(AH506="Fuerte"),(AI506="Directamente"),(OR(J506="Rara vez",J506="Improbable",J506="Posible"))),"Rara vez",IF(AND(OR(AJ506="Directamente",AJ506="Indirectamente",AJ506="No Disminuye"),(AH506="Fuerte"),(AI506="Directamente"),(J506="Probable")),"Improbable",IF(AND(OR(AJ506="Directamente",AJ506="Indirectamente",AJ506="No Disminuye"),(AH506="Fuerte"),(AI506="Directamente"),(J506="Casi Seguro")),"Posible",IF(AND(AJ506="Directamente",AI506="No disminuye",AH506="Fuerte"),J506,IF(AND(OR(AJ506="Directamente",AJ506="Indirectamente",AJ506="No Disminuye"),AH506="Moderado",AI506="Directamente",(OR(J506="Rara vez",J506="Improbable"))),"Rara vez",IF(AND(OR(AJ506="Directamente",AJ506="Indirectamente",AJ506="No Disminuye"),(AH506="Moderado"),(AI506="Directamente"),(J506="Posible")),"Improbable",IF(AND(OR(AJ506="Directamente",AJ506="Indirectamente",AJ506="No Disminuye"),(AH506="Moderado"),(AI506="Directamente"),(J506="Probable")),"Posible",IF(AND(OR(AJ506="Directamente",AJ506="Indirectamente",AJ506="No Disminuye"),(AH506="Moderado"),(AI506="Directamente"),(J506="Casi Seguro")),"Probable",IF(AND(AJ506="Directamente",AI506="No disminuye",AH506="Moderado"),J506,IF(AH506="Débil",J506," ESTA COMBINACION NO ESTÁ CONTEMPLADA EN LA METODOLOGÍA "))))))))))</f>
        <v>Rara vez</v>
      </c>
      <c r="AL506" s="966" t="str">
        <f>IF(AND(OR(AJ506="Directamente",AJ506="Indirectamente",AJ506="No Disminuye"),AH506="Moderado",AI506="Directamente",(OR(J506="Raro",J506="Improbable"))),"Raro",IF(AND(OR(AJ506="Directamente",AJ506="Indirectamente",AJ506="No Disminuye"),(AH506="Moderado"),(AI506="Directamente"),(J506="Posible")),"Improbable",IF(AND(OR(AJ506="Directamente",AJ506="Indirectamente",AJ506="No Disminuye"),(AH506="Moderado"),(AI506="Directamente"),(J506="Probable")),"Posible",IF(AND(OR(AJ506="Directamente",AJ506="Indirectamente",AJ506="No Disminuye"),(AH506="Moderado"),(AI506="Directamente"),(J506="Casi Seguro")),"Probable",IF(AND(AJ506="Directamente",AI506="No disminuye",AH506="Moderado"),J506," ")))))</f>
        <v xml:space="preserve"> </v>
      </c>
      <c r="AM506" s="966" t="str">
        <f>N506</f>
        <v>Catastrófico</v>
      </c>
      <c r="AN506" s="799" t="str">
        <f>IF(AND(EXACT(AK506,"Rara vez"),(EXACT(AM506,"Moderado"))),"Moderado",IF(AND(EXACT(AK506,"Rara vez"),(EXACT(AM506,"Mayor"))),"Alto",IF(AND(EXACT(AK506,"Rara vez"),(EXACT(AM506,"Catastrófico"))),"Extremo",IF(AND(EXACT(AK506,"Improbable"),(EXACT(AM506,"Moderado"))),"Moderado",IF(AND(EXACT(AK506,"Improbable"),(EXACT(AM506,"Mayor"))),"Alto",IF(AND(EXACT(AK506,"Improbable"),(EXACT(AM506,"Catastrófico"))),"Extremo",IF(AND(EXACT(AK506,"Posible"),(EXACT(AM506,"Moderado"))),"Alto",IF(AND(EXACT(AK506,"Posible"),(EXACT(AM506,"Mayor"))),"Extremo",IF(AND(EXACT(AK506,"Posible"),(EXACT(AM506,"Catastrófico"))),"Extremo",IF(AND(EXACT(AK506,"Probable"),(EXACT(AM506,"Moderado"))),"Alto",IF(AND(EXACT(AK506,"Probable"),(EXACT(AM506,"Mayor"))),"Extremo",IF(AND(EXACT(AK506,"Probable"),(EXACT(AM506,"Catastrófico"))),"Extremo",IF(AND(EXACT(AK506,"Casi Seguro"),(EXACT(AM506,"Moderado"))),"Extremo",IF(AND(EXACT(AK506,"Casi Seguro"),(EXACT(AM506,"Mayor"))),"Extremo",IF(AND(EXACT(AK506,"Casi Seguro"),(EXACT(AM506,"Catastrófico"))),"Extremo","")))))))))))))))</f>
        <v>Extremo</v>
      </c>
      <c r="AO506" s="739" t="s">
        <v>469</v>
      </c>
      <c r="AP506" s="1033" t="s">
        <v>1077</v>
      </c>
      <c r="AQ506" s="795">
        <v>44927</v>
      </c>
      <c r="AR506" s="795">
        <v>45291</v>
      </c>
      <c r="AS506" s="964" t="s">
        <v>1079</v>
      </c>
      <c r="AT506" s="965" t="s">
        <v>1080</v>
      </c>
    </row>
    <row r="507" spans="1:46">
      <c r="A507" s="737"/>
      <c r="B507" s="738"/>
      <c r="C507" s="757"/>
      <c r="D507" s="757"/>
      <c r="E507" s="739"/>
      <c r="F507" s="739"/>
      <c r="G507" s="730"/>
      <c r="H507" s="739"/>
      <c r="I507" s="760"/>
      <c r="J507" s="739"/>
      <c r="K507" s="88" t="s">
        <v>135</v>
      </c>
      <c r="L507" s="103" t="s">
        <v>126</v>
      </c>
      <c r="M507" s="779"/>
      <c r="N507" s="740"/>
      <c r="O507" s="741"/>
      <c r="P507" s="742"/>
      <c r="Q507" s="730"/>
      <c r="R507" s="747"/>
      <c r="S507" s="147" t="s">
        <v>136</v>
      </c>
      <c r="T507" s="148" t="s">
        <v>137</v>
      </c>
      <c r="U507" s="147">
        <f>+IFERROR(VLOOKUP(T507,[3]DATOS!$E$2:$F$17,2,FALSE),"")</f>
        <v>15</v>
      </c>
      <c r="V507" s="746"/>
      <c r="W507" s="746"/>
      <c r="X507" s="774"/>
      <c r="Y507" s="746"/>
      <c r="Z507" s="746"/>
      <c r="AA507" s="746"/>
      <c r="AB507" s="743"/>
      <c r="AC507" s="743"/>
      <c r="AD507" s="743"/>
      <c r="AE507" s="743"/>
      <c r="AF507" s="739"/>
      <c r="AG507" s="832"/>
      <c r="AH507" s="785"/>
      <c r="AI507" s="832"/>
      <c r="AJ507" s="785"/>
      <c r="AK507" s="966"/>
      <c r="AL507" s="966"/>
      <c r="AM507" s="966"/>
      <c r="AN507" s="799"/>
      <c r="AO507" s="739"/>
      <c r="AP507" s="962"/>
      <c r="AQ507" s="795"/>
      <c r="AR507" s="795"/>
      <c r="AS507" s="964"/>
      <c r="AT507" s="965"/>
    </row>
    <row r="508" spans="1:46">
      <c r="A508" s="737"/>
      <c r="B508" s="738"/>
      <c r="C508" s="757"/>
      <c r="D508" s="757"/>
      <c r="E508" s="739"/>
      <c r="F508" s="739"/>
      <c r="G508" s="730"/>
      <c r="H508" s="739"/>
      <c r="I508" s="760"/>
      <c r="J508" s="739"/>
      <c r="K508" s="88" t="s">
        <v>138</v>
      </c>
      <c r="L508" s="103" t="s">
        <v>126</v>
      </c>
      <c r="M508" s="779"/>
      <c r="N508" s="740"/>
      <c r="O508" s="741"/>
      <c r="P508" s="742"/>
      <c r="Q508" s="730"/>
      <c r="R508" s="747"/>
      <c r="S508" s="147" t="s">
        <v>139</v>
      </c>
      <c r="T508" s="148" t="s">
        <v>140</v>
      </c>
      <c r="U508" s="147">
        <f>+IFERROR(VLOOKUP(T508,[3]DATOS!$E$2:$F$17,2,FALSE),"")</f>
        <v>15</v>
      </c>
      <c r="V508" s="746"/>
      <c r="W508" s="746"/>
      <c r="X508" s="774"/>
      <c r="Y508" s="746"/>
      <c r="Z508" s="746"/>
      <c r="AA508" s="746"/>
      <c r="AB508" s="743"/>
      <c r="AC508" s="743"/>
      <c r="AD508" s="743"/>
      <c r="AE508" s="743"/>
      <c r="AF508" s="739"/>
      <c r="AG508" s="832"/>
      <c r="AH508" s="785"/>
      <c r="AI508" s="832"/>
      <c r="AJ508" s="785"/>
      <c r="AK508" s="966"/>
      <c r="AL508" s="966"/>
      <c r="AM508" s="966"/>
      <c r="AN508" s="799"/>
      <c r="AO508" s="739"/>
      <c r="AP508" s="962"/>
      <c r="AQ508" s="795"/>
      <c r="AR508" s="795"/>
      <c r="AS508" s="964"/>
      <c r="AT508" s="965"/>
    </row>
    <row r="509" spans="1:46">
      <c r="A509" s="737"/>
      <c r="B509" s="738"/>
      <c r="C509" s="757"/>
      <c r="D509" s="757"/>
      <c r="E509" s="739"/>
      <c r="F509" s="739"/>
      <c r="G509" s="730"/>
      <c r="H509" s="739"/>
      <c r="I509" s="760"/>
      <c r="J509" s="739"/>
      <c r="K509" s="88" t="s">
        <v>141</v>
      </c>
      <c r="L509" s="103" t="s">
        <v>142</v>
      </c>
      <c r="M509" s="779"/>
      <c r="N509" s="740"/>
      <c r="O509" s="741"/>
      <c r="P509" s="742"/>
      <c r="Q509" s="730"/>
      <c r="R509" s="747"/>
      <c r="S509" s="147" t="s">
        <v>143</v>
      </c>
      <c r="T509" s="148" t="s">
        <v>144</v>
      </c>
      <c r="U509" s="147">
        <f>+IFERROR(VLOOKUP(T509,[3]DATOS!$E$2:$F$17,2,FALSE),"")</f>
        <v>15</v>
      </c>
      <c r="V509" s="746"/>
      <c r="W509" s="746"/>
      <c r="X509" s="774"/>
      <c r="Y509" s="746"/>
      <c r="Z509" s="746"/>
      <c r="AA509" s="746"/>
      <c r="AB509" s="743"/>
      <c r="AC509" s="743"/>
      <c r="AD509" s="743"/>
      <c r="AE509" s="743"/>
      <c r="AF509" s="739"/>
      <c r="AG509" s="832"/>
      <c r="AH509" s="785"/>
      <c r="AI509" s="832"/>
      <c r="AJ509" s="785"/>
      <c r="AK509" s="966"/>
      <c r="AL509" s="966"/>
      <c r="AM509" s="966"/>
      <c r="AN509" s="799"/>
      <c r="AO509" s="739"/>
      <c r="AP509" s="962"/>
      <c r="AQ509" s="795"/>
      <c r="AR509" s="795"/>
      <c r="AS509" s="964"/>
      <c r="AT509" s="965"/>
    </row>
    <row r="510" spans="1:46">
      <c r="A510" s="737"/>
      <c r="B510" s="738"/>
      <c r="C510" s="757"/>
      <c r="D510" s="757"/>
      <c r="E510" s="739"/>
      <c r="F510" s="739"/>
      <c r="G510" s="730"/>
      <c r="H510" s="739"/>
      <c r="I510" s="760"/>
      <c r="J510" s="739"/>
      <c r="K510" s="88" t="s">
        <v>145</v>
      </c>
      <c r="L510" s="103" t="s">
        <v>126</v>
      </c>
      <c r="M510" s="779"/>
      <c r="N510" s="740"/>
      <c r="O510" s="741"/>
      <c r="P510" s="742"/>
      <c r="Q510" s="730"/>
      <c r="R510" s="747"/>
      <c r="S510" s="147" t="s">
        <v>146</v>
      </c>
      <c r="T510" s="148" t="s">
        <v>147</v>
      </c>
      <c r="U510" s="147">
        <f>+IFERROR(VLOOKUP(T510,[3]DATOS!$E$2:$F$17,2,FALSE),"")</f>
        <v>15</v>
      </c>
      <c r="V510" s="746"/>
      <c r="W510" s="746"/>
      <c r="X510" s="774"/>
      <c r="Y510" s="746"/>
      <c r="Z510" s="746"/>
      <c r="AA510" s="746"/>
      <c r="AB510" s="743"/>
      <c r="AC510" s="743"/>
      <c r="AD510" s="743"/>
      <c r="AE510" s="743"/>
      <c r="AF510" s="739"/>
      <c r="AG510" s="832"/>
      <c r="AH510" s="785"/>
      <c r="AI510" s="832"/>
      <c r="AJ510" s="785"/>
      <c r="AK510" s="966"/>
      <c r="AL510" s="966"/>
      <c r="AM510" s="966"/>
      <c r="AN510" s="799"/>
      <c r="AO510" s="739"/>
      <c r="AP510" s="962"/>
      <c r="AQ510" s="795"/>
      <c r="AR510" s="795"/>
      <c r="AS510" s="964"/>
      <c r="AT510" s="965"/>
    </row>
    <row r="511" spans="1:46">
      <c r="A511" s="737"/>
      <c r="B511" s="738"/>
      <c r="C511" s="757"/>
      <c r="D511" s="757"/>
      <c r="E511" s="739"/>
      <c r="F511" s="739"/>
      <c r="G511" s="730"/>
      <c r="H511" s="739"/>
      <c r="I511" s="760"/>
      <c r="J511" s="739"/>
      <c r="K511" s="88" t="s">
        <v>148</v>
      </c>
      <c r="L511" s="103" t="s">
        <v>126</v>
      </c>
      <c r="M511" s="779"/>
      <c r="N511" s="740"/>
      <c r="O511" s="741"/>
      <c r="P511" s="742"/>
      <c r="Q511" s="730"/>
      <c r="R511" s="747"/>
      <c r="S511" s="147" t="s">
        <v>149</v>
      </c>
      <c r="T511" s="148" t="s">
        <v>150</v>
      </c>
      <c r="U511" s="147">
        <f>+IFERROR(VLOOKUP(T511,[3]DATOS!$E$2:$F$17,2,FALSE),"")</f>
        <v>15</v>
      </c>
      <c r="V511" s="746"/>
      <c r="W511" s="746"/>
      <c r="X511" s="774"/>
      <c r="Y511" s="746"/>
      <c r="Z511" s="746"/>
      <c r="AA511" s="746"/>
      <c r="AB511" s="743"/>
      <c r="AC511" s="743"/>
      <c r="AD511" s="743"/>
      <c r="AE511" s="743"/>
      <c r="AF511" s="739"/>
      <c r="AG511" s="832"/>
      <c r="AH511" s="785"/>
      <c r="AI511" s="832"/>
      <c r="AJ511" s="785"/>
      <c r="AK511" s="966"/>
      <c r="AL511" s="966"/>
      <c r="AM511" s="966"/>
      <c r="AN511" s="799"/>
      <c r="AO511" s="739"/>
      <c r="AP511" s="962"/>
      <c r="AQ511" s="795"/>
      <c r="AR511" s="795"/>
      <c r="AS511" s="964"/>
      <c r="AT511" s="965"/>
    </row>
    <row r="512" spans="1:46">
      <c r="A512" s="737"/>
      <c r="B512" s="738"/>
      <c r="C512" s="757"/>
      <c r="D512" s="757"/>
      <c r="E512" s="739"/>
      <c r="F512" s="739"/>
      <c r="G512" s="730"/>
      <c r="H512" s="739"/>
      <c r="I512" s="760"/>
      <c r="J512" s="739"/>
      <c r="K512" s="88" t="s">
        <v>151</v>
      </c>
      <c r="L512" s="103" t="s">
        <v>126</v>
      </c>
      <c r="M512" s="779"/>
      <c r="N512" s="740"/>
      <c r="O512" s="741"/>
      <c r="P512" s="742"/>
      <c r="Q512" s="730"/>
      <c r="R512" s="747"/>
      <c r="S512" s="147" t="s">
        <v>152</v>
      </c>
      <c r="T512" s="148" t="s">
        <v>153</v>
      </c>
      <c r="U512" s="147">
        <f>+IFERROR(VLOOKUP(T512,[3]DATOS!$E$2:$F$17,2,FALSE),"")</f>
        <v>10</v>
      </c>
      <c r="V512" s="746"/>
      <c r="W512" s="746"/>
      <c r="X512" s="774"/>
      <c r="Y512" s="746"/>
      <c r="Z512" s="746"/>
      <c r="AA512" s="746"/>
      <c r="AB512" s="743"/>
      <c r="AC512" s="743"/>
      <c r="AD512" s="743"/>
      <c r="AE512" s="743"/>
      <c r="AF512" s="739"/>
      <c r="AG512" s="832"/>
      <c r="AH512" s="785"/>
      <c r="AI512" s="832"/>
      <c r="AJ512" s="785"/>
      <c r="AK512" s="966"/>
      <c r="AL512" s="966"/>
      <c r="AM512" s="966"/>
      <c r="AN512" s="799"/>
      <c r="AO512" s="739"/>
      <c r="AP512" s="962"/>
      <c r="AQ512" s="795"/>
      <c r="AR512" s="795"/>
      <c r="AS512" s="964"/>
      <c r="AT512" s="965"/>
    </row>
    <row r="513" spans="1:46" ht="30">
      <c r="A513" s="737"/>
      <c r="B513" s="738"/>
      <c r="C513" s="757"/>
      <c r="D513" s="757"/>
      <c r="E513" s="739"/>
      <c r="F513" s="739"/>
      <c r="G513" s="730"/>
      <c r="H513" s="739"/>
      <c r="I513" s="760"/>
      <c r="J513" s="739"/>
      <c r="K513" s="88" t="s">
        <v>154</v>
      </c>
      <c r="L513" s="103" t="s">
        <v>142</v>
      </c>
      <c r="M513" s="779"/>
      <c r="N513" s="740"/>
      <c r="O513" s="741"/>
      <c r="P513" s="742"/>
      <c r="Q513" s="730"/>
      <c r="R513" s="747"/>
      <c r="S513" s="746"/>
      <c r="T513" s="774"/>
      <c r="U513" s="746"/>
      <c r="V513" s="746"/>
      <c r="W513" s="746"/>
      <c r="X513" s="774"/>
      <c r="Y513" s="746"/>
      <c r="Z513" s="746"/>
      <c r="AA513" s="746"/>
      <c r="AB513" s="743"/>
      <c r="AC513" s="743"/>
      <c r="AD513" s="743"/>
      <c r="AE513" s="743"/>
      <c r="AF513" s="739"/>
      <c r="AG513" s="832"/>
      <c r="AH513" s="785"/>
      <c r="AI513" s="832"/>
      <c r="AJ513" s="785"/>
      <c r="AK513" s="966"/>
      <c r="AL513" s="966"/>
      <c r="AM513" s="966"/>
      <c r="AN513" s="799"/>
      <c r="AO513" s="739"/>
      <c r="AP513" s="962"/>
      <c r="AQ513" s="795"/>
      <c r="AR513" s="795"/>
      <c r="AS513" s="964"/>
      <c r="AT513" s="965"/>
    </row>
    <row r="514" spans="1:46">
      <c r="A514" s="737"/>
      <c r="B514" s="738"/>
      <c r="C514" s="757"/>
      <c r="D514" s="757"/>
      <c r="E514" s="739"/>
      <c r="F514" s="739"/>
      <c r="G514" s="730"/>
      <c r="H514" s="739"/>
      <c r="I514" s="760"/>
      <c r="J514" s="739"/>
      <c r="K514" s="88" t="s">
        <v>155</v>
      </c>
      <c r="L514" s="103" t="s">
        <v>126</v>
      </c>
      <c r="M514" s="779"/>
      <c r="N514" s="740"/>
      <c r="O514" s="741"/>
      <c r="P514" s="742"/>
      <c r="Q514" s="730"/>
      <c r="R514" s="747"/>
      <c r="S514" s="746"/>
      <c r="T514" s="774"/>
      <c r="U514" s="746"/>
      <c r="V514" s="746"/>
      <c r="W514" s="746"/>
      <c r="X514" s="774"/>
      <c r="Y514" s="746"/>
      <c r="Z514" s="746"/>
      <c r="AA514" s="746"/>
      <c r="AB514" s="743"/>
      <c r="AC514" s="743"/>
      <c r="AD514" s="743"/>
      <c r="AE514" s="743"/>
      <c r="AF514" s="739"/>
      <c r="AG514" s="832"/>
      <c r="AH514" s="785"/>
      <c r="AI514" s="832"/>
      <c r="AJ514" s="785"/>
      <c r="AK514" s="966"/>
      <c r="AL514" s="966"/>
      <c r="AM514" s="966"/>
      <c r="AN514" s="799"/>
      <c r="AO514" s="739"/>
      <c r="AP514" s="962"/>
      <c r="AQ514" s="795"/>
      <c r="AR514" s="795"/>
      <c r="AS514" s="964"/>
      <c r="AT514" s="965"/>
    </row>
    <row r="515" spans="1:46">
      <c r="A515" s="737"/>
      <c r="B515" s="738"/>
      <c r="C515" s="762" t="s">
        <v>1071</v>
      </c>
      <c r="D515" s="762" t="s">
        <v>1072</v>
      </c>
      <c r="E515" s="739"/>
      <c r="F515" s="739"/>
      <c r="G515" s="730"/>
      <c r="H515" s="739"/>
      <c r="I515" s="760"/>
      <c r="J515" s="739"/>
      <c r="K515" s="88" t="s">
        <v>156</v>
      </c>
      <c r="L515" s="103" t="s">
        <v>126</v>
      </c>
      <c r="M515" s="779"/>
      <c r="N515" s="740"/>
      <c r="O515" s="741"/>
      <c r="P515" s="742"/>
      <c r="Q515" s="730"/>
      <c r="R515" s="747"/>
      <c r="S515" s="746"/>
      <c r="T515" s="774"/>
      <c r="U515" s="746"/>
      <c r="V515" s="746"/>
      <c r="W515" s="746"/>
      <c r="X515" s="774"/>
      <c r="Y515" s="746"/>
      <c r="Z515" s="746"/>
      <c r="AA515" s="746"/>
      <c r="AB515" s="743"/>
      <c r="AC515" s="743"/>
      <c r="AD515" s="743"/>
      <c r="AE515" s="743"/>
      <c r="AF515" s="739"/>
      <c r="AG515" s="832"/>
      <c r="AH515" s="785"/>
      <c r="AI515" s="832"/>
      <c r="AJ515" s="785"/>
      <c r="AK515" s="966"/>
      <c r="AL515" s="966"/>
      <c r="AM515" s="966"/>
      <c r="AN515" s="799"/>
      <c r="AO515" s="739"/>
      <c r="AP515" s="962"/>
      <c r="AQ515" s="795"/>
      <c r="AR515" s="795"/>
      <c r="AS515" s="964"/>
      <c r="AT515" s="965"/>
    </row>
    <row r="516" spans="1:46">
      <c r="A516" s="737"/>
      <c r="B516" s="738"/>
      <c r="C516" s="754"/>
      <c r="D516" s="754"/>
      <c r="E516" s="739"/>
      <c r="F516" s="739"/>
      <c r="G516" s="730"/>
      <c r="H516" s="739"/>
      <c r="I516" s="760"/>
      <c r="J516" s="739"/>
      <c r="K516" s="88" t="s">
        <v>157</v>
      </c>
      <c r="L516" s="103" t="s">
        <v>126</v>
      </c>
      <c r="M516" s="779"/>
      <c r="N516" s="740"/>
      <c r="O516" s="741"/>
      <c r="P516" s="742"/>
      <c r="Q516" s="730"/>
      <c r="R516" s="747"/>
      <c r="S516" s="746"/>
      <c r="T516" s="774"/>
      <c r="U516" s="746"/>
      <c r="V516" s="746"/>
      <c r="W516" s="746"/>
      <c r="X516" s="774"/>
      <c r="Y516" s="746"/>
      <c r="Z516" s="746"/>
      <c r="AA516" s="746"/>
      <c r="AB516" s="743"/>
      <c r="AC516" s="743"/>
      <c r="AD516" s="743"/>
      <c r="AE516" s="743"/>
      <c r="AF516" s="739"/>
      <c r="AG516" s="832"/>
      <c r="AH516" s="785"/>
      <c r="AI516" s="832"/>
      <c r="AJ516" s="785"/>
      <c r="AK516" s="966"/>
      <c r="AL516" s="966"/>
      <c r="AM516" s="966"/>
      <c r="AN516" s="799"/>
      <c r="AO516" s="739"/>
      <c r="AP516" s="963"/>
      <c r="AQ516" s="795"/>
      <c r="AR516" s="795"/>
      <c r="AS516" s="964"/>
      <c r="AT516" s="965"/>
    </row>
    <row r="517" spans="1:46">
      <c r="A517" s="737"/>
      <c r="B517" s="738"/>
      <c r="C517" s="754"/>
      <c r="D517" s="754"/>
      <c r="E517" s="739"/>
      <c r="F517" s="739"/>
      <c r="G517" s="730" t="s">
        <v>1056</v>
      </c>
      <c r="H517" s="739"/>
      <c r="I517" s="760"/>
      <c r="J517" s="739"/>
      <c r="K517" s="88" t="s">
        <v>158</v>
      </c>
      <c r="L517" s="103" t="s">
        <v>126</v>
      </c>
      <c r="M517" s="779"/>
      <c r="N517" s="740"/>
      <c r="O517" s="741"/>
      <c r="P517" s="742"/>
      <c r="Q517" s="730" t="s">
        <v>486</v>
      </c>
      <c r="R517" s="747"/>
      <c r="S517" s="147" t="s">
        <v>128</v>
      </c>
      <c r="T517" s="148"/>
      <c r="U517" s="147" t="str">
        <f>+IFERROR(VLOOKUP(T517,[3]DATOS!$E$2:$F$17,2,FALSE),"")</f>
        <v/>
      </c>
      <c r="V517" s="746">
        <f>SUM(U517:U523)</f>
        <v>0</v>
      </c>
      <c r="W517" s="746" t="str">
        <f>+IF(AND(V517&lt;=100,V517&gt;=96),"Fuerte",IF(AND(V517&lt;=95,V517&gt;=86),"Moderado",IF(AND(V517&lt;=85,M517&gt;=0),"Débil"," ")))</f>
        <v>Débil</v>
      </c>
      <c r="X517" s="774"/>
      <c r="Y517" s="746">
        <f>IF(AND(EXACT(W517,"Fuerte"),(EXACT(X517,"Fuerte"))),"Fuerte",IF(AND(EXACT(W517,"Fuerte"),(EXACT(X517,"Moderado"))),"Moderado",IF(AND(EXACT(W517,"Fuerte"),(EXACT(X517,"Débil"))),"Débil",IF(AND(EXACT(W517,"Moderado"),(EXACT(X517,"Fuerte"))),"Moderado",IF(AND(EXACT(W517,"Moderado"),(EXACT(X517,"Moderado"))),"Moderado",IF(AND(EXACT(W517,"Moderado"),(EXACT(X517,"Débil"))),"Débil",IF(AND(EXACT(W517,"Débil"),(EXACT(X517,"Fuerte"))),"Débil",IF(AND(EXACT(W517,"Débil"),(EXACT(X517,"Moderado"))),"Débil",IF(AND(EXACT(W517,"Débil"),(EXACT(X517,"Débil"))),"Débil",)))))))))</f>
        <v>0</v>
      </c>
      <c r="Z517" s="746" t="b">
        <f>IF(Y517="Fuerte",100,IF(Y517="Moderado",50,IF(Y517="Débil",0)))</f>
        <v>0</v>
      </c>
      <c r="AA517" s="746"/>
      <c r="AB517" s="823"/>
      <c r="AC517" s="823"/>
      <c r="AD517" s="823"/>
      <c r="AE517" s="823"/>
      <c r="AF517" s="739"/>
      <c r="AG517" s="832"/>
      <c r="AH517" s="785"/>
      <c r="AI517" s="832"/>
      <c r="AJ517" s="785"/>
      <c r="AK517" s="966"/>
      <c r="AL517" s="966"/>
      <c r="AM517" s="966"/>
      <c r="AN517" s="799"/>
      <c r="AO517" s="739"/>
      <c r="AP517" s="836" t="s">
        <v>1078</v>
      </c>
      <c r="AQ517" s="795"/>
      <c r="AR517" s="795"/>
      <c r="AS517" s="964"/>
      <c r="AT517" s="965" t="s">
        <v>1081</v>
      </c>
    </row>
    <row r="518" spans="1:46" ht="52.5" customHeight="1">
      <c r="A518" s="737"/>
      <c r="B518" s="738"/>
      <c r="C518" s="754"/>
      <c r="D518" s="754"/>
      <c r="E518" s="739"/>
      <c r="F518" s="739"/>
      <c r="G518" s="730"/>
      <c r="H518" s="739"/>
      <c r="I518" s="760"/>
      <c r="J518" s="739"/>
      <c r="K518" s="89" t="s">
        <v>159</v>
      </c>
      <c r="L518" s="103" t="s">
        <v>126</v>
      </c>
      <c r="M518" s="779"/>
      <c r="N518" s="740"/>
      <c r="O518" s="741"/>
      <c r="P518" s="742"/>
      <c r="Q518" s="730"/>
      <c r="R518" s="747"/>
      <c r="S518" s="147" t="s">
        <v>136</v>
      </c>
      <c r="T518" s="148"/>
      <c r="U518" s="147" t="str">
        <f>+IFERROR(VLOOKUP(T518,[3]DATOS!$E$2:$F$17,2,FALSE),"")</f>
        <v/>
      </c>
      <c r="V518" s="746"/>
      <c r="W518" s="746"/>
      <c r="X518" s="774"/>
      <c r="Y518" s="746"/>
      <c r="Z518" s="746"/>
      <c r="AA518" s="746"/>
      <c r="AB518" s="824"/>
      <c r="AC518" s="824"/>
      <c r="AD518" s="824"/>
      <c r="AE518" s="824"/>
      <c r="AF518" s="739"/>
      <c r="AG518" s="832"/>
      <c r="AH518" s="785"/>
      <c r="AI518" s="832"/>
      <c r="AJ518" s="785"/>
      <c r="AK518" s="966"/>
      <c r="AL518" s="966"/>
      <c r="AM518" s="966"/>
      <c r="AN518" s="799"/>
      <c r="AO518" s="739"/>
      <c r="AP518" s="836"/>
      <c r="AQ518" s="795"/>
      <c r="AR518" s="795"/>
      <c r="AS518" s="964"/>
      <c r="AT518" s="965"/>
    </row>
    <row r="519" spans="1:46">
      <c r="A519" s="737"/>
      <c r="B519" s="738"/>
      <c r="C519" s="754"/>
      <c r="D519" s="754"/>
      <c r="E519" s="739"/>
      <c r="F519" s="739"/>
      <c r="G519" s="730"/>
      <c r="H519" s="739"/>
      <c r="I519" s="760"/>
      <c r="J519" s="739"/>
      <c r="K519" s="89" t="s">
        <v>160</v>
      </c>
      <c r="L519" s="103" t="s">
        <v>126</v>
      </c>
      <c r="M519" s="779"/>
      <c r="N519" s="740"/>
      <c r="O519" s="741"/>
      <c r="P519" s="742"/>
      <c r="Q519" s="730"/>
      <c r="R519" s="747"/>
      <c r="S519" s="147" t="s">
        <v>139</v>
      </c>
      <c r="T519" s="148"/>
      <c r="U519" s="147" t="str">
        <f>+IFERROR(VLOOKUP(T519,[3]DATOS!$E$2:$F$17,2,FALSE),"")</f>
        <v/>
      </c>
      <c r="V519" s="746"/>
      <c r="W519" s="746"/>
      <c r="X519" s="774"/>
      <c r="Y519" s="746"/>
      <c r="Z519" s="746"/>
      <c r="AA519" s="746"/>
      <c r="AB519" s="824"/>
      <c r="AC519" s="824"/>
      <c r="AD519" s="824"/>
      <c r="AE519" s="824"/>
      <c r="AF519" s="739"/>
      <c r="AG519" s="832"/>
      <c r="AH519" s="785"/>
      <c r="AI519" s="832"/>
      <c r="AJ519" s="785"/>
      <c r="AK519" s="966"/>
      <c r="AL519" s="966"/>
      <c r="AM519" s="966"/>
      <c r="AN519" s="799"/>
      <c r="AO519" s="739"/>
      <c r="AP519" s="836"/>
      <c r="AQ519" s="795"/>
      <c r="AR519" s="795"/>
      <c r="AS519" s="964"/>
      <c r="AT519" s="965"/>
    </row>
    <row r="520" spans="1:46">
      <c r="A520" s="737"/>
      <c r="B520" s="738"/>
      <c r="C520" s="754"/>
      <c r="D520" s="754"/>
      <c r="E520" s="739"/>
      <c r="F520" s="739"/>
      <c r="G520" s="730"/>
      <c r="H520" s="739"/>
      <c r="I520" s="760"/>
      <c r="J520" s="739"/>
      <c r="K520" s="89" t="s">
        <v>161</v>
      </c>
      <c r="L520" s="103" t="s">
        <v>142</v>
      </c>
      <c r="M520" s="779"/>
      <c r="N520" s="740"/>
      <c r="O520" s="741"/>
      <c r="P520" s="742"/>
      <c r="Q520" s="730"/>
      <c r="R520" s="747"/>
      <c r="S520" s="147" t="s">
        <v>143</v>
      </c>
      <c r="T520" s="148"/>
      <c r="U520" s="147" t="str">
        <f>+IFERROR(VLOOKUP(T520,[3]DATOS!$E$2:$F$17,2,FALSE),"")</f>
        <v/>
      </c>
      <c r="V520" s="746"/>
      <c r="W520" s="746"/>
      <c r="X520" s="774"/>
      <c r="Y520" s="746"/>
      <c r="Z520" s="746"/>
      <c r="AA520" s="746"/>
      <c r="AB520" s="824"/>
      <c r="AC520" s="824"/>
      <c r="AD520" s="824"/>
      <c r="AE520" s="824"/>
      <c r="AF520" s="739"/>
      <c r="AG520" s="832"/>
      <c r="AH520" s="785"/>
      <c r="AI520" s="832"/>
      <c r="AJ520" s="785"/>
      <c r="AK520" s="966"/>
      <c r="AL520" s="966"/>
      <c r="AM520" s="966"/>
      <c r="AN520" s="799"/>
      <c r="AO520" s="739"/>
      <c r="AP520" s="836"/>
      <c r="AQ520" s="795"/>
      <c r="AR520" s="795"/>
      <c r="AS520" s="964"/>
      <c r="AT520" s="965"/>
    </row>
    <row r="521" spans="1:46">
      <c r="A521" s="737"/>
      <c r="B521" s="738"/>
      <c r="C521" s="754"/>
      <c r="D521" s="754"/>
      <c r="E521" s="739"/>
      <c r="F521" s="739"/>
      <c r="G521" s="730"/>
      <c r="H521" s="739"/>
      <c r="I521" s="760"/>
      <c r="J521" s="739"/>
      <c r="K521" s="89" t="s">
        <v>162</v>
      </c>
      <c r="L521" s="103" t="s">
        <v>142</v>
      </c>
      <c r="M521" s="779"/>
      <c r="N521" s="740"/>
      <c r="O521" s="741"/>
      <c r="P521" s="742"/>
      <c r="Q521" s="730"/>
      <c r="R521" s="747"/>
      <c r="S521" s="147" t="s">
        <v>146</v>
      </c>
      <c r="T521" s="148"/>
      <c r="U521" s="147" t="str">
        <f>+IFERROR(VLOOKUP(T521,[3]DATOS!$E$2:$F$17,2,FALSE),"")</f>
        <v/>
      </c>
      <c r="V521" s="746"/>
      <c r="W521" s="746"/>
      <c r="X521" s="774"/>
      <c r="Y521" s="746"/>
      <c r="Z521" s="746"/>
      <c r="AA521" s="746"/>
      <c r="AB521" s="824"/>
      <c r="AC521" s="824"/>
      <c r="AD521" s="824"/>
      <c r="AE521" s="824"/>
      <c r="AF521" s="739"/>
      <c r="AG521" s="832"/>
      <c r="AH521" s="785"/>
      <c r="AI521" s="832"/>
      <c r="AJ521" s="785"/>
      <c r="AK521" s="966"/>
      <c r="AL521" s="966"/>
      <c r="AM521" s="966"/>
      <c r="AN521" s="799"/>
      <c r="AO521" s="739"/>
      <c r="AP521" s="836"/>
      <c r="AQ521" s="795"/>
      <c r="AR521" s="795"/>
      <c r="AS521" s="964"/>
      <c r="AT521" s="965"/>
    </row>
    <row r="522" spans="1:46">
      <c r="A522" s="737"/>
      <c r="B522" s="738"/>
      <c r="C522" s="754"/>
      <c r="D522" s="754"/>
      <c r="E522" s="739"/>
      <c r="F522" s="739"/>
      <c r="G522" s="730"/>
      <c r="H522" s="739"/>
      <c r="I522" s="760"/>
      <c r="J522" s="739"/>
      <c r="K522" s="89" t="s">
        <v>163</v>
      </c>
      <c r="L522" s="103" t="s">
        <v>142</v>
      </c>
      <c r="M522" s="779"/>
      <c r="N522" s="740"/>
      <c r="O522" s="741"/>
      <c r="P522" s="742"/>
      <c r="Q522" s="730"/>
      <c r="R522" s="747"/>
      <c r="S522" s="147" t="s">
        <v>149</v>
      </c>
      <c r="T522" s="148"/>
      <c r="U522" s="147" t="str">
        <f>+IFERROR(VLOOKUP(T522,[3]DATOS!$E$2:$F$17,2,FALSE),"")</f>
        <v/>
      </c>
      <c r="V522" s="746"/>
      <c r="W522" s="746"/>
      <c r="X522" s="774"/>
      <c r="Y522" s="746"/>
      <c r="Z522" s="746"/>
      <c r="AA522" s="746"/>
      <c r="AB522" s="824"/>
      <c r="AC522" s="824"/>
      <c r="AD522" s="824"/>
      <c r="AE522" s="824"/>
      <c r="AF522" s="739"/>
      <c r="AG522" s="832"/>
      <c r="AH522" s="785"/>
      <c r="AI522" s="832"/>
      <c r="AJ522" s="785"/>
      <c r="AK522" s="966"/>
      <c r="AL522" s="966"/>
      <c r="AM522" s="966"/>
      <c r="AN522" s="799"/>
      <c r="AO522" s="739"/>
      <c r="AP522" s="836"/>
      <c r="AQ522" s="795"/>
      <c r="AR522" s="795"/>
      <c r="AS522" s="964"/>
      <c r="AT522" s="965"/>
    </row>
    <row r="523" spans="1:46">
      <c r="A523" s="737"/>
      <c r="B523" s="738"/>
      <c r="C523" s="754"/>
      <c r="D523" s="754"/>
      <c r="E523" s="739"/>
      <c r="F523" s="739"/>
      <c r="G523" s="730"/>
      <c r="H523" s="739"/>
      <c r="I523" s="760"/>
      <c r="J523" s="739"/>
      <c r="K523" s="89" t="s">
        <v>164</v>
      </c>
      <c r="L523" s="103" t="s">
        <v>142</v>
      </c>
      <c r="M523" s="779"/>
      <c r="N523" s="740"/>
      <c r="O523" s="741"/>
      <c r="P523" s="742"/>
      <c r="Q523" s="730"/>
      <c r="R523" s="747"/>
      <c r="S523" s="147" t="s">
        <v>152</v>
      </c>
      <c r="T523" s="148"/>
      <c r="U523" s="147" t="str">
        <f>+IFERROR(VLOOKUP(T523,[3]DATOS!$E$2:$F$17,2,FALSE),"")</f>
        <v/>
      </c>
      <c r="V523" s="746"/>
      <c r="W523" s="746"/>
      <c r="X523" s="774"/>
      <c r="Y523" s="746"/>
      <c r="Z523" s="746"/>
      <c r="AA523" s="746"/>
      <c r="AB523" s="824"/>
      <c r="AC523" s="824"/>
      <c r="AD523" s="824"/>
      <c r="AE523" s="824"/>
      <c r="AF523" s="739"/>
      <c r="AG523" s="832"/>
      <c r="AH523" s="785"/>
      <c r="AI523" s="832"/>
      <c r="AJ523" s="785"/>
      <c r="AK523" s="966"/>
      <c r="AL523" s="966"/>
      <c r="AM523" s="966"/>
      <c r="AN523" s="799"/>
      <c r="AO523" s="739"/>
      <c r="AP523" s="836"/>
      <c r="AQ523" s="795"/>
      <c r="AR523" s="795"/>
      <c r="AS523" s="964"/>
      <c r="AT523" s="965"/>
    </row>
    <row r="524" spans="1:46" ht="178.5" customHeight="1">
      <c r="A524" s="737"/>
      <c r="B524" s="738"/>
      <c r="C524" s="755"/>
      <c r="D524" s="755"/>
      <c r="E524" s="739"/>
      <c r="F524" s="739"/>
      <c r="G524" s="730"/>
      <c r="H524" s="739"/>
      <c r="I524" s="761"/>
      <c r="J524" s="739"/>
      <c r="K524" s="89" t="s">
        <v>165</v>
      </c>
      <c r="L524" s="103" t="s">
        <v>142</v>
      </c>
      <c r="M524" s="779"/>
      <c r="N524" s="740"/>
      <c r="O524" s="741"/>
      <c r="P524" s="742"/>
      <c r="Q524" s="730"/>
      <c r="R524" s="747"/>
      <c r="S524" s="147"/>
      <c r="T524" s="148"/>
      <c r="U524" s="147"/>
      <c r="V524" s="746"/>
      <c r="W524" s="746"/>
      <c r="X524" s="774"/>
      <c r="Y524" s="746"/>
      <c r="Z524" s="746"/>
      <c r="AA524" s="746"/>
      <c r="AB524" s="825"/>
      <c r="AC524" s="825"/>
      <c r="AD524" s="825"/>
      <c r="AE524" s="825"/>
      <c r="AF524" s="739"/>
      <c r="AG524" s="832"/>
      <c r="AH524" s="785"/>
      <c r="AI524" s="832"/>
      <c r="AJ524" s="785"/>
      <c r="AK524" s="966"/>
      <c r="AL524" s="966"/>
      <c r="AM524" s="966"/>
      <c r="AN524" s="799"/>
      <c r="AO524" s="739"/>
      <c r="AP524" s="836"/>
      <c r="AQ524" s="795"/>
      <c r="AR524" s="795"/>
      <c r="AS524" s="964"/>
      <c r="AT524" s="965"/>
    </row>
  </sheetData>
  <autoFilter ref="A1:BK524" xr:uid="{00000000-0001-0000-0600-000000000000}">
    <filterColumn colId="0" showButton="0"/>
    <filterColumn colId="1" showButton="0"/>
    <filterColumn colId="2"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autoFilter>
  <mergeCells count="2434">
    <mergeCell ref="AR234:AR252"/>
    <mergeCell ref="AS234:AS252"/>
    <mergeCell ref="AT234:AT252"/>
    <mergeCell ref="S241:S244"/>
    <mergeCell ref="T241:T244"/>
    <mergeCell ref="U241:U244"/>
    <mergeCell ref="C243:C252"/>
    <mergeCell ref="D243:D252"/>
    <mergeCell ref="G245:G252"/>
    <mergeCell ref="Q245:Q252"/>
    <mergeCell ref="R245:R252"/>
    <mergeCell ref="V245:V252"/>
    <mergeCell ref="W245:W252"/>
    <mergeCell ref="X245:X252"/>
    <mergeCell ref="Y245:Y252"/>
    <mergeCell ref="Z245:Z252"/>
    <mergeCell ref="AB245:AB252"/>
    <mergeCell ref="AC245:AC252"/>
    <mergeCell ref="AD245:AD252"/>
    <mergeCell ref="AE245:AE252"/>
    <mergeCell ref="AP245:AP252"/>
    <mergeCell ref="W234:W244"/>
    <mergeCell ref="X234:X244"/>
    <mergeCell ref="Y234:Y244"/>
    <mergeCell ref="Z234:Z244"/>
    <mergeCell ref="AA234:AA252"/>
    <mergeCell ref="AB234:AB244"/>
    <mergeCell ref="AC234:AC244"/>
    <mergeCell ref="AD234:AD244"/>
    <mergeCell ref="AE234:AE244"/>
    <mergeCell ref="AF234:AF252"/>
    <mergeCell ref="AG234:AG252"/>
    <mergeCell ref="A234:A252"/>
    <mergeCell ref="B234:B252"/>
    <mergeCell ref="C234:C242"/>
    <mergeCell ref="D234:D242"/>
    <mergeCell ref="E234:E252"/>
    <mergeCell ref="F234:F252"/>
    <mergeCell ref="G234:G244"/>
    <mergeCell ref="H234:H252"/>
    <mergeCell ref="I234:I252"/>
    <mergeCell ref="J234:J252"/>
    <mergeCell ref="M234:M252"/>
    <mergeCell ref="N234:N252"/>
    <mergeCell ref="O234:O252"/>
    <mergeCell ref="P234:P252"/>
    <mergeCell ref="Q234:Q244"/>
    <mergeCell ref="R234:R244"/>
    <mergeCell ref="V234:V244"/>
    <mergeCell ref="AR215:AR233"/>
    <mergeCell ref="AS215:AS233"/>
    <mergeCell ref="AT215:AT225"/>
    <mergeCell ref="S222:S225"/>
    <mergeCell ref="T222:T225"/>
    <mergeCell ref="U222:U225"/>
    <mergeCell ref="C224:C233"/>
    <mergeCell ref="D224:D233"/>
    <mergeCell ref="G226:G233"/>
    <mergeCell ref="Q226:Q233"/>
    <mergeCell ref="R226:R233"/>
    <mergeCell ref="V226:V233"/>
    <mergeCell ref="W226:W233"/>
    <mergeCell ref="X226:X233"/>
    <mergeCell ref="Y226:Y233"/>
    <mergeCell ref="Z226:Z233"/>
    <mergeCell ref="AB226:AB233"/>
    <mergeCell ref="AC226:AC233"/>
    <mergeCell ref="AD226:AD233"/>
    <mergeCell ref="AE226:AE233"/>
    <mergeCell ref="AF226:AF233"/>
    <mergeCell ref="AG226:AG233"/>
    <mergeCell ref="AP226:AP233"/>
    <mergeCell ref="AT226:AT233"/>
    <mergeCell ref="W215:W225"/>
    <mergeCell ref="X215:X225"/>
    <mergeCell ref="Y215:Y225"/>
    <mergeCell ref="Z215:Z225"/>
    <mergeCell ref="AA215:AA233"/>
    <mergeCell ref="AB215:AB225"/>
    <mergeCell ref="AC215:AC225"/>
    <mergeCell ref="AG215:AG225"/>
    <mergeCell ref="AE82:AE92"/>
    <mergeCell ref="AC101:AC111"/>
    <mergeCell ref="AD101:AD111"/>
    <mergeCell ref="AE101:AE111"/>
    <mergeCell ref="AC131:AC138"/>
    <mergeCell ref="AD131:AD138"/>
    <mergeCell ref="AE131:AE138"/>
    <mergeCell ref="AF158:AF176"/>
    <mergeCell ref="AH139:AH157"/>
    <mergeCell ref="AG93:AG100"/>
    <mergeCell ref="A215:A233"/>
    <mergeCell ref="B215:B233"/>
    <mergeCell ref="C215:C223"/>
    <mergeCell ref="D215:D223"/>
    <mergeCell ref="E215:E233"/>
    <mergeCell ref="F215:F233"/>
    <mergeCell ref="G215:G225"/>
    <mergeCell ref="H215:H233"/>
    <mergeCell ref="I215:I233"/>
    <mergeCell ref="J215:J233"/>
    <mergeCell ref="M215:M233"/>
    <mergeCell ref="N215:N233"/>
    <mergeCell ref="O215:O233"/>
    <mergeCell ref="P215:P233"/>
    <mergeCell ref="Q215:Q225"/>
    <mergeCell ref="R215:R225"/>
    <mergeCell ref="V215:V225"/>
    <mergeCell ref="M139:M157"/>
    <mergeCell ref="N139:N157"/>
    <mergeCell ref="O139:O157"/>
    <mergeCell ref="P139:P157"/>
    <mergeCell ref="Q139:Q149"/>
    <mergeCell ref="V131:V138"/>
    <mergeCell ref="W74:W81"/>
    <mergeCell ref="X74:X81"/>
    <mergeCell ref="Y74:Y81"/>
    <mergeCell ref="Z74:Z81"/>
    <mergeCell ref="X63:X73"/>
    <mergeCell ref="M101:M119"/>
    <mergeCell ref="Z177:Z195"/>
    <mergeCell ref="AA177:AA195"/>
    <mergeCell ref="AH177:AH195"/>
    <mergeCell ref="AC63:AC73"/>
    <mergeCell ref="AD63:AD73"/>
    <mergeCell ref="AE63:AE73"/>
    <mergeCell ref="AE139:AE157"/>
    <mergeCell ref="T188:T195"/>
    <mergeCell ref="U188:U195"/>
    <mergeCell ref="S139:S149"/>
    <mergeCell ref="T139:T149"/>
    <mergeCell ref="U139:U149"/>
    <mergeCell ref="X139:X157"/>
    <mergeCell ref="Y139:Y157"/>
    <mergeCell ref="Z139:Z157"/>
    <mergeCell ref="AB139:AB157"/>
    <mergeCell ref="AC139:AC157"/>
    <mergeCell ref="AD139:AD157"/>
    <mergeCell ref="X158:X176"/>
    <mergeCell ref="Y158:Y176"/>
    <mergeCell ref="R139:R149"/>
    <mergeCell ref="V139:V149"/>
    <mergeCell ref="W139:W149"/>
    <mergeCell ref="AQ196:AQ214"/>
    <mergeCell ref="AC112:AC119"/>
    <mergeCell ref="AD112:AD119"/>
    <mergeCell ref="AE112:AE119"/>
    <mergeCell ref="AC291:AC301"/>
    <mergeCell ref="AD291:AD301"/>
    <mergeCell ref="AE291:AE301"/>
    <mergeCell ref="AC302:AC309"/>
    <mergeCell ref="AD302:AD309"/>
    <mergeCell ref="AE302:AE309"/>
    <mergeCell ref="AD207:AD214"/>
    <mergeCell ref="AE207:AE214"/>
    <mergeCell ref="AF139:AF157"/>
    <mergeCell ref="AG139:AG157"/>
    <mergeCell ref="AD158:AD176"/>
    <mergeCell ref="AP158:AP176"/>
    <mergeCell ref="AN215:AN233"/>
    <mergeCell ref="AO215:AO233"/>
    <mergeCell ref="AP215:AP225"/>
    <mergeCell ref="AQ215:AQ233"/>
    <mergeCell ref="AI234:AI252"/>
    <mergeCell ref="AJ234:AJ252"/>
    <mergeCell ref="AI139:AI157"/>
    <mergeCell ref="AE158:AE176"/>
    <mergeCell ref="AI158:AI176"/>
    <mergeCell ref="AF264:AF271"/>
    <mergeCell ref="AK234:AK252"/>
    <mergeCell ref="AL234:AL252"/>
    <mergeCell ref="AM234:AM252"/>
    <mergeCell ref="AN234:AN252"/>
    <mergeCell ref="AO234:AO252"/>
    <mergeCell ref="AP234:AP244"/>
    <mergeCell ref="AQ234:AQ252"/>
    <mergeCell ref="AG460:AG467"/>
    <mergeCell ref="AK411:AK429"/>
    <mergeCell ref="AF460:AF467"/>
    <mergeCell ref="Z158:Z176"/>
    <mergeCell ref="AB158:AB176"/>
    <mergeCell ref="AC158:AC176"/>
    <mergeCell ref="AB177:AB187"/>
    <mergeCell ref="AC177:AC187"/>
    <mergeCell ref="AD177:AD187"/>
    <mergeCell ref="AG177:AG187"/>
    <mergeCell ref="AF177:AF187"/>
    <mergeCell ref="AB188:AB195"/>
    <mergeCell ref="AC188:AC195"/>
    <mergeCell ref="AD188:AD195"/>
    <mergeCell ref="AF188:AF195"/>
    <mergeCell ref="AG188:AG195"/>
    <mergeCell ref="AI177:AI195"/>
    <mergeCell ref="AE177:AE187"/>
    <mergeCell ref="AP207:AP214"/>
    <mergeCell ref="AD215:AD225"/>
    <mergeCell ref="AE215:AE225"/>
    <mergeCell ref="AF215:AF225"/>
    <mergeCell ref="AG158:AG176"/>
    <mergeCell ref="AI430:AI448"/>
    <mergeCell ref="AP196:AP206"/>
    <mergeCell ref="AP479:AP486"/>
    <mergeCell ref="AG207:AG214"/>
    <mergeCell ref="AH215:AH233"/>
    <mergeCell ref="AI215:AI233"/>
    <mergeCell ref="AJ215:AJ233"/>
    <mergeCell ref="AK215:AK233"/>
    <mergeCell ref="AL215:AL233"/>
    <mergeCell ref="AM215:AM233"/>
    <mergeCell ref="AH234:AH252"/>
    <mergeCell ref="AB517:AB524"/>
    <mergeCell ref="AC517:AC524"/>
    <mergeCell ref="AD517:AD524"/>
    <mergeCell ref="AE517:AE524"/>
    <mergeCell ref="AB468:AB478"/>
    <mergeCell ref="AC468:AC478"/>
    <mergeCell ref="AD468:AD478"/>
    <mergeCell ref="AE468:AE478"/>
    <mergeCell ref="AE411:AE421"/>
    <mergeCell ref="AJ272:AJ290"/>
    <mergeCell ref="AI272:AI290"/>
    <mergeCell ref="AG449:AG459"/>
    <mergeCell ref="AO430:AO448"/>
    <mergeCell ref="AF430:AF440"/>
    <mergeCell ref="AF441:AF448"/>
    <mergeCell ref="AP460:AP467"/>
    <mergeCell ref="AO487:AO505"/>
    <mergeCell ref="AF253:AF263"/>
    <mergeCell ref="AI487:AI505"/>
    <mergeCell ref="AJ487:AJ505"/>
    <mergeCell ref="AI411:AI429"/>
    <mergeCell ref="AD403:AD410"/>
    <mergeCell ref="AC207:AC214"/>
    <mergeCell ref="AT498:AT505"/>
    <mergeCell ref="AB498:AB505"/>
    <mergeCell ref="AC498:AC505"/>
    <mergeCell ref="AD498:AD505"/>
    <mergeCell ref="AE498:AE505"/>
    <mergeCell ref="AG487:AG505"/>
    <mergeCell ref="AE449:AE459"/>
    <mergeCell ref="AE460:AE467"/>
    <mergeCell ref="AQ468:AQ486"/>
    <mergeCell ref="AP487:AP492"/>
    <mergeCell ref="AP493:AP505"/>
    <mergeCell ref="AU287:AU290"/>
    <mergeCell ref="AA384:AA410"/>
    <mergeCell ref="AT403:AT410"/>
    <mergeCell ref="AS487:AS505"/>
    <mergeCell ref="AT487:AT497"/>
    <mergeCell ref="AC460:AC467"/>
    <mergeCell ref="AE395:AE402"/>
    <mergeCell ref="AC403:AC410"/>
    <mergeCell ref="AB449:AB459"/>
    <mergeCell ref="AC449:AC459"/>
    <mergeCell ref="AD449:AD459"/>
    <mergeCell ref="AD376:AD383"/>
    <mergeCell ref="AE376:AE383"/>
    <mergeCell ref="AB384:AB394"/>
    <mergeCell ref="AB376:AB383"/>
    <mergeCell ref="AE384:AE394"/>
    <mergeCell ref="AH430:AH448"/>
    <mergeCell ref="AD411:AD421"/>
    <mergeCell ref="AI468:AI486"/>
    <mergeCell ref="AD460:AD467"/>
    <mergeCell ref="AP411:AP421"/>
    <mergeCell ref="H272:H290"/>
    <mergeCell ref="AZ325:AZ328"/>
    <mergeCell ref="BA325:BA328"/>
    <mergeCell ref="BH337:BH343"/>
    <mergeCell ref="AG359:AG366"/>
    <mergeCell ref="AP340:AP347"/>
    <mergeCell ref="AT340:AT347"/>
    <mergeCell ref="AM348:AM383"/>
    <mergeCell ref="AF359:AF366"/>
    <mergeCell ref="AK329:AK347"/>
    <mergeCell ref="AT283:AT290"/>
    <mergeCell ref="AL310:AL328"/>
    <mergeCell ref="AM310:AM328"/>
    <mergeCell ref="AG310:AG320"/>
    <mergeCell ref="AG321:AG328"/>
    <mergeCell ref="AS272:AS290"/>
    <mergeCell ref="AH272:AH290"/>
    <mergeCell ref="AO272:AO290"/>
    <mergeCell ref="AJ310:AJ328"/>
    <mergeCell ref="AK310:AK328"/>
    <mergeCell ref="AL272:AL290"/>
    <mergeCell ref="AT321:AT328"/>
    <mergeCell ref="AU280:AU286"/>
    <mergeCell ref="AW280:AW286"/>
    <mergeCell ref="AX280:AX286"/>
    <mergeCell ref="AY280:AY286"/>
    <mergeCell ref="AK272:AK290"/>
    <mergeCell ref="BE299:BE305"/>
    <mergeCell ref="BF299:BF305"/>
    <mergeCell ref="BG299:BG305"/>
    <mergeCell ref="BG306:BG309"/>
    <mergeCell ref="AX287:AX290"/>
    <mergeCell ref="O310:O328"/>
    <mergeCell ref="P272:P290"/>
    <mergeCell ref="M310:M328"/>
    <mergeCell ref="Y310:Y320"/>
    <mergeCell ref="Y321:Y328"/>
    <mergeCell ref="V310:V320"/>
    <mergeCell ref="AE310:AE320"/>
    <mergeCell ref="S279:S282"/>
    <mergeCell ref="P310:P328"/>
    <mergeCell ref="V283:V290"/>
    <mergeCell ref="R272:R282"/>
    <mergeCell ref="R283:R290"/>
    <mergeCell ref="Q310:Q320"/>
    <mergeCell ref="AF310:AF320"/>
    <mergeCell ref="Q321:Q328"/>
    <mergeCell ref="T279:T282"/>
    <mergeCell ref="U279:U282"/>
    <mergeCell ref="X321:X328"/>
    <mergeCell ref="R310:R320"/>
    <mergeCell ref="R321:R328"/>
    <mergeCell ref="O272:O290"/>
    <mergeCell ref="N310:N328"/>
    <mergeCell ref="T317:T320"/>
    <mergeCell ref="U317:U320"/>
    <mergeCell ref="AF272:AF282"/>
    <mergeCell ref="E272:E290"/>
    <mergeCell ref="J310:J328"/>
    <mergeCell ref="AU272:AU279"/>
    <mergeCell ref="AP272:AP282"/>
    <mergeCell ref="AP283:AP290"/>
    <mergeCell ref="AT272:AT282"/>
    <mergeCell ref="AN272:AN290"/>
    <mergeCell ref="AO310:AO328"/>
    <mergeCell ref="AS310:AS328"/>
    <mergeCell ref="AQ272:AQ290"/>
    <mergeCell ref="AR272:AR290"/>
    <mergeCell ref="AQ310:AQ328"/>
    <mergeCell ref="AR310:AR328"/>
    <mergeCell ref="AQ291:AQ309"/>
    <mergeCell ref="AR291:AR309"/>
    <mergeCell ref="AS291:AS309"/>
    <mergeCell ref="AT291:AT301"/>
    <mergeCell ref="AP302:AP309"/>
    <mergeCell ref="AT302:AT309"/>
    <mergeCell ref="G283:G290"/>
    <mergeCell ref="Q283:Q290"/>
    <mergeCell ref="J272:J290"/>
    <mergeCell ref="M272:M290"/>
    <mergeCell ref="G321:G328"/>
    <mergeCell ref="G310:G320"/>
    <mergeCell ref="Y283:Y290"/>
    <mergeCell ref="V272:V282"/>
    <mergeCell ref="I310:I328"/>
    <mergeCell ref="Y272:Y282"/>
    <mergeCell ref="Z272:Z282"/>
    <mergeCell ref="Z283:Z290"/>
    <mergeCell ref="AA272:AA290"/>
    <mergeCell ref="F272:F290"/>
    <mergeCell ref="AZ280:AZ286"/>
    <mergeCell ref="AV280:AV286"/>
    <mergeCell ref="AP310:AP320"/>
    <mergeCell ref="AP321:AP328"/>
    <mergeCell ref="AT310:AT320"/>
    <mergeCell ref="AN310:AN328"/>
    <mergeCell ref="AH291:AH309"/>
    <mergeCell ref="AI291:AI309"/>
    <mergeCell ref="AZ299:AZ305"/>
    <mergeCell ref="AM272:AM290"/>
    <mergeCell ref="Z310:Z320"/>
    <mergeCell ref="I272:I290"/>
    <mergeCell ref="I291:I309"/>
    <mergeCell ref="S317:S320"/>
    <mergeCell ref="AG272:AG282"/>
    <mergeCell ref="AG283:AG290"/>
    <mergeCell ref="W272:W282"/>
    <mergeCell ref="X272:X282"/>
    <mergeCell ref="N272:N290"/>
    <mergeCell ref="V291:V301"/>
    <mergeCell ref="W291:W301"/>
    <mergeCell ref="X291:X301"/>
    <mergeCell ref="Y291:Y301"/>
    <mergeCell ref="Z291:Z301"/>
    <mergeCell ref="AV287:AV290"/>
    <mergeCell ref="AW287:AW290"/>
    <mergeCell ref="J291:J309"/>
    <mergeCell ref="G272:G282"/>
    <mergeCell ref="AF321:AF328"/>
    <mergeCell ref="AF283:AF290"/>
    <mergeCell ref="M291:M309"/>
    <mergeCell ref="BK329:BK336"/>
    <mergeCell ref="AU337:AU343"/>
    <mergeCell ref="AV337:AV343"/>
    <mergeCell ref="AR348:AR383"/>
    <mergeCell ref="BB344:BB347"/>
    <mergeCell ref="AY329:AY336"/>
    <mergeCell ref="BD329:BD336"/>
    <mergeCell ref="AF329:AF339"/>
    <mergeCell ref="BE344:BE347"/>
    <mergeCell ref="BJ329:BJ336"/>
    <mergeCell ref="BK337:BK343"/>
    <mergeCell ref="AE348:AE358"/>
    <mergeCell ref="Q272:Q282"/>
    <mergeCell ref="W283:W290"/>
    <mergeCell ref="AA291:AA309"/>
    <mergeCell ref="AF291:AF301"/>
    <mergeCell ref="AG291:AG301"/>
    <mergeCell ref="AY287:AY290"/>
    <mergeCell ref="AQ348:AQ383"/>
    <mergeCell ref="A329:A347"/>
    <mergeCell ref="B329:B347"/>
    <mergeCell ref="E329:E347"/>
    <mergeCell ref="F329:F347"/>
    <mergeCell ref="G329:G339"/>
    <mergeCell ref="H329:H347"/>
    <mergeCell ref="Y329:Y339"/>
    <mergeCell ref="AH348:AH383"/>
    <mergeCell ref="AI348:AI383"/>
    <mergeCell ref="AG376:AG383"/>
    <mergeCell ref="AP348:AP366"/>
    <mergeCell ref="AP384:AP402"/>
    <mergeCell ref="AV325:AV328"/>
    <mergeCell ref="AW325:AW328"/>
    <mergeCell ref="O329:O347"/>
    <mergeCell ref="P329:P347"/>
    <mergeCell ref="Q329:Q339"/>
    <mergeCell ref="U355:U358"/>
    <mergeCell ref="G395:G402"/>
    <mergeCell ref="Q395:Q402"/>
    <mergeCell ref="R395:R402"/>
    <mergeCell ref="B310:B328"/>
    <mergeCell ref="E310:E328"/>
    <mergeCell ref="AS348:AS383"/>
    <mergeCell ref="V359:V366"/>
    <mergeCell ref="N329:N347"/>
    <mergeCell ref="A348:A383"/>
    <mergeCell ref="A384:A410"/>
    <mergeCell ref="F348:F383"/>
    <mergeCell ref="AB348:AB358"/>
    <mergeCell ref="AB359:AB366"/>
    <mergeCell ref="AC348:AC358"/>
    <mergeCell ref="F310:F328"/>
    <mergeCell ref="H310:H328"/>
    <mergeCell ref="AN384:AN410"/>
    <mergeCell ref="AO384:AO410"/>
    <mergeCell ref="AG403:AG410"/>
    <mergeCell ref="BF344:BF347"/>
    <mergeCell ref="BG344:BG347"/>
    <mergeCell ref="Y340:Y347"/>
    <mergeCell ref="Z340:Z347"/>
    <mergeCell ref="BA344:BA347"/>
    <mergeCell ref="AH384:AH410"/>
    <mergeCell ref="BF337:BF343"/>
    <mergeCell ref="BI337:BI343"/>
    <mergeCell ref="AX337:AX343"/>
    <mergeCell ref="AY337:AY343"/>
    <mergeCell ref="AZ337:AZ343"/>
    <mergeCell ref="BA337:BA343"/>
    <mergeCell ref="BH329:BH336"/>
    <mergeCell ref="BI329:BI336"/>
    <mergeCell ref="AT384:AT394"/>
    <mergeCell ref="AF395:AF402"/>
    <mergeCell ref="AG384:AG394"/>
    <mergeCell ref="AI384:AI410"/>
    <mergeCell ref="AJ384:AJ410"/>
    <mergeCell ref="AJ348:AJ383"/>
    <mergeCell ref="AK348:AK383"/>
    <mergeCell ref="AL348:AL383"/>
    <mergeCell ref="AP403:AP410"/>
    <mergeCell ref="AK384:AK410"/>
    <mergeCell ref="AF384:AF394"/>
    <mergeCell ref="AN329:AN347"/>
    <mergeCell ref="AB340:AB347"/>
    <mergeCell ref="BI325:BI328"/>
    <mergeCell ref="BB337:BB343"/>
    <mergeCell ref="BC337:BC343"/>
    <mergeCell ref="V340:V347"/>
    <mergeCell ref="BG337:BG343"/>
    <mergeCell ref="BC344:BC347"/>
    <mergeCell ref="V321:V328"/>
    <mergeCell ref="BD344:BD347"/>
    <mergeCell ref="AZ344:AZ347"/>
    <mergeCell ref="BJ325:BJ328"/>
    <mergeCell ref="AY344:AY347"/>
    <mergeCell ref="AA329:AA347"/>
    <mergeCell ref="AH310:AH328"/>
    <mergeCell ref="AI310:AI328"/>
    <mergeCell ref="Z321:Z328"/>
    <mergeCell ref="AU310:AU317"/>
    <mergeCell ref="AX344:AX347"/>
    <mergeCell ref="BA329:BA336"/>
    <mergeCell ref="AU318:AU324"/>
    <mergeCell ref="BH318:BH324"/>
    <mergeCell ref="BC329:BC336"/>
    <mergeCell ref="AX325:AX328"/>
    <mergeCell ref="AY325:AY328"/>
    <mergeCell ref="BB310:BB317"/>
    <mergeCell ref="BJ344:BJ347"/>
    <mergeCell ref="AJ329:AJ347"/>
    <mergeCell ref="AG329:AG339"/>
    <mergeCell ref="AH329:AH347"/>
    <mergeCell ref="AV329:AV336"/>
    <mergeCell ref="BH344:BH347"/>
    <mergeCell ref="AU344:AU347"/>
    <mergeCell ref="AW329:AW336"/>
    <mergeCell ref="BK318:BK324"/>
    <mergeCell ref="BK310:BK317"/>
    <mergeCell ref="AW318:AW324"/>
    <mergeCell ref="BG310:BG317"/>
    <mergeCell ref="AW310:AW317"/>
    <mergeCell ref="AX310:AX317"/>
    <mergeCell ref="BK325:BK328"/>
    <mergeCell ref="BH325:BH328"/>
    <mergeCell ref="AX329:AX336"/>
    <mergeCell ref="BK344:BK347"/>
    <mergeCell ref="BD337:BD343"/>
    <mergeCell ref="BJ337:BJ343"/>
    <mergeCell ref="BI344:BI347"/>
    <mergeCell ref="G340:G347"/>
    <mergeCell ref="I329:I347"/>
    <mergeCell ref="Z348:Z358"/>
    <mergeCell ref="S355:S358"/>
    <mergeCell ref="T355:T358"/>
    <mergeCell ref="AZ329:AZ336"/>
    <mergeCell ref="AG340:AG347"/>
    <mergeCell ref="Z329:Z339"/>
    <mergeCell ref="X340:X347"/>
    <mergeCell ref="AV344:AV347"/>
    <mergeCell ref="Y348:Y358"/>
    <mergeCell ref="X329:X339"/>
    <mergeCell ref="BE329:BE336"/>
    <mergeCell ref="AN348:AN383"/>
    <mergeCell ref="AO348:AO383"/>
    <mergeCell ref="AA348:AA383"/>
    <mergeCell ref="AF348:AF358"/>
    <mergeCell ref="AG348:AG358"/>
    <mergeCell ref="AD348:AD358"/>
    <mergeCell ref="AL329:AL347"/>
    <mergeCell ref="AM329:AM347"/>
    <mergeCell ref="G367:G374"/>
    <mergeCell ref="R348:R358"/>
    <mergeCell ref="V348:V358"/>
    <mergeCell ref="BB329:BB336"/>
    <mergeCell ref="B384:B410"/>
    <mergeCell ref="E384:E410"/>
    <mergeCell ref="F384:F410"/>
    <mergeCell ref="M384:M410"/>
    <mergeCell ref="D338:D347"/>
    <mergeCell ref="C348:C360"/>
    <mergeCell ref="D348:D360"/>
    <mergeCell ref="G359:G366"/>
    <mergeCell ref="Q359:Q366"/>
    <mergeCell ref="O384:O410"/>
    <mergeCell ref="P384:P410"/>
    <mergeCell ref="Q384:Q394"/>
    <mergeCell ref="AW337:AW343"/>
    <mergeCell ref="AB395:AB402"/>
    <mergeCell ref="AC384:AC394"/>
    <mergeCell ref="AD384:AD394"/>
    <mergeCell ref="G403:G410"/>
    <mergeCell ref="Y395:Y402"/>
    <mergeCell ref="W384:W394"/>
    <mergeCell ref="AC376:AC383"/>
    <mergeCell ref="G348:G358"/>
    <mergeCell ref="AC395:AC402"/>
    <mergeCell ref="AD395:AD402"/>
    <mergeCell ref="AF376:AF383"/>
    <mergeCell ref="AT359:AT366"/>
    <mergeCell ref="X359:X366"/>
    <mergeCell ref="V403:V410"/>
    <mergeCell ref="W403:W410"/>
    <mergeCell ref="X403:X410"/>
    <mergeCell ref="Y403:Y410"/>
    <mergeCell ref="S456:S459"/>
    <mergeCell ref="T456:T459"/>
    <mergeCell ref="N430:N448"/>
    <mergeCell ref="O430:O448"/>
    <mergeCell ref="P430:P448"/>
    <mergeCell ref="W376:W383"/>
    <mergeCell ref="X376:X383"/>
    <mergeCell ref="Y376:Y383"/>
    <mergeCell ref="V395:V402"/>
    <mergeCell ref="Y384:Y394"/>
    <mergeCell ref="Z384:Z394"/>
    <mergeCell ref="AM384:AM410"/>
    <mergeCell ref="O348:O383"/>
    <mergeCell ref="P348:P383"/>
    <mergeCell ref="Q348:Q358"/>
    <mergeCell ref="AR449:AR467"/>
    <mergeCell ref="AS449:AS467"/>
    <mergeCell ref="AT449:AT459"/>
    <mergeCell ref="AG430:AG440"/>
    <mergeCell ref="AG441:AG448"/>
    <mergeCell ref="AP430:AP440"/>
    <mergeCell ref="AP441:AP448"/>
    <mergeCell ref="AT430:AT440"/>
    <mergeCell ref="AQ430:AQ448"/>
    <mergeCell ref="AR430:AR448"/>
    <mergeCell ref="AS430:AS448"/>
    <mergeCell ref="BF318:BF324"/>
    <mergeCell ref="Z395:Z402"/>
    <mergeCell ref="AT395:AT402"/>
    <mergeCell ref="AU325:AU328"/>
    <mergeCell ref="BG318:BG324"/>
    <mergeCell ref="BF329:BF336"/>
    <mergeCell ref="BG329:BG336"/>
    <mergeCell ref="BE337:BE343"/>
    <mergeCell ref="AT441:AT448"/>
    <mergeCell ref="AJ411:AJ429"/>
    <mergeCell ref="AF367:AF374"/>
    <mergeCell ref="AG367:AG374"/>
    <mergeCell ref="AA430:AA448"/>
    <mergeCell ref="BD318:BD324"/>
    <mergeCell ref="BE318:BE324"/>
    <mergeCell ref="AL384:AL410"/>
    <mergeCell ref="AQ384:AQ410"/>
    <mergeCell ref="AI329:AI347"/>
    <mergeCell ref="AF340:AF347"/>
    <mergeCell ref="AV318:AV324"/>
    <mergeCell ref="Z376:Z383"/>
    <mergeCell ref="BI318:BI324"/>
    <mergeCell ref="BJ318:BJ324"/>
    <mergeCell ref="BJ299:BJ305"/>
    <mergeCell ref="BI306:BI309"/>
    <mergeCell ref="AQ411:AQ429"/>
    <mergeCell ref="AK430:AK448"/>
    <mergeCell ref="AL430:AL448"/>
    <mergeCell ref="AM430:AM448"/>
    <mergeCell ref="Y411:Y421"/>
    <mergeCell ref="W310:W320"/>
    <mergeCell ref="AC310:AC320"/>
    <mergeCell ref="AD310:AD320"/>
    <mergeCell ref="AT375:AT383"/>
    <mergeCell ref="G441:G448"/>
    <mergeCell ref="Q430:Q440"/>
    <mergeCell ref="H430:H448"/>
    <mergeCell ref="X430:X440"/>
    <mergeCell ref="R430:R440"/>
    <mergeCell ref="R441:R448"/>
    <mergeCell ref="S437:S440"/>
    <mergeCell ref="T437:T440"/>
    <mergeCell ref="U437:U440"/>
    <mergeCell ref="V430:V440"/>
    <mergeCell ref="Q441:Q448"/>
    <mergeCell ref="W441:W448"/>
    <mergeCell ref="AB422:AB429"/>
    <mergeCell ref="AC422:AC429"/>
    <mergeCell ref="AD422:AD429"/>
    <mergeCell ref="AE422:AE429"/>
    <mergeCell ref="AB430:AB440"/>
    <mergeCell ref="AC430:AC440"/>
    <mergeCell ref="O411:O429"/>
    <mergeCell ref="BI299:BI305"/>
    <mergeCell ref="AX299:AX305"/>
    <mergeCell ref="AY299:AY305"/>
    <mergeCell ref="A291:A309"/>
    <mergeCell ref="R329:R339"/>
    <mergeCell ref="BJ306:BJ309"/>
    <mergeCell ref="AY310:AY317"/>
    <mergeCell ref="AZ310:AZ317"/>
    <mergeCell ref="BA310:BA317"/>
    <mergeCell ref="Y302:Y309"/>
    <mergeCell ref="BE325:BE328"/>
    <mergeCell ref="BF325:BF328"/>
    <mergeCell ref="BG325:BG328"/>
    <mergeCell ref="AR384:AR410"/>
    <mergeCell ref="AS384:AS410"/>
    <mergeCell ref="R403:R410"/>
    <mergeCell ref="AO329:AO347"/>
    <mergeCell ref="AX318:AX324"/>
    <mergeCell ref="AY318:AY324"/>
    <mergeCell ref="AZ318:AZ324"/>
    <mergeCell ref="BA318:BA324"/>
    <mergeCell ref="BB318:BB324"/>
    <mergeCell ref="Z403:Z410"/>
    <mergeCell ref="BH310:BH317"/>
    <mergeCell ref="BI310:BI317"/>
    <mergeCell ref="BJ310:BJ317"/>
    <mergeCell ref="BD325:BD328"/>
    <mergeCell ref="BC318:BC324"/>
    <mergeCell ref="BC325:BC328"/>
    <mergeCell ref="BD310:BD317"/>
    <mergeCell ref="R384:R394"/>
    <mergeCell ref="R376:R383"/>
    <mergeCell ref="AL411:AL429"/>
    <mergeCell ref="AB310:AB320"/>
    <mergeCell ref="AB321:AB328"/>
    <mergeCell ref="AB329:AB339"/>
    <mergeCell ref="B348:B383"/>
    <mergeCell ref="V329:V339"/>
    <mergeCell ref="W329:W339"/>
    <mergeCell ref="Q411:Q421"/>
    <mergeCell ref="BK299:BK305"/>
    <mergeCell ref="G302:G309"/>
    <mergeCell ref="Q302:Q309"/>
    <mergeCell ref="R302:R309"/>
    <mergeCell ref="V302:V309"/>
    <mergeCell ref="W302:W309"/>
    <mergeCell ref="X302:X309"/>
    <mergeCell ref="A411:A429"/>
    <mergeCell ref="B411:B429"/>
    <mergeCell ref="E411:E429"/>
    <mergeCell ref="F411:F429"/>
    <mergeCell ref="G411:G421"/>
    <mergeCell ref="AR411:AR429"/>
    <mergeCell ref="S418:S421"/>
    <mergeCell ref="H411:H429"/>
    <mergeCell ref="J411:J429"/>
    <mergeCell ref="M411:M429"/>
    <mergeCell ref="N411:N429"/>
    <mergeCell ref="BK306:BK309"/>
    <mergeCell ref="A310:A328"/>
    <mergeCell ref="Q291:Q301"/>
    <mergeCell ref="BF310:BF317"/>
    <mergeCell ref="BH306:BH309"/>
    <mergeCell ref="BH299:BH305"/>
    <mergeCell ref="B291:B309"/>
    <mergeCell ref="AG302:AG309"/>
    <mergeCell ref="AY306:AY309"/>
    <mergeCell ref="O291:O309"/>
    <mergeCell ref="P291:P309"/>
    <mergeCell ref="BA291:BA298"/>
    <mergeCell ref="BB291:BB298"/>
    <mergeCell ref="BC291:BC298"/>
    <mergeCell ref="AV291:AV298"/>
    <mergeCell ref="AW291:AW298"/>
    <mergeCell ref="AX291:AX298"/>
    <mergeCell ref="AY291:AY298"/>
    <mergeCell ref="C329:C337"/>
    <mergeCell ref="D329:D337"/>
    <mergeCell ref="C338:C347"/>
    <mergeCell ref="AV310:AV317"/>
    <mergeCell ref="AR329:AR347"/>
    <mergeCell ref="AS329:AS347"/>
    <mergeCell ref="AT329:AT339"/>
    <mergeCell ref="AU329:AU336"/>
    <mergeCell ref="R340:R347"/>
    <mergeCell ref="W340:W347"/>
    <mergeCell ref="T336:T339"/>
    <mergeCell ref="U336:U339"/>
    <mergeCell ref="J329:J347"/>
    <mergeCell ref="M329:M347"/>
    <mergeCell ref="AW344:AW347"/>
    <mergeCell ref="S336:S339"/>
    <mergeCell ref="Q340:Q347"/>
    <mergeCell ref="AC329:AC339"/>
    <mergeCell ref="AD329:AD339"/>
    <mergeCell ref="AE329:AE339"/>
    <mergeCell ref="AF302:AF309"/>
    <mergeCell ref="BA299:BA305"/>
    <mergeCell ref="BB299:BB305"/>
    <mergeCell ref="BC299:BC305"/>
    <mergeCell ref="R291:R301"/>
    <mergeCell ref="AW306:AW309"/>
    <mergeCell ref="AX306:AX309"/>
    <mergeCell ref="AT411:AT421"/>
    <mergeCell ref="G422:G429"/>
    <mergeCell ref="Q422:Q429"/>
    <mergeCell ref="AT422:AT429"/>
    <mergeCell ref="Z411:Z421"/>
    <mergeCell ref="AA411:AA429"/>
    <mergeCell ref="AF411:AF421"/>
    <mergeCell ref="Z302:Z309"/>
    <mergeCell ref="AV306:AV309"/>
    <mergeCell ref="H384:H410"/>
    <mergeCell ref="J384:J410"/>
    <mergeCell ref="J348:J383"/>
    <mergeCell ref="I348:I383"/>
    <mergeCell ref="S391:S394"/>
    <mergeCell ref="T391:T394"/>
    <mergeCell ref="V384:V394"/>
    <mergeCell ref="X384:X394"/>
    <mergeCell ref="V376:V383"/>
    <mergeCell ref="W395:W402"/>
    <mergeCell ref="G291:G301"/>
    <mergeCell ref="H291:H309"/>
    <mergeCell ref="P411:P429"/>
    <mergeCell ref="AG422:AG429"/>
    <mergeCell ref="AM411:AM429"/>
    <mergeCell ref="AN411:AN429"/>
    <mergeCell ref="AR468:AR486"/>
    <mergeCell ref="AG468:AG478"/>
    <mergeCell ref="AM468:AM486"/>
    <mergeCell ref="AN468:AN486"/>
    <mergeCell ref="AO468:AO486"/>
    <mergeCell ref="AK468:AK486"/>
    <mergeCell ref="AL468:AL486"/>
    <mergeCell ref="AP468:AP478"/>
    <mergeCell ref="BD299:BD305"/>
    <mergeCell ref="I384:I410"/>
    <mergeCell ref="M348:M383"/>
    <mergeCell ref="Z460:Z467"/>
    <mergeCell ref="N449:N467"/>
    <mergeCell ref="BK291:BK298"/>
    <mergeCell ref="S298:S301"/>
    <mergeCell ref="T298:T301"/>
    <mergeCell ref="U298:U301"/>
    <mergeCell ref="AU299:AU305"/>
    <mergeCell ref="AV299:AV305"/>
    <mergeCell ref="AW299:AW305"/>
    <mergeCell ref="BG291:BG298"/>
    <mergeCell ref="AZ291:AZ298"/>
    <mergeCell ref="AU291:AU298"/>
    <mergeCell ref="AP422:AP429"/>
    <mergeCell ref="I411:I429"/>
    <mergeCell ref="BE310:BE317"/>
    <mergeCell ref="BH291:BH298"/>
    <mergeCell ref="BI291:BI298"/>
    <mergeCell ref="BJ291:BJ298"/>
    <mergeCell ref="AU306:AU309"/>
    <mergeCell ref="AM291:AM309"/>
    <mergeCell ref="AN291:AN309"/>
    <mergeCell ref="AT460:AT467"/>
    <mergeCell ref="AG411:AG421"/>
    <mergeCell ref="AO411:AO429"/>
    <mergeCell ref="W460:W467"/>
    <mergeCell ref="X460:X467"/>
    <mergeCell ref="Y460:Y467"/>
    <mergeCell ref="BB306:BB309"/>
    <mergeCell ref="BC306:BC309"/>
    <mergeCell ref="BC310:BC317"/>
    <mergeCell ref="BB325:BB328"/>
    <mergeCell ref="AP329:AP339"/>
    <mergeCell ref="AQ329:AQ347"/>
    <mergeCell ref="AM449:AM467"/>
    <mergeCell ref="AN449:AN467"/>
    <mergeCell ref="AO449:AO467"/>
    <mergeCell ref="AA449:AA467"/>
    <mergeCell ref="AH449:AH467"/>
    <mergeCell ref="AI449:AI467"/>
    <mergeCell ref="Z422:Z429"/>
    <mergeCell ref="AF422:AF429"/>
    <mergeCell ref="AO291:AO309"/>
    <mergeCell ref="W449:W459"/>
    <mergeCell ref="X449:X459"/>
    <mergeCell ref="Y449:Y459"/>
    <mergeCell ref="AP449:AP459"/>
    <mergeCell ref="AF449:AF459"/>
    <mergeCell ref="AK449:AK467"/>
    <mergeCell ref="AL449:AL467"/>
    <mergeCell ref="AN430:AN448"/>
    <mergeCell ref="AJ430:AJ448"/>
    <mergeCell ref="AG395:AG402"/>
    <mergeCell ref="AF403:AF410"/>
    <mergeCell ref="AQ487:AQ505"/>
    <mergeCell ref="AK487:AK505"/>
    <mergeCell ref="AJ468:AJ486"/>
    <mergeCell ref="AF468:AF478"/>
    <mergeCell ref="AR487:AR505"/>
    <mergeCell ref="AD479:AD486"/>
    <mergeCell ref="AE479:AE486"/>
    <mergeCell ref="AE487:AE497"/>
    <mergeCell ref="D310:D318"/>
    <mergeCell ref="AT517:AT524"/>
    <mergeCell ref="AQ506:AQ524"/>
    <mergeCell ref="AR506:AR524"/>
    <mergeCell ref="AS506:AS524"/>
    <mergeCell ref="AP517:AP524"/>
    <mergeCell ref="Q506:Q516"/>
    <mergeCell ref="R506:R516"/>
    <mergeCell ref="V506:V516"/>
    <mergeCell ref="W506:W516"/>
    <mergeCell ref="X506:X516"/>
    <mergeCell ref="AP506:AP516"/>
    <mergeCell ref="AA506:AA524"/>
    <mergeCell ref="AF506:AF524"/>
    <mergeCell ref="S494:S497"/>
    <mergeCell ref="T494:T497"/>
    <mergeCell ref="U494:U497"/>
    <mergeCell ref="AH487:AH505"/>
    <mergeCell ref="AF487:AF505"/>
    <mergeCell ref="V487:V497"/>
    <mergeCell ref="V468:V478"/>
    <mergeCell ref="W468:W478"/>
    <mergeCell ref="AM506:AM524"/>
    <mergeCell ref="AN506:AN524"/>
    <mergeCell ref="AL487:AL505"/>
    <mergeCell ref="AM487:AM505"/>
    <mergeCell ref="AN487:AN505"/>
    <mergeCell ref="AB291:AB301"/>
    <mergeCell ref="AB302:AB309"/>
    <mergeCell ref="AC359:AC366"/>
    <mergeCell ref="AD359:AD366"/>
    <mergeCell ref="AE359:AE366"/>
    <mergeCell ref="X441:X448"/>
    <mergeCell ref="B430:B448"/>
    <mergeCell ref="E430:E448"/>
    <mergeCell ref="Z449:Z459"/>
    <mergeCell ref="E449:E467"/>
    <mergeCell ref="F449:F467"/>
    <mergeCell ref="G449:G459"/>
    <mergeCell ref="H449:H467"/>
    <mergeCell ref="J449:J467"/>
    <mergeCell ref="V422:V429"/>
    <mergeCell ref="W422:W429"/>
    <mergeCell ref="X422:X429"/>
    <mergeCell ref="Y422:Y429"/>
    <mergeCell ref="U456:U459"/>
    <mergeCell ref="T418:T421"/>
    <mergeCell ref="U418:U421"/>
    <mergeCell ref="R449:R459"/>
    <mergeCell ref="AB479:AB486"/>
    <mergeCell ref="C319:C328"/>
    <mergeCell ref="C310:C318"/>
    <mergeCell ref="R422:R429"/>
    <mergeCell ref="E291:E309"/>
    <mergeCell ref="F291:F309"/>
    <mergeCell ref="R411:R421"/>
    <mergeCell ref="A468:A486"/>
    <mergeCell ref="A449:A467"/>
    <mergeCell ref="B449:B467"/>
    <mergeCell ref="G384:G394"/>
    <mergeCell ref="J430:J448"/>
    <mergeCell ref="M430:M448"/>
    <mergeCell ref="AJ449:AJ467"/>
    <mergeCell ref="Q487:Q497"/>
    <mergeCell ref="Y506:Y516"/>
    <mergeCell ref="G517:G524"/>
    <mergeCell ref="Q517:Q524"/>
    <mergeCell ref="R517:R524"/>
    <mergeCell ref="V517:V524"/>
    <mergeCell ref="W517:W524"/>
    <mergeCell ref="X517:X524"/>
    <mergeCell ref="Y517:Y524"/>
    <mergeCell ref="Z517:Z524"/>
    <mergeCell ref="A430:A448"/>
    <mergeCell ref="M449:M467"/>
    <mergeCell ref="F430:F448"/>
    <mergeCell ref="V441:V448"/>
    <mergeCell ref="W430:W440"/>
    <mergeCell ref="M506:M524"/>
    <mergeCell ref="N506:N524"/>
    <mergeCell ref="O506:O524"/>
    <mergeCell ref="P506:P524"/>
    <mergeCell ref="J487:J505"/>
    <mergeCell ref="G430:G440"/>
    <mergeCell ref="AH411:AH429"/>
    <mergeCell ref="W487:W497"/>
    <mergeCell ref="AG479:AG486"/>
    <mergeCell ref="R487:R497"/>
    <mergeCell ref="Z506:Z516"/>
    <mergeCell ref="E468:E486"/>
    <mergeCell ref="F468:F486"/>
    <mergeCell ref="M487:M505"/>
    <mergeCell ref="F506:F524"/>
    <mergeCell ref="G506:G516"/>
    <mergeCell ref="AE441:AE448"/>
    <mergeCell ref="AB460:AB467"/>
    <mergeCell ref="K376:K383"/>
    <mergeCell ref="L376:L383"/>
    <mergeCell ref="L403:L410"/>
    <mergeCell ref="V449:V459"/>
    <mergeCell ref="AC479:AC486"/>
    <mergeCell ref="X395:X402"/>
    <mergeCell ref="E348:E383"/>
    <mergeCell ref="Y359:Y366"/>
    <mergeCell ref="X310:X320"/>
    <mergeCell ref="R359:R366"/>
    <mergeCell ref="Q376:Q383"/>
    <mergeCell ref="AE430:AE440"/>
    <mergeCell ref="AB441:AB448"/>
    <mergeCell ref="AC441:AC448"/>
    <mergeCell ref="AD441:AD448"/>
    <mergeCell ref="G468:G478"/>
    <mergeCell ref="H468:H486"/>
    <mergeCell ref="J468:J486"/>
    <mergeCell ref="AA310:AA328"/>
    <mergeCell ref="W321:W328"/>
    <mergeCell ref="AE506:AE516"/>
    <mergeCell ref="AE367:AE374"/>
    <mergeCell ref="X498:X505"/>
    <mergeCell ref="V411:V421"/>
    <mergeCell ref="AT506:AT516"/>
    <mergeCell ref="S513:S516"/>
    <mergeCell ref="T513:T516"/>
    <mergeCell ref="U513:U516"/>
    <mergeCell ref="P468:P486"/>
    <mergeCell ref="AL291:AL309"/>
    <mergeCell ref="AI506:AI524"/>
    <mergeCell ref="AJ506:AJ524"/>
    <mergeCell ref="AK506:AK524"/>
    <mergeCell ref="AL506:AL524"/>
    <mergeCell ref="Y479:Y486"/>
    <mergeCell ref="Z479:Z486"/>
    <mergeCell ref="Q468:Q478"/>
    <mergeCell ref="R468:R478"/>
    <mergeCell ref="AS468:AS486"/>
    <mergeCell ref="AS411:AS421"/>
    <mergeCell ref="AS422:AS429"/>
    <mergeCell ref="AT479:AT486"/>
    <mergeCell ref="AA468:AA486"/>
    <mergeCell ref="AH468:AH486"/>
    <mergeCell ref="AD487:AD497"/>
    <mergeCell ref="AP367:AP383"/>
    <mergeCell ref="AT348:AT353"/>
    <mergeCell ref="AT354:AT358"/>
    <mergeCell ref="AT367:AT372"/>
    <mergeCell ref="AT373:AT374"/>
    <mergeCell ref="AO506:AO524"/>
    <mergeCell ref="AG506:AG524"/>
    <mergeCell ref="AH506:AH524"/>
    <mergeCell ref="AJ291:AJ309"/>
    <mergeCell ref="AK291:AK309"/>
    <mergeCell ref="AF479:AF486"/>
    <mergeCell ref="A272:A290"/>
    <mergeCell ref="X283:X290"/>
    <mergeCell ref="AV272:AV279"/>
    <mergeCell ref="AW272:AW279"/>
    <mergeCell ref="S475:S478"/>
    <mergeCell ref="T475:T478"/>
    <mergeCell ref="U475:U478"/>
    <mergeCell ref="O468:O486"/>
    <mergeCell ref="I468:I486"/>
    <mergeCell ref="X468:X478"/>
    <mergeCell ref="Z468:Z478"/>
    <mergeCell ref="Y468:Y478"/>
    <mergeCell ref="G479:G486"/>
    <mergeCell ref="Q479:Q486"/>
    <mergeCell ref="R479:R486"/>
    <mergeCell ref="B468:B486"/>
    <mergeCell ref="V479:V486"/>
    <mergeCell ref="W479:W486"/>
    <mergeCell ref="X479:X486"/>
    <mergeCell ref="M468:M486"/>
    <mergeCell ref="N468:N486"/>
    <mergeCell ref="AT468:AT478"/>
    <mergeCell ref="AQ449:AQ467"/>
    <mergeCell ref="AP291:AP301"/>
    <mergeCell ref="AB283:AB290"/>
    <mergeCell ref="AE403:AE410"/>
    <mergeCell ref="AB411:AB421"/>
    <mergeCell ref="AC411:AC421"/>
    <mergeCell ref="D291:D299"/>
    <mergeCell ref="C300:C309"/>
    <mergeCell ref="D300:D309"/>
    <mergeCell ref="D319:D328"/>
    <mergeCell ref="AZ287:AZ290"/>
    <mergeCell ref="BA287:BA290"/>
    <mergeCell ref="BB287:BB290"/>
    <mergeCell ref="BC287:BC290"/>
    <mergeCell ref="BD287:BD290"/>
    <mergeCell ref="BE287:BE290"/>
    <mergeCell ref="BF287:BF290"/>
    <mergeCell ref="BG287:BG290"/>
    <mergeCell ref="BD291:BD298"/>
    <mergeCell ref="BE291:BE298"/>
    <mergeCell ref="BF291:BF298"/>
    <mergeCell ref="BA306:BA309"/>
    <mergeCell ref="AZ306:AZ309"/>
    <mergeCell ref="BD306:BD309"/>
    <mergeCell ref="BE306:BE309"/>
    <mergeCell ref="BF306:BF309"/>
    <mergeCell ref="BH287:BH290"/>
    <mergeCell ref="BI287:BI290"/>
    <mergeCell ref="BJ287:BJ290"/>
    <mergeCell ref="BK287:BK290"/>
    <mergeCell ref="BG272:BG279"/>
    <mergeCell ref="BA280:BA286"/>
    <mergeCell ref="BB280:BB286"/>
    <mergeCell ref="BC280:BC286"/>
    <mergeCell ref="BH272:BH279"/>
    <mergeCell ref="BI272:BI279"/>
    <mergeCell ref="BJ272:BJ279"/>
    <mergeCell ref="BJ280:BJ286"/>
    <mergeCell ref="BK280:BK286"/>
    <mergeCell ref="BD280:BD286"/>
    <mergeCell ref="BE280:BE286"/>
    <mergeCell ref="BF280:BF286"/>
    <mergeCell ref="BG280:BG286"/>
    <mergeCell ref="BH280:BH286"/>
    <mergeCell ref="BI280:BI286"/>
    <mergeCell ref="BB272:BB279"/>
    <mergeCell ref="BC272:BC279"/>
    <mergeCell ref="BD272:BD279"/>
    <mergeCell ref="BE272:BE279"/>
    <mergeCell ref="BF272:BF279"/>
    <mergeCell ref="AX268:AX271"/>
    <mergeCell ref="AY268:AY271"/>
    <mergeCell ref="AZ268:AZ271"/>
    <mergeCell ref="BA268:BA271"/>
    <mergeCell ref="BH268:BH271"/>
    <mergeCell ref="BI268:BI271"/>
    <mergeCell ref="BJ268:BJ271"/>
    <mergeCell ref="BK268:BK271"/>
    <mergeCell ref="BB268:BB271"/>
    <mergeCell ref="BC268:BC271"/>
    <mergeCell ref="BD268:BD271"/>
    <mergeCell ref="BE268:BE271"/>
    <mergeCell ref="BF268:BF271"/>
    <mergeCell ref="BK272:BK279"/>
    <mergeCell ref="AX272:AX279"/>
    <mergeCell ref="AY272:AY279"/>
    <mergeCell ref="AZ272:AZ279"/>
    <mergeCell ref="BA272:BA279"/>
    <mergeCell ref="BJ261:BJ267"/>
    <mergeCell ref="BK261:BK267"/>
    <mergeCell ref="G264:G271"/>
    <mergeCell ref="Q264:Q271"/>
    <mergeCell ref="R264:R271"/>
    <mergeCell ref="V264:V271"/>
    <mergeCell ref="W264:W271"/>
    <mergeCell ref="X264:X271"/>
    <mergeCell ref="AT253:AT263"/>
    <mergeCell ref="AU253:AU260"/>
    <mergeCell ref="AP264:AP271"/>
    <mergeCell ref="AT264:AT271"/>
    <mergeCell ref="AU268:AU271"/>
    <mergeCell ref="AV253:AV260"/>
    <mergeCell ref="AW253:AW260"/>
    <mergeCell ref="AN253:AN271"/>
    <mergeCell ref="BF261:BF267"/>
    <mergeCell ref="BG261:BG267"/>
    <mergeCell ref="AU261:AU267"/>
    <mergeCell ref="AV261:AV267"/>
    <mergeCell ref="S260:S263"/>
    <mergeCell ref="T260:T263"/>
    <mergeCell ref="U260:U263"/>
    <mergeCell ref="AG253:AG263"/>
    <mergeCell ref="AG264:AG271"/>
    <mergeCell ref="BH261:BH267"/>
    <mergeCell ref="BI261:BI267"/>
    <mergeCell ref="AX261:AX267"/>
    <mergeCell ref="AY261:AY267"/>
    <mergeCell ref="AZ261:AZ267"/>
    <mergeCell ref="BA261:BA267"/>
    <mergeCell ref="BB261:BB267"/>
    <mergeCell ref="BC261:BC267"/>
    <mergeCell ref="Y264:Y271"/>
    <mergeCell ref="Z264:Z271"/>
    <mergeCell ref="BD261:BD267"/>
    <mergeCell ref="BE261:BE267"/>
    <mergeCell ref="BK253:BK260"/>
    <mergeCell ref="R253:R263"/>
    <mergeCell ref="V253:V263"/>
    <mergeCell ref="AJ253:AJ271"/>
    <mergeCell ref="BC204:BC210"/>
    <mergeCell ref="AK196:AK214"/>
    <mergeCell ref="AL196:AL214"/>
    <mergeCell ref="AM196:AM214"/>
    <mergeCell ref="AN196:AN214"/>
    <mergeCell ref="AO196:AO214"/>
    <mergeCell ref="AV196:AV203"/>
    <mergeCell ref="AW196:AW203"/>
    <mergeCell ref="BK204:BK210"/>
    <mergeCell ref="AW261:AW267"/>
    <mergeCell ref="BC211:BC214"/>
    <mergeCell ref="BD211:BD214"/>
    <mergeCell ref="BE211:BE214"/>
    <mergeCell ref="BF211:BF214"/>
    <mergeCell ref="BG211:BG214"/>
    <mergeCell ref="BH211:BH214"/>
    <mergeCell ref="BK211:BK214"/>
    <mergeCell ref="BG268:BG271"/>
    <mergeCell ref="AV268:AV271"/>
    <mergeCell ref="AW268:AW271"/>
    <mergeCell ref="V196:V206"/>
    <mergeCell ref="W196:W206"/>
    <mergeCell ref="X196:X206"/>
    <mergeCell ref="A253:A271"/>
    <mergeCell ref="B253:B271"/>
    <mergeCell ref="E253:E271"/>
    <mergeCell ref="F253:F271"/>
    <mergeCell ref="G253:G263"/>
    <mergeCell ref="H253:H271"/>
    <mergeCell ref="Z253:Z263"/>
    <mergeCell ref="J253:J271"/>
    <mergeCell ref="M253:M271"/>
    <mergeCell ref="N253:N271"/>
    <mergeCell ref="O253:O271"/>
    <mergeCell ref="P253:P271"/>
    <mergeCell ref="Q253:Q263"/>
    <mergeCell ref="AP253:AP263"/>
    <mergeCell ref="AQ253:AQ271"/>
    <mergeCell ref="AR253:AR271"/>
    <mergeCell ref="AS253:AS271"/>
    <mergeCell ref="AK253:AK271"/>
    <mergeCell ref="AL253:AL271"/>
    <mergeCell ref="AM253:AM271"/>
    <mergeCell ref="AO253:AO271"/>
    <mergeCell ref="AA253:AA271"/>
    <mergeCell ref="AH253:AH271"/>
    <mergeCell ref="AI253:AI271"/>
    <mergeCell ref="AC264:AC271"/>
    <mergeCell ref="AD264:AD271"/>
    <mergeCell ref="AE264:AE271"/>
    <mergeCell ref="C253:C261"/>
    <mergeCell ref="D253:D261"/>
    <mergeCell ref="C262:C271"/>
    <mergeCell ref="D262:D271"/>
    <mergeCell ref="I253:I271"/>
    <mergeCell ref="AX196:AX203"/>
    <mergeCell ref="AY196:AY203"/>
    <mergeCell ref="Y196:Y206"/>
    <mergeCell ref="Q196:Q206"/>
    <mergeCell ref="S188:S195"/>
    <mergeCell ref="BK196:BK203"/>
    <mergeCell ref="AX253:AX260"/>
    <mergeCell ref="AY253:AY260"/>
    <mergeCell ref="AZ253:AZ260"/>
    <mergeCell ref="BA253:BA260"/>
    <mergeCell ref="BB253:BB260"/>
    <mergeCell ref="BC253:BC260"/>
    <mergeCell ref="BD253:BD260"/>
    <mergeCell ref="BE253:BE260"/>
    <mergeCell ref="BF253:BF260"/>
    <mergeCell ref="BG253:BG260"/>
    <mergeCell ref="BH253:BH260"/>
    <mergeCell ref="BI253:BI260"/>
    <mergeCell ref="BJ253:BJ260"/>
    <mergeCell ref="BE196:BE203"/>
    <mergeCell ref="BF196:BF203"/>
    <mergeCell ref="BG196:BG203"/>
    <mergeCell ref="BJ204:BJ210"/>
    <mergeCell ref="BI211:BI214"/>
    <mergeCell ref="BJ211:BJ214"/>
    <mergeCell ref="BE204:BE210"/>
    <mergeCell ref="BF204:BF210"/>
    <mergeCell ref="BG204:BG210"/>
    <mergeCell ref="BH196:BH203"/>
    <mergeCell ref="AZ196:AZ203"/>
    <mergeCell ref="BA196:BA203"/>
    <mergeCell ref="Y177:Y195"/>
    <mergeCell ref="A196:A214"/>
    <mergeCell ref="B196:B214"/>
    <mergeCell ref="E196:E214"/>
    <mergeCell ref="F196:F214"/>
    <mergeCell ref="G196:G206"/>
    <mergeCell ref="H196:H214"/>
    <mergeCell ref="I196:I214"/>
    <mergeCell ref="BJ185:BJ191"/>
    <mergeCell ref="BC185:BC191"/>
    <mergeCell ref="BI192:BI195"/>
    <mergeCell ref="BJ192:BJ195"/>
    <mergeCell ref="BI185:BI191"/>
    <mergeCell ref="BG192:BG195"/>
    <mergeCell ref="G207:G214"/>
    <mergeCell ref="Q207:Q214"/>
    <mergeCell ref="R207:R214"/>
    <mergeCell ref="V207:V214"/>
    <mergeCell ref="W207:W214"/>
    <mergeCell ref="X207:X214"/>
    <mergeCell ref="Y207:Y214"/>
    <mergeCell ref="Z207:Z214"/>
    <mergeCell ref="BD204:BD210"/>
    <mergeCell ref="AV211:AV214"/>
    <mergeCell ref="AW211:AW214"/>
    <mergeCell ref="AX211:AX214"/>
    <mergeCell ref="AY211:AY214"/>
    <mergeCell ref="AZ211:AZ214"/>
    <mergeCell ref="BA211:BA214"/>
    <mergeCell ref="BB211:BB214"/>
    <mergeCell ref="AI196:AI214"/>
    <mergeCell ref="AF207:AF214"/>
    <mergeCell ref="AF196:AF206"/>
    <mergeCell ref="AU211:AU214"/>
    <mergeCell ref="AJ196:AJ214"/>
    <mergeCell ref="S203:S206"/>
    <mergeCell ref="W177:W187"/>
    <mergeCell ref="BF192:BF195"/>
    <mergeCell ref="AR196:AR214"/>
    <mergeCell ref="AS196:AS214"/>
    <mergeCell ref="AT196:AT206"/>
    <mergeCell ref="AU196:AU203"/>
    <mergeCell ref="BF177:BF184"/>
    <mergeCell ref="BF185:BF191"/>
    <mergeCell ref="BG185:BG191"/>
    <mergeCell ref="AW185:AW191"/>
    <mergeCell ref="AO177:AO195"/>
    <mergeCell ref="BH185:BH191"/>
    <mergeCell ref="AT207:AT214"/>
    <mergeCell ref="BJ196:BJ203"/>
    <mergeCell ref="BH204:BH210"/>
    <mergeCell ref="BI204:BI210"/>
    <mergeCell ref="AX204:AX210"/>
    <mergeCell ref="AY204:AY210"/>
    <mergeCell ref="AZ204:AZ210"/>
    <mergeCell ref="BA204:BA210"/>
    <mergeCell ref="BB204:BB210"/>
    <mergeCell ref="AU204:AU210"/>
    <mergeCell ref="AV204:AV210"/>
    <mergeCell ref="AW204:AW210"/>
    <mergeCell ref="BB196:BB203"/>
    <mergeCell ref="BC196:BC203"/>
    <mergeCell ref="BI196:BI203"/>
    <mergeCell ref="BD196:BD203"/>
    <mergeCell ref="AG196:AG206"/>
    <mergeCell ref="BJ177:BJ184"/>
    <mergeCell ref="AW192:AW195"/>
    <mergeCell ref="BK177:BK184"/>
    <mergeCell ref="H177:H195"/>
    <mergeCell ref="BB154:BB157"/>
    <mergeCell ref="BC154:BC157"/>
    <mergeCell ref="AY177:AY184"/>
    <mergeCell ref="AZ177:AZ184"/>
    <mergeCell ref="BA177:BA184"/>
    <mergeCell ref="BG177:BG184"/>
    <mergeCell ref="AE188:AE195"/>
    <mergeCell ref="AK177:AK195"/>
    <mergeCell ref="AL177:AL195"/>
    <mergeCell ref="AM177:AM195"/>
    <mergeCell ref="AN177:AN195"/>
    <mergeCell ref="BC177:BC184"/>
    <mergeCell ref="BD177:BD184"/>
    <mergeCell ref="BA192:BA195"/>
    <mergeCell ref="AX192:AX195"/>
    <mergeCell ref="AY192:AY195"/>
    <mergeCell ref="AZ192:AZ195"/>
    <mergeCell ref="BK192:BK195"/>
    <mergeCell ref="AZ185:AZ191"/>
    <mergeCell ref="AN158:AN176"/>
    <mergeCell ref="AO158:AO176"/>
    <mergeCell ref="BE177:BE184"/>
    <mergeCell ref="BB192:BB195"/>
    <mergeCell ref="BH192:BH195"/>
    <mergeCell ref="M177:M195"/>
    <mergeCell ref="N177:N195"/>
    <mergeCell ref="O177:O195"/>
    <mergeCell ref="P177:P195"/>
    <mergeCell ref="BJ154:BJ157"/>
    <mergeCell ref="BK154:BK157"/>
    <mergeCell ref="A177:A195"/>
    <mergeCell ref="B177:B195"/>
    <mergeCell ref="E177:E195"/>
    <mergeCell ref="F177:F195"/>
    <mergeCell ref="G177:G187"/>
    <mergeCell ref="AP177:AP187"/>
    <mergeCell ref="AQ177:AQ195"/>
    <mergeCell ref="AR177:AR195"/>
    <mergeCell ref="AS177:AS195"/>
    <mergeCell ref="AT177:AT187"/>
    <mergeCell ref="AU177:AU184"/>
    <mergeCell ref="AP188:AP195"/>
    <mergeCell ref="AT188:AT195"/>
    <mergeCell ref="AU192:AU195"/>
    <mergeCell ref="AV177:AV184"/>
    <mergeCell ref="AW177:AW184"/>
    <mergeCell ref="AX177:AX184"/>
    <mergeCell ref="BH154:BH157"/>
    <mergeCell ref="BI154:BI157"/>
    <mergeCell ref="G150:G157"/>
    <mergeCell ref="Q150:Q157"/>
    <mergeCell ref="R150:R157"/>
    <mergeCell ref="V150:V157"/>
    <mergeCell ref="W150:W157"/>
    <mergeCell ref="AJ139:AJ157"/>
    <mergeCell ref="J139:J157"/>
    <mergeCell ref="BK185:BK191"/>
    <mergeCell ref="G188:G195"/>
    <mergeCell ref="Q188:Q195"/>
    <mergeCell ref="BB177:BB184"/>
    <mergeCell ref="BH147:BH153"/>
    <mergeCell ref="BI147:BI153"/>
    <mergeCell ref="BA185:BA191"/>
    <mergeCell ref="BB185:BB191"/>
    <mergeCell ref="AT158:AT176"/>
    <mergeCell ref="BF154:BF157"/>
    <mergeCell ref="BG154:BG157"/>
    <mergeCell ref="AV154:AV157"/>
    <mergeCell ref="AW154:AW157"/>
    <mergeCell ref="AX154:AX157"/>
    <mergeCell ref="AY154:AY157"/>
    <mergeCell ref="AZ154:AZ157"/>
    <mergeCell ref="BA154:BA157"/>
    <mergeCell ref="BD154:BD157"/>
    <mergeCell ref="BD147:BD153"/>
    <mergeCell ref="AJ177:AJ195"/>
    <mergeCell ref="AX185:AX191"/>
    <mergeCell ref="AY185:AY191"/>
    <mergeCell ref="AV192:AV195"/>
    <mergeCell ref="BI177:BI184"/>
    <mergeCell ref="BH177:BH184"/>
    <mergeCell ref="BC192:BC195"/>
    <mergeCell ref="BD192:BD195"/>
    <mergeCell ref="BE192:BE195"/>
    <mergeCell ref="AS158:AS176"/>
    <mergeCell ref="BA147:BA153"/>
    <mergeCell ref="BB147:BB153"/>
    <mergeCell ref="BC147:BC153"/>
    <mergeCell ref="AJ158:AJ176"/>
    <mergeCell ref="AK158:AK176"/>
    <mergeCell ref="AL158:AL176"/>
    <mergeCell ref="AM158:AM176"/>
    <mergeCell ref="AF131:AF138"/>
    <mergeCell ref="BE139:BE146"/>
    <mergeCell ref="AR120:AR138"/>
    <mergeCell ref="AZ120:AZ127"/>
    <mergeCell ref="BG120:BG127"/>
    <mergeCell ref="BC139:BC146"/>
    <mergeCell ref="BD139:BD146"/>
    <mergeCell ref="BD185:BD191"/>
    <mergeCell ref="BE185:BE191"/>
    <mergeCell ref="AU185:AU191"/>
    <mergeCell ref="AV185:AV191"/>
    <mergeCell ref="BE154:BE157"/>
    <mergeCell ref="BF139:BF146"/>
    <mergeCell ref="BG139:BG146"/>
    <mergeCell ref="BE147:BE153"/>
    <mergeCell ref="BF147:BF153"/>
    <mergeCell ref="BG147:BG153"/>
    <mergeCell ref="AU147:AU153"/>
    <mergeCell ref="AV147:AV153"/>
    <mergeCell ref="AW147:AW153"/>
    <mergeCell ref="BB139:BB146"/>
    <mergeCell ref="AU135:AU138"/>
    <mergeCell ref="AV120:AV127"/>
    <mergeCell ref="AW120:AW127"/>
    <mergeCell ref="AZ139:AZ146"/>
    <mergeCell ref="BA139:BA146"/>
    <mergeCell ref="AT131:AT138"/>
    <mergeCell ref="BA120:BA127"/>
    <mergeCell ref="BB120:BB127"/>
    <mergeCell ref="AX135:AX138"/>
    <mergeCell ref="AY135:AY138"/>
    <mergeCell ref="AZ135:AZ138"/>
    <mergeCell ref="AA139:AA157"/>
    <mergeCell ref="BJ147:BJ153"/>
    <mergeCell ref="BK147:BK153"/>
    <mergeCell ref="BI139:BI146"/>
    <mergeCell ref="X177:X195"/>
    <mergeCell ref="BJ139:BJ146"/>
    <mergeCell ref="BK139:BK146"/>
    <mergeCell ref="BH139:BH146"/>
    <mergeCell ref="BE128:BE134"/>
    <mergeCell ref="BF128:BF134"/>
    <mergeCell ref="BG128:BG134"/>
    <mergeCell ref="BH128:BH134"/>
    <mergeCell ref="BC135:BC138"/>
    <mergeCell ref="BD135:BD138"/>
    <mergeCell ref="BE135:BE138"/>
    <mergeCell ref="BF135:BF138"/>
    <mergeCell ref="BG135:BG138"/>
    <mergeCell ref="AV135:AV138"/>
    <mergeCell ref="AL139:AL157"/>
    <mergeCell ref="AZ147:AZ153"/>
    <mergeCell ref="BD128:BD134"/>
    <mergeCell ref="AX147:AX153"/>
    <mergeCell ref="AY147:AY153"/>
    <mergeCell ref="BI135:BI138"/>
    <mergeCell ref="AP131:AP138"/>
    <mergeCell ref="AG131:AG138"/>
    <mergeCell ref="BA128:BA134"/>
    <mergeCell ref="BA135:BA138"/>
    <mergeCell ref="AI120:AI138"/>
    <mergeCell ref="BH120:BH127"/>
    <mergeCell ref="BB128:BB134"/>
    <mergeCell ref="BC128:BC134"/>
    <mergeCell ref="BD120:BD127"/>
    <mergeCell ref="I139:I157"/>
    <mergeCell ref="AK139:AK157"/>
    <mergeCell ref="A139:A157"/>
    <mergeCell ref="B139:B157"/>
    <mergeCell ref="E139:E157"/>
    <mergeCell ref="F139:F157"/>
    <mergeCell ref="G139:G149"/>
    <mergeCell ref="H139:H157"/>
    <mergeCell ref="BB135:BB138"/>
    <mergeCell ref="AP139:AP149"/>
    <mergeCell ref="AQ139:AQ157"/>
    <mergeCell ref="AR139:AR157"/>
    <mergeCell ref="AS139:AS157"/>
    <mergeCell ref="AT139:AT149"/>
    <mergeCell ref="AU139:AU146"/>
    <mergeCell ref="AP150:AP157"/>
    <mergeCell ref="AT150:AT157"/>
    <mergeCell ref="AU154:AU157"/>
    <mergeCell ref="AV139:AV146"/>
    <mergeCell ref="AW139:AW146"/>
    <mergeCell ref="AX139:AX146"/>
    <mergeCell ref="AY139:AY146"/>
    <mergeCell ref="AZ128:AZ134"/>
    <mergeCell ref="A120:A138"/>
    <mergeCell ref="B120:B138"/>
    <mergeCell ref="E120:E138"/>
    <mergeCell ref="F120:F138"/>
    <mergeCell ref="G131:G138"/>
    <mergeCell ref="AH101:AH119"/>
    <mergeCell ref="AI101:AI119"/>
    <mergeCell ref="AF112:AF119"/>
    <mergeCell ref="AG112:AG119"/>
    <mergeCell ref="AP101:AP111"/>
    <mergeCell ref="AS120:AS138"/>
    <mergeCell ref="AT120:AT130"/>
    <mergeCell ref="BC120:BC127"/>
    <mergeCell ref="BJ135:BJ138"/>
    <mergeCell ref="BI120:BI127"/>
    <mergeCell ref="BJ120:BJ127"/>
    <mergeCell ref="BK120:BK127"/>
    <mergeCell ref="S127:S130"/>
    <mergeCell ref="T127:T130"/>
    <mergeCell ref="U127:U130"/>
    <mergeCell ref="AU128:AU134"/>
    <mergeCell ref="AV128:AV134"/>
    <mergeCell ref="AW128:AW134"/>
    <mergeCell ref="AK120:AK138"/>
    <mergeCell ref="AL120:AL138"/>
    <mergeCell ref="AM120:AM138"/>
    <mergeCell ref="AN120:AN138"/>
    <mergeCell ref="AO120:AO138"/>
    <mergeCell ref="AA120:AA138"/>
    <mergeCell ref="AF120:AF130"/>
    <mergeCell ref="AG120:AG130"/>
    <mergeCell ref="AH120:AH138"/>
    <mergeCell ref="BI128:BI134"/>
    <mergeCell ref="AX128:AX134"/>
    <mergeCell ref="BK128:BK134"/>
    <mergeCell ref="BA109:BA115"/>
    <mergeCell ref="AQ120:AQ138"/>
    <mergeCell ref="BK90:BK96"/>
    <mergeCell ref="AA101:AA119"/>
    <mergeCell ref="AF101:AF111"/>
    <mergeCell ref="AJ101:AJ119"/>
    <mergeCell ref="AX109:AX115"/>
    <mergeCell ref="AY109:AY115"/>
    <mergeCell ref="AZ109:AZ115"/>
    <mergeCell ref="BB109:BB115"/>
    <mergeCell ref="BC109:BC115"/>
    <mergeCell ref="BD109:BD115"/>
    <mergeCell ref="BE109:BE115"/>
    <mergeCell ref="BF109:BF115"/>
    <mergeCell ref="BG109:BG115"/>
    <mergeCell ref="BH109:BH115"/>
    <mergeCell ref="Y131:Y138"/>
    <mergeCell ref="BF116:BF119"/>
    <mergeCell ref="AX120:AX127"/>
    <mergeCell ref="AY120:AY127"/>
    <mergeCell ref="AZ116:AZ119"/>
    <mergeCell ref="AW135:AW138"/>
    <mergeCell ref="AY101:AY108"/>
    <mergeCell ref="AZ101:AZ108"/>
    <mergeCell ref="AR101:AR119"/>
    <mergeCell ref="AS101:AS119"/>
    <mergeCell ref="AT101:AT111"/>
    <mergeCell ref="AU101:AU108"/>
    <mergeCell ref="AP120:AP130"/>
    <mergeCell ref="BE120:BE127"/>
    <mergeCell ref="BF120:BF127"/>
    <mergeCell ref="Y120:Y130"/>
    <mergeCell ref="Z120:Z130"/>
    <mergeCell ref="AY128:AY134"/>
    <mergeCell ref="BH116:BH119"/>
    <mergeCell ref="BC116:BC119"/>
    <mergeCell ref="BD116:BD119"/>
    <mergeCell ref="BE116:BE119"/>
    <mergeCell ref="BI116:BI119"/>
    <mergeCell ref="AG101:AG111"/>
    <mergeCell ref="BG116:BG119"/>
    <mergeCell ref="BK135:BK138"/>
    <mergeCell ref="AJ120:AJ138"/>
    <mergeCell ref="BJ128:BJ134"/>
    <mergeCell ref="BK101:BK108"/>
    <mergeCell ref="AU109:AU115"/>
    <mergeCell ref="AV109:AV115"/>
    <mergeCell ref="AW109:AW115"/>
    <mergeCell ref="AK101:AK119"/>
    <mergeCell ref="AL101:AL119"/>
    <mergeCell ref="AM101:AM119"/>
    <mergeCell ref="AN101:AN119"/>
    <mergeCell ref="AO101:AO119"/>
    <mergeCell ref="BH135:BH138"/>
    <mergeCell ref="AU120:AU127"/>
    <mergeCell ref="AV101:AV108"/>
    <mergeCell ref="AW101:AW108"/>
    <mergeCell ref="AX101:AX108"/>
    <mergeCell ref="AP112:AP119"/>
    <mergeCell ref="AT112:AT119"/>
    <mergeCell ref="AU116:AU119"/>
    <mergeCell ref="AV116:AV119"/>
    <mergeCell ref="AW116:AW119"/>
    <mergeCell ref="AX116:AX119"/>
    <mergeCell ref="AQ101:AQ119"/>
    <mergeCell ref="AY116:AY119"/>
    <mergeCell ref="Q93:Q100"/>
    <mergeCell ref="R93:R100"/>
    <mergeCell ref="A82:A100"/>
    <mergeCell ref="B82:B100"/>
    <mergeCell ref="E82:E100"/>
    <mergeCell ref="F82:F100"/>
    <mergeCell ref="BI109:BI115"/>
    <mergeCell ref="BJ109:BJ115"/>
    <mergeCell ref="BK109:BK115"/>
    <mergeCell ref="BK116:BK119"/>
    <mergeCell ref="BJ116:BJ119"/>
    <mergeCell ref="BA116:BA119"/>
    <mergeCell ref="BB116:BB119"/>
    <mergeCell ref="BF90:BF96"/>
    <mergeCell ref="BG90:BG96"/>
    <mergeCell ref="BH90:BH96"/>
    <mergeCell ref="BI90:BI96"/>
    <mergeCell ref="AJ82:AJ100"/>
    <mergeCell ref="BJ90:BJ96"/>
    <mergeCell ref="BA101:BA108"/>
    <mergeCell ref="BB101:BB108"/>
    <mergeCell ref="BC101:BC108"/>
    <mergeCell ref="BD101:BD108"/>
    <mergeCell ref="BE101:BE108"/>
    <mergeCell ref="BF101:BF108"/>
    <mergeCell ref="BG101:BG108"/>
    <mergeCell ref="BH101:BH108"/>
    <mergeCell ref="BI101:BI108"/>
    <mergeCell ref="BJ101:BJ108"/>
    <mergeCell ref="AK82:AK100"/>
    <mergeCell ref="BI97:BI100"/>
    <mergeCell ref="AV90:AV96"/>
    <mergeCell ref="BJ97:BJ100"/>
    <mergeCell ref="BC82:BC89"/>
    <mergeCell ref="BD82:BD89"/>
    <mergeCell ref="BE82:BE89"/>
    <mergeCell ref="AW82:AW89"/>
    <mergeCell ref="AX82:AX89"/>
    <mergeCell ref="AY82:AY89"/>
    <mergeCell ref="AX90:AX96"/>
    <mergeCell ref="BK97:BK100"/>
    <mergeCell ref="A101:A119"/>
    <mergeCell ref="B101:B119"/>
    <mergeCell ref="E101:E119"/>
    <mergeCell ref="F101:F119"/>
    <mergeCell ref="G101:G111"/>
    <mergeCell ref="H101:H119"/>
    <mergeCell ref="BB97:BB100"/>
    <mergeCell ref="N82:N100"/>
    <mergeCell ref="O82:O100"/>
    <mergeCell ref="P82:P100"/>
    <mergeCell ref="Q82:Q92"/>
    <mergeCell ref="M82:M100"/>
    <mergeCell ref="BH97:BH100"/>
    <mergeCell ref="BC97:BC100"/>
    <mergeCell ref="BD97:BD100"/>
    <mergeCell ref="BE97:BE100"/>
    <mergeCell ref="BF97:BF100"/>
    <mergeCell ref="AY90:AY96"/>
    <mergeCell ref="AZ90:AZ96"/>
    <mergeCell ref="AN82:AN100"/>
    <mergeCell ref="AO82:AO100"/>
    <mergeCell ref="AT93:AT100"/>
    <mergeCell ref="BG97:BG100"/>
    <mergeCell ref="AV97:AV100"/>
    <mergeCell ref="G82:G92"/>
    <mergeCell ref="H82:H100"/>
    <mergeCell ref="AP82:AP92"/>
    <mergeCell ref="AQ82:AQ100"/>
    <mergeCell ref="BA90:BA96"/>
    <mergeCell ref="BB90:BB96"/>
    <mergeCell ref="BC90:BC96"/>
    <mergeCell ref="BD90:BD96"/>
    <mergeCell ref="AH82:AH100"/>
    <mergeCell ref="AI82:AI100"/>
    <mergeCell ref="AF93:AF100"/>
    <mergeCell ref="BF82:BF89"/>
    <mergeCell ref="BG82:BG89"/>
    <mergeCell ref="AW90:AW96"/>
    <mergeCell ref="AV82:AV89"/>
    <mergeCell ref="AU90:AU96"/>
    <mergeCell ref="AG82:AG92"/>
    <mergeCell ref="AP93:AP100"/>
    <mergeCell ref="AR82:AR100"/>
    <mergeCell ref="BE90:BE96"/>
    <mergeCell ref="AZ82:AZ89"/>
    <mergeCell ref="BA82:BA89"/>
    <mergeCell ref="BB82:BB89"/>
    <mergeCell ref="AX97:AX100"/>
    <mergeCell ref="AY97:AY100"/>
    <mergeCell ref="AZ97:AZ100"/>
    <mergeCell ref="BA97:BA100"/>
    <mergeCell ref="AU97:AU100"/>
    <mergeCell ref="AL82:AL100"/>
    <mergeCell ref="AM82:AM100"/>
    <mergeCell ref="G93:G100"/>
    <mergeCell ref="BI82:BI89"/>
    <mergeCell ref="BJ82:BJ89"/>
    <mergeCell ref="AO63:AO81"/>
    <mergeCell ref="AA63:AA81"/>
    <mergeCell ref="AF63:AF73"/>
    <mergeCell ref="AG63:AG73"/>
    <mergeCell ref="AH63:AH81"/>
    <mergeCell ref="BI71:BI77"/>
    <mergeCell ref="AX71:AX77"/>
    <mergeCell ref="AY71:AY77"/>
    <mergeCell ref="Y63:Y73"/>
    <mergeCell ref="Z63:Z73"/>
    <mergeCell ref="BC71:BC77"/>
    <mergeCell ref="AS63:AS81"/>
    <mergeCell ref="AT63:AT73"/>
    <mergeCell ref="AU63:AU70"/>
    <mergeCell ref="AP74:AP81"/>
    <mergeCell ref="AT74:AT81"/>
    <mergeCell ref="AU78:AU81"/>
    <mergeCell ref="AV63:AV70"/>
    <mergeCell ref="AW63:AW70"/>
    <mergeCell ref="BF78:BF81"/>
    <mergeCell ref="BG78:BG81"/>
    <mergeCell ref="BB78:BB81"/>
    <mergeCell ref="BB71:BB77"/>
    <mergeCell ref="AY78:AY81"/>
    <mergeCell ref="AZ78:AZ81"/>
    <mergeCell ref="BA63:BA70"/>
    <mergeCell ref="AS82:AS100"/>
    <mergeCell ref="AT82:AT92"/>
    <mergeCell ref="AU82:AU89"/>
    <mergeCell ref="AW97:AW100"/>
    <mergeCell ref="BK82:BK89"/>
    <mergeCell ref="S89:S92"/>
    <mergeCell ref="T89:T92"/>
    <mergeCell ref="U89:U92"/>
    <mergeCell ref="BA78:BA81"/>
    <mergeCell ref="AI63:AI81"/>
    <mergeCell ref="AF74:AF81"/>
    <mergeCell ref="AG74:AG81"/>
    <mergeCell ref="BH82:BH89"/>
    <mergeCell ref="BE71:BE77"/>
    <mergeCell ref="BF71:BF77"/>
    <mergeCell ref="BG71:BG77"/>
    <mergeCell ref="BH71:BH77"/>
    <mergeCell ref="BC78:BC81"/>
    <mergeCell ref="AV78:AV81"/>
    <mergeCell ref="AW78:AW81"/>
    <mergeCell ref="AX78:AX81"/>
    <mergeCell ref="BD78:BD81"/>
    <mergeCell ref="AX63:AX70"/>
    <mergeCell ref="AY63:AY70"/>
    <mergeCell ref="AZ63:AZ70"/>
    <mergeCell ref="BK63:BK70"/>
    <mergeCell ref="S70:S73"/>
    <mergeCell ref="T70:T73"/>
    <mergeCell ref="U70:U73"/>
    <mergeCell ref="AU71:AU77"/>
    <mergeCell ref="AV71:AV77"/>
    <mergeCell ref="AW71:AW77"/>
    <mergeCell ref="AK63:AK81"/>
    <mergeCell ref="AL63:AL81"/>
    <mergeCell ref="AM63:AM81"/>
    <mergeCell ref="AN63:AN81"/>
    <mergeCell ref="BJ44:BJ51"/>
    <mergeCell ref="BK59:BK62"/>
    <mergeCell ref="A63:A81"/>
    <mergeCell ref="B63:B81"/>
    <mergeCell ref="E63:E81"/>
    <mergeCell ref="F63:F81"/>
    <mergeCell ref="G63:G73"/>
    <mergeCell ref="H63:H81"/>
    <mergeCell ref="J63:J81"/>
    <mergeCell ref="M63:M81"/>
    <mergeCell ref="N63:N81"/>
    <mergeCell ref="O63:O81"/>
    <mergeCell ref="P63:P81"/>
    <mergeCell ref="Q63:Q73"/>
    <mergeCell ref="AJ63:AJ81"/>
    <mergeCell ref="BJ71:BJ77"/>
    <mergeCell ref="V63:V73"/>
    <mergeCell ref="W63:W73"/>
    <mergeCell ref="AP63:AP73"/>
    <mergeCell ref="AQ63:AQ81"/>
    <mergeCell ref="AR63:AR81"/>
    <mergeCell ref="AZ71:AZ77"/>
    <mergeCell ref="BA71:BA77"/>
    <mergeCell ref="G74:G81"/>
    <mergeCell ref="Q74:Q81"/>
    <mergeCell ref="R74:R81"/>
    <mergeCell ref="V74:V81"/>
    <mergeCell ref="BJ52:BJ58"/>
    <mergeCell ref="BE52:BE58"/>
    <mergeCell ref="I44:I62"/>
    <mergeCell ref="BF52:BF58"/>
    <mergeCell ref="BG52:BG58"/>
    <mergeCell ref="BD59:BD62"/>
    <mergeCell ref="BE59:BE62"/>
    <mergeCell ref="BF59:BF62"/>
    <mergeCell ref="BG59:BG62"/>
    <mergeCell ref="BH59:BH62"/>
    <mergeCell ref="BI59:BI62"/>
    <mergeCell ref="BJ59:BJ62"/>
    <mergeCell ref="BK71:BK77"/>
    <mergeCell ref="BB63:BB70"/>
    <mergeCell ref="BI78:BI81"/>
    <mergeCell ref="BJ78:BJ81"/>
    <mergeCell ref="BK78:BK81"/>
    <mergeCell ref="BH63:BH70"/>
    <mergeCell ref="BC63:BC70"/>
    <mergeCell ref="BD63:BD70"/>
    <mergeCell ref="BE63:BE70"/>
    <mergeCell ref="BF63:BF70"/>
    <mergeCell ref="BG63:BG70"/>
    <mergeCell ref="BH78:BH81"/>
    <mergeCell ref="BI63:BI70"/>
    <mergeCell ref="BJ63:BJ70"/>
    <mergeCell ref="BE78:BE81"/>
    <mergeCell ref="BD71:BD77"/>
    <mergeCell ref="AG55:AG62"/>
    <mergeCell ref="AV44:AV51"/>
    <mergeCell ref="AW44:AW51"/>
    <mergeCell ref="AX44:AX51"/>
    <mergeCell ref="F25:F43"/>
    <mergeCell ref="G25:G35"/>
    <mergeCell ref="BK44:BK51"/>
    <mergeCell ref="BD44:BD51"/>
    <mergeCell ref="BE44:BE51"/>
    <mergeCell ref="BF44:BF51"/>
    <mergeCell ref="BG44:BG51"/>
    <mergeCell ref="BH44:BH51"/>
    <mergeCell ref="BI44:BI51"/>
    <mergeCell ref="AK44:AK62"/>
    <mergeCell ref="AL44:AL62"/>
    <mergeCell ref="AM44:AM62"/>
    <mergeCell ref="AN44:AN62"/>
    <mergeCell ref="AO44:AO62"/>
    <mergeCell ref="BI52:BI58"/>
    <mergeCell ref="AX52:AX58"/>
    <mergeCell ref="AY52:AY58"/>
    <mergeCell ref="AZ52:AZ58"/>
    <mergeCell ref="BA52:BA58"/>
    <mergeCell ref="BB52:BB58"/>
    <mergeCell ref="BC52:BC58"/>
    <mergeCell ref="BK52:BK58"/>
    <mergeCell ref="BD52:BD58"/>
    <mergeCell ref="AV59:AV62"/>
    <mergeCell ref="AW59:AW62"/>
    <mergeCell ref="BH52:BH58"/>
    <mergeCell ref="BB59:BB62"/>
    <mergeCell ref="BC59:BC62"/>
    <mergeCell ref="F44:F62"/>
    <mergeCell ref="G44:G54"/>
    <mergeCell ref="H44:H62"/>
    <mergeCell ref="BB40:BB43"/>
    <mergeCell ref="BC40:BC43"/>
    <mergeCell ref="AZ59:AZ62"/>
    <mergeCell ref="BA59:BA62"/>
    <mergeCell ref="M44:M62"/>
    <mergeCell ref="N44:N62"/>
    <mergeCell ref="O44:O62"/>
    <mergeCell ref="P44:P62"/>
    <mergeCell ref="Q44:Q54"/>
    <mergeCell ref="S51:S54"/>
    <mergeCell ref="T51:T54"/>
    <mergeCell ref="U51:U54"/>
    <mergeCell ref="AP44:AP54"/>
    <mergeCell ref="AQ44:AQ62"/>
    <mergeCell ref="AR44:AR62"/>
    <mergeCell ref="AS44:AS62"/>
    <mergeCell ref="AT44:AT54"/>
    <mergeCell ref="AX59:AX62"/>
    <mergeCell ref="AY59:AY62"/>
    <mergeCell ref="AY44:AY51"/>
    <mergeCell ref="AZ44:AZ51"/>
    <mergeCell ref="BA44:BA51"/>
    <mergeCell ref="AV52:AV58"/>
    <mergeCell ref="AW52:AW58"/>
    <mergeCell ref="BB44:BB51"/>
    <mergeCell ref="BC44:BC51"/>
    <mergeCell ref="AT55:AT62"/>
    <mergeCell ref="AU59:AU62"/>
    <mergeCell ref="AU52:AU58"/>
    <mergeCell ref="BJ25:BJ32"/>
    <mergeCell ref="BK25:BK32"/>
    <mergeCell ref="BJ40:BJ43"/>
    <mergeCell ref="BI40:BI43"/>
    <mergeCell ref="AA25:AA43"/>
    <mergeCell ref="AF25:AF35"/>
    <mergeCell ref="J25:J43"/>
    <mergeCell ref="BJ33:BJ39"/>
    <mergeCell ref="AF36:AF43"/>
    <mergeCell ref="AG36:AG43"/>
    <mergeCell ref="AX33:AX39"/>
    <mergeCell ref="AY33:AY39"/>
    <mergeCell ref="BB33:BB39"/>
    <mergeCell ref="AZ40:AZ43"/>
    <mergeCell ref="S32:S35"/>
    <mergeCell ref="AZ25:AZ32"/>
    <mergeCell ref="BA25:BA32"/>
    <mergeCell ref="BI25:BI32"/>
    <mergeCell ref="BH40:BH43"/>
    <mergeCell ref="BB25:BB32"/>
    <mergeCell ref="BC25:BC32"/>
    <mergeCell ref="BD25:BD32"/>
    <mergeCell ref="BE25:BE32"/>
    <mergeCell ref="BF25:BF32"/>
    <mergeCell ref="BG25:BG32"/>
    <mergeCell ref="BE33:BE39"/>
    <mergeCell ref="BG33:BG39"/>
    <mergeCell ref="BH33:BH39"/>
    <mergeCell ref="BI33:BI39"/>
    <mergeCell ref="BC33:BC39"/>
    <mergeCell ref="AS25:AS43"/>
    <mergeCell ref="AT25:AT35"/>
    <mergeCell ref="BK33:BK39"/>
    <mergeCell ref="BG40:BG43"/>
    <mergeCell ref="BK40:BK43"/>
    <mergeCell ref="BI14:BI20"/>
    <mergeCell ref="BF6:BF13"/>
    <mergeCell ref="AA6:AA24"/>
    <mergeCell ref="AF6:AF16"/>
    <mergeCell ref="AG6:AG16"/>
    <mergeCell ref="AH6:AH24"/>
    <mergeCell ref="BI6:BI13"/>
    <mergeCell ref="BH21:BH24"/>
    <mergeCell ref="BI21:BI24"/>
    <mergeCell ref="BG6:BG13"/>
    <mergeCell ref="AV6:AV13"/>
    <mergeCell ref="BA14:BA20"/>
    <mergeCell ref="BB14:BB20"/>
    <mergeCell ref="BC14:BC20"/>
    <mergeCell ref="AK6:AK24"/>
    <mergeCell ref="AL6:AL24"/>
    <mergeCell ref="AM6:AM24"/>
    <mergeCell ref="AF17:AF24"/>
    <mergeCell ref="BD21:BD24"/>
    <mergeCell ref="BE21:BE24"/>
    <mergeCell ref="BF21:BF24"/>
    <mergeCell ref="BK21:BK24"/>
    <mergeCell ref="BG14:BG20"/>
    <mergeCell ref="BJ14:BJ20"/>
    <mergeCell ref="BK14:BK20"/>
    <mergeCell ref="AZ14:AZ20"/>
    <mergeCell ref="AE17:AE24"/>
    <mergeCell ref="AV40:AV43"/>
    <mergeCell ref="AW40:AW43"/>
    <mergeCell ref="BH25:BH32"/>
    <mergeCell ref="BC21:BC24"/>
    <mergeCell ref="BH6:BH13"/>
    <mergeCell ref="BC6:BC13"/>
    <mergeCell ref="BD6:BD13"/>
    <mergeCell ref="BG21:BG24"/>
    <mergeCell ref="AV21:AV24"/>
    <mergeCell ref="AW21:AW24"/>
    <mergeCell ref="AX21:AX24"/>
    <mergeCell ref="AY21:AY24"/>
    <mergeCell ref="AZ21:AZ24"/>
    <mergeCell ref="BD14:BD20"/>
    <mergeCell ref="BE14:BE20"/>
    <mergeCell ref="BF14:BF20"/>
    <mergeCell ref="AU25:AU32"/>
    <mergeCell ref="AP36:AP43"/>
    <mergeCell ref="AT36:AT43"/>
    <mergeCell ref="AU40:AU43"/>
    <mergeCell ref="BA40:BA43"/>
    <mergeCell ref="BE40:BE43"/>
    <mergeCell ref="BF40:BF43"/>
    <mergeCell ref="BD40:BD43"/>
    <mergeCell ref="BD33:BD39"/>
    <mergeCell ref="AW33:AW39"/>
    <mergeCell ref="AV25:AV32"/>
    <mergeCell ref="AZ33:AZ39"/>
    <mergeCell ref="BA33:BA39"/>
    <mergeCell ref="AR25:AR43"/>
    <mergeCell ref="AV33:AV39"/>
    <mergeCell ref="AX40:AX43"/>
    <mergeCell ref="AY40:AY43"/>
    <mergeCell ref="AW6:AW13"/>
    <mergeCell ref="BK6:BK13"/>
    <mergeCell ref="S13:S16"/>
    <mergeCell ref="AW4:AW5"/>
    <mergeCell ref="AY6:AY13"/>
    <mergeCell ref="AZ6:AZ13"/>
    <mergeCell ref="BA6:BA13"/>
    <mergeCell ref="AP6:AP16"/>
    <mergeCell ref="AQ6:AQ24"/>
    <mergeCell ref="AR6:AR24"/>
    <mergeCell ref="AS6:AS24"/>
    <mergeCell ref="AT6:AT16"/>
    <mergeCell ref="V17:V24"/>
    <mergeCell ref="AU6:AU13"/>
    <mergeCell ref="AP17:AP24"/>
    <mergeCell ref="X17:X24"/>
    <mergeCell ref="Y17:Y24"/>
    <mergeCell ref="BH14:BH20"/>
    <mergeCell ref="AJ6:AJ24"/>
    <mergeCell ref="AG17:AG24"/>
    <mergeCell ref="AN6:AN24"/>
    <mergeCell ref="AO6:AO24"/>
    <mergeCell ref="AX6:AX13"/>
    <mergeCell ref="W17:W24"/>
    <mergeCell ref="BJ6:BJ13"/>
    <mergeCell ref="BJ21:BJ24"/>
    <mergeCell ref="BH3:BH5"/>
    <mergeCell ref="BI3:BI5"/>
    <mergeCell ref="BE4:BE5"/>
    <mergeCell ref="BF4:BF5"/>
    <mergeCell ref="AX4:AX5"/>
    <mergeCell ref="BB4:BB5"/>
    <mergeCell ref="AU3:AX3"/>
    <mergeCell ref="Q17:Q24"/>
    <mergeCell ref="R17:R24"/>
    <mergeCell ref="AI3:AI5"/>
    <mergeCell ref="AJ3:AJ5"/>
    <mergeCell ref="AQ4:AQ5"/>
    <mergeCell ref="AR4:AR5"/>
    <mergeCell ref="AS4:AS5"/>
    <mergeCell ref="AT4:AT5"/>
    <mergeCell ref="V6:V16"/>
    <mergeCell ref="W6:W16"/>
    <mergeCell ref="X6:X16"/>
    <mergeCell ref="Y6:Y16"/>
    <mergeCell ref="Z6:Z16"/>
    <mergeCell ref="J6:J24"/>
    <mergeCell ref="M6:M24"/>
    <mergeCell ref="N6:N24"/>
    <mergeCell ref="O6:O24"/>
    <mergeCell ref="P6:P24"/>
    <mergeCell ref="AG3:AG5"/>
    <mergeCell ref="V3:V5"/>
    <mergeCell ref="W3:W5"/>
    <mergeCell ref="X3:X5"/>
    <mergeCell ref="Y3:Y5"/>
    <mergeCell ref="AK3:AK5"/>
    <mergeCell ref="AM3:AM5"/>
    <mergeCell ref="AN3:AN5"/>
    <mergeCell ref="AP3:AT3"/>
    <mergeCell ref="AC3:AC5"/>
    <mergeCell ref="AD3:AD5"/>
    <mergeCell ref="AE3:AE5"/>
    <mergeCell ref="AB6:AB16"/>
    <mergeCell ref="AB17:AB24"/>
    <mergeCell ref="A1:E1"/>
    <mergeCell ref="F1:AT1"/>
    <mergeCell ref="A2:H2"/>
    <mergeCell ref="J2:P2"/>
    <mergeCell ref="Q2:AT2"/>
    <mergeCell ref="BK3:BK5"/>
    <mergeCell ref="S4:S5"/>
    <mergeCell ref="T4:T5"/>
    <mergeCell ref="U4:U5"/>
    <mergeCell ref="AP4:AP5"/>
    <mergeCell ref="BF33:BF39"/>
    <mergeCell ref="T13:T16"/>
    <mergeCell ref="U13:U16"/>
    <mergeCell ref="AU14:AU20"/>
    <mergeCell ref="AV14:AV20"/>
    <mergeCell ref="AW14:AW20"/>
    <mergeCell ref="BB6:BB13"/>
    <mergeCell ref="AK25:AK43"/>
    <mergeCell ref="AL25:AL43"/>
    <mergeCell ref="AE6:AE16"/>
    <mergeCell ref="AU2:BF2"/>
    <mergeCell ref="BG2:BK2"/>
    <mergeCell ref="A3:A5"/>
    <mergeCell ref="E3:E5"/>
    <mergeCell ref="G3:G5"/>
    <mergeCell ref="H3:H5"/>
    <mergeCell ref="J3:J5"/>
    <mergeCell ref="K3:M4"/>
    <mergeCell ref="BJ3:BJ5"/>
    <mergeCell ref="AY4:AY5"/>
    <mergeCell ref="AZ4:AZ5"/>
    <mergeCell ref="BA4:BA5"/>
    <mergeCell ref="AV4:AV5"/>
    <mergeCell ref="BC3:BF3"/>
    <mergeCell ref="BC4:BC5"/>
    <mergeCell ref="BD4:BD5"/>
    <mergeCell ref="BG3:BG5"/>
    <mergeCell ref="A44:A62"/>
    <mergeCell ref="B44:B62"/>
    <mergeCell ref="E44:E62"/>
    <mergeCell ref="T32:T35"/>
    <mergeCell ref="U32:U35"/>
    <mergeCell ref="AU33:AU39"/>
    <mergeCell ref="AN25:AN43"/>
    <mergeCell ref="AO25:AO43"/>
    <mergeCell ref="BA21:BA24"/>
    <mergeCell ref="AI6:AI24"/>
    <mergeCell ref="I6:I24"/>
    <mergeCell ref="I25:I43"/>
    <mergeCell ref="BE6:BE13"/>
    <mergeCell ref="R6:R16"/>
    <mergeCell ref="AT17:AT24"/>
    <mergeCell ref="AU21:AU24"/>
    <mergeCell ref="AX14:AX20"/>
    <mergeCell ref="AY14:AY20"/>
    <mergeCell ref="BB21:BB24"/>
    <mergeCell ref="Q6:Q16"/>
    <mergeCell ref="AW25:AW32"/>
    <mergeCell ref="G17:G24"/>
    <mergeCell ref="G36:G43"/>
    <mergeCell ref="Q36:Q43"/>
    <mergeCell ref="R36:R43"/>
    <mergeCell ref="V36:V43"/>
    <mergeCell ref="W36:W43"/>
    <mergeCell ref="X36:X43"/>
    <mergeCell ref="Y36:Y43"/>
    <mergeCell ref="Z36:Z43"/>
    <mergeCell ref="AX25:AX32"/>
    <mergeCell ref="AY25:AY32"/>
    <mergeCell ref="AY3:BB3"/>
    <mergeCell ref="A6:A24"/>
    <mergeCell ref="B6:B24"/>
    <mergeCell ref="E6:E24"/>
    <mergeCell ref="F6:F24"/>
    <mergeCell ref="G6:G16"/>
    <mergeCell ref="H6:H24"/>
    <mergeCell ref="AH3:AH5"/>
    <mergeCell ref="Z3:Z5"/>
    <mergeCell ref="AA3:AA5"/>
    <mergeCell ref="AF3:AF5"/>
    <mergeCell ref="AO3:AO5"/>
    <mergeCell ref="AM25:AM43"/>
    <mergeCell ref="AI25:AI43"/>
    <mergeCell ref="H25:H43"/>
    <mergeCell ref="R25:R35"/>
    <mergeCell ref="V25:V35"/>
    <mergeCell ref="W25:W35"/>
    <mergeCell ref="X25:X35"/>
    <mergeCell ref="Y25:Y35"/>
    <mergeCell ref="AP25:AP35"/>
    <mergeCell ref="AQ25:AQ43"/>
    <mergeCell ref="AG25:AG35"/>
    <mergeCell ref="AH25:AH43"/>
    <mergeCell ref="AJ25:AJ43"/>
    <mergeCell ref="A25:A43"/>
    <mergeCell ref="Z25:Z35"/>
    <mergeCell ref="E25:E43"/>
    <mergeCell ref="J44:J62"/>
    <mergeCell ref="R44:R54"/>
    <mergeCell ref="V44:V54"/>
    <mergeCell ref="W44:W54"/>
    <mergeCell ref="X44:X54"/>
    <mergeCell ref="Y44:Y54"/>
    <mergeCell ref="Z44:Z54"/>
    <mergeCell ref="R63:R73"/>
    <mergeCell ref="R112:R119"/>
    <mergeCell ref="V112:V119"/>
    <mergeCell ref="W112:W119"/>
    <mergeCell ref="X112:X119"/>
    <mergeCell ref="Y112:Y119"/>
    <mergeCell ref="W55:W62"/>
    <mergeCell ref="X55:X62"/>
    <mergeCell ref="O3:O5"/>
    <mergeCell ref="P3:P5"/>
    <mergeCell ref="Y55:Y62"/>
    <mergeCell ref="Z55:Z62"/>
    <mergeCell ref="V93:V100"/>
    <mergeCell ref="W93:W100"/>
    <mergeCell ref="X93:X100"/>
    <mergeCell ref="R82:R92"/>
    <mergeCell ref="V82:V92"/>
    <mergeCell ref="W82:W92"/>
    <mergeCell ref="X82:X92"/>
    <mergeCell ref="Y82:Y92"/>
    <mergeCell ref="Z93:Z100"/>
    <mergeCell ref="J82:J100"/>
    <mergeCell ref="I3:I5"/>
    <mergeCell ref="G55:G62"/>
    <mergeCell ref="AU4:AU5"/>
    <mergeCell ref="AG44:AG54"/>
    <mergeCell ref="AH44:AH62"/>
    <mergeCell ref="AI44:AI62"/>
    <mergeCell ref="AU44:AU51"/>
    <mergeCell ref="AP55:AP62"/>
    <mergeCell ref="I449:I467"/>
    <mergeCell ref="M25:M43"/>
    <mergeCell ref="N25:N43"/>
    <mergeCell ref="O25:O43"/>
    <mergeCell ref="P25:P43"/>
    <mergeCell ref="Q25:Q35"/>
    <mergeCell ref="N3:N5"/>
    <mergeCell ref="AJ44:AJ62"/>
    <mergeCell ref="Q3:Q5"/>
    <mergeCell ref="R3:R5"/>
    <mergeCell ref="S3:U3"/>
    <mergeCell ref="Z112:Z119"/>
    <mergeCell ref="J101:J119"/>
    <mergeCell ref="Z17:Z24"/>
    <mergeCell ref="R55:R62"/>
    <mergeCell ref="V55:V62"/>
    <mergeCell ref="S108:S111"/>
    <mergeCell ref="Q55:Q62"/>
    <mergeCell ref="I63:I81"/>
    <mergeCell ref="I82:I100"/>
    <mergeCell ref="I101:I119"/>
    <mergeCell ref="I430:I448"/>
    <mergeCell ref="AA44:AA62"/>
    <mergeCell ref="AF44:AF54"/>
    <mergeCell ref="AF55:AF62"/>
    <mergeCell ref="AB3:AB5"/>
    <mergeCell ref="AB25:AB35"/>
    <mergeCell ref="AB36:AB43"/>
    <mergeCell ref="AB44:AB54"/>
    <mergeCell ref="AB55:AB62"/>
    <mergeCell ref="AB63:AB73"/>
    <mergeCell ref="AB74:AB81"/>
    <mergeCell ref="AB82:AB92"/>
    <mergeCell ref="AB93:AB100"/>
    <mergeCell ref="AB101:AB111"/>
    <mergeCell ref="AB112:AB119"/>
    <mergeCell ref="AB120:AB130"/>
    <mergeCell ref="AC6:AC16"/>
    <mergeCell ref="AD6:AD16"/>
    <mergeCell ref="AD430:AD440"/>
    <mergeCell ref="AB196:AB206"/>
    <mergeCell ref="AB207:AB214"/>
    <mergeCell ref="AB253:AB263"/>
    <mergeCell ref="AB131:AB138"/>
    <mergeCell ref="AB367:AB374"/>
    <mergeCell ref="AC367:AC374"/>
    <mergeCell ref="AD367:AD374"/>
    <mergeCell ref="AB264:AB271"/>
    <mergeCell ref="AB272:AB282"/>
    <mergeCell ref="AC82:AC92"/>
    <mergeCell ref="AD82:AD92"/>
    <mergeCell ref="AH196:AH214"/>
    <mergeCell ref="C186:C195"/>
    <mergeCell ref="D186:D195"/>
    <mergeCell ref="C196:C204"/>
    <mergeCell ref="G120:G130"/>
    <mergeCell ref="H120:H138"/>
    <mergeCell ref="J120:J138"/>
    <mergeCell ref="M120:M138"/>
    <mergeCell ref="G169:G176"/>
    <mergeCell ref="Q169:Q176"/>
    <mergeCell ref="R169:R176"/>
    <mergeCell ref="V169:V176"/>
    <mergeCell ref="W169:W176"/>
    <mergeCell ref="W253:W263"/>
    <mergeCell ref="A158:A176"/>
    <mergeCell ref="B158:B176"/>
    <mergeCell ref="E158:E176"/>
    <mergeCell ref="F158:F176"/>
    <mergeCell ref="G158:G168"/>
    <mergeCell ref="H158:H176"/>
    <mergeCell ref="I158:I176"/>
    <mergeCell ref="J158:J176"/>
    <mergeCell ref="M158:M176"/>
    <mergeCell ref="N158:N176"/>
    <mergeCell ref="O158:O176"/>
    <mergeCell ref="P158:P176"/>
    <mergeCell ref="Q158:Q168"/>
    <mergeCell ref="R158:R168"/>
    <mergeCell ref="V158:V168"/>
    <mergeCell ref="W158:W168"/>
    <mergeCell ref="W131:W138"/>
    <mergeCell ref="I177:I195"/>
    <mergeCell ref="C53:C62"/>
    <mergeCell ref="D53:D62"/>
    <mergeCell ref="C63:C71"/>
    <mergeCell ref="B25:B43"/>
    <mergeCell ref="D63:D71"/>
    <mergeCell ref="C72:C81"/>
    <mergeCell ref="D72:D81"/>
    <mergeCell ref="AQ158:AQ176"/>
    <mergeCell ref="AR158:AR176"/>
    <mergeCell ref="AM139:AM157"/>
    <mergeCell ref="AN139:AN157"/>
    <mergeCell ref="AO139:AO157"/>
    <mergeCell ref="Q101:Q111"/>
    <mergeCell ref="R101:R111"/>
    <mergeCell ref="V101:V111"/>
    <mergeCell ref="W101:W111"/>
    <mergeCell ref="C205:C214"/>
    <mergeCell ref="D205:D214"/>
    <mergeCell ref="R188:R195"/>
    <mergeCell ref="V188:V195"/>
    <mergeCell ref="W188:W195"/>
    <mergeCell ref="T203:T206"/>
    <mergeCell ref="U203:U206"/>
    <mergeCell ref="I120:I138"/>
    <mergeCell ref="T108:T111"/>
    <mergeCell ref="U108:U111"/>
    <mergeCell ref="Y101:Y111"/>
    <mergeCell ref="Z101:Z111"/>
    <mergeCell ref="P101:P119"/>
    <mergeCell ref="Z131:Z138"/>
    <mergeCell ref="X120:X130"/>
    <mergeCell ref="G112:G119"/>
    <mergeCell ref="C82:C90"/>
    <mergeCell ref="AC93:AC100"/>
    <mergeCell ref="AA158:AA176"/>
    <mergeCell ref="AH158:AH176"/>
    <mergeCell ref="D82:D90"/>
    <mergeCell ref="C91:C100"/>
    <mergeCell ref="F3:F5"/>
    <mergeCell ref="Z82:Z92"/>
    <mergeCell ref="AA82:AA100"/>
    <mergeCell ref="AF82:AF92"/>
    <mergeCell ref="Q112:Q119"/>
    <mergeCell ref="R120:R130"/>
    <mergeCell ref="Y93:Y100"/>
    <mergeCell ref="N101:N119"/>
    <mergeCell ref="D167:D176"/>
    <mergeCell ref="C177:C185"/>
    <mergeCell ref="D177:D185"/>
    <mergeCell ref="D91:D100"/>
    <mergeCell ref="C101:C109"/>
    <mergeCell ref="AD93:AD100"/>
    <mergeCell ref="AE93:AE100"/>
    <mergeCell ref="X131:X138"/>
    <mergeCell ref="B3:D3"/>
    <mergeCell ref="B4:B5"/>
    <mergeCell ref="C4:C5"/>
    <mergeCell ref="D4:D5"/>
    <mergeCell ref="C25:C33"/>
    <mergeCell ref="C34:C43"/>
    <mergeCell ref="D25:D33"/>
    <mergeCell ref="D34:D43"/>
    <mergeCell ref="C44:C52"/>
    <mergeCell ref="D44:D52"/>
    <mergeCell ref="J177:J195"/>
    <mergeCell ref="Q177:Q187"/>
    <mergeCell ref="J196:J214"/>
    <mergeCell ref="M196:M214"/>
    <mergeCell ref="N196:N214"/>
    <mergeCell ref="O196:O214"/>
    <mergeCell ref="P196:P214"/>
    <mergeCell ref="Z196:Z206"/>
    <mergeCell ref="C515:C524"/>
    <mergeCell ref="D515:D524"/>
    <mergeCell ref="Z487:Z497"/>
    <mergeCell ref="AA487:AA505"/>
    <mergeCell ref="Y498:Y505"/>
    <mergeCell ref="Z498:Z505"/>
    <mergeCell ref="AC487:AC497"/>
    <mergeCell ref="C397:C410"/>
    <mergeCell ref="D397:D410"/>
    <mergeCell ref="C411:C419"/>
    <mergeCell ref="D411:D419"/>
    <mergeCell ref="C458:C467"/>
    <mergeCell ref="D458:D467"/>
    <mergeCell ref="C420:C429"/>
    <mergeCell ref="D420:D429"/>
    <mergeCell ref="C430:C438"/>
    <mergeCell ref="D430:D438"/>
    <mergeCell ref="C439:C448"/>
    <mergeCell ref="D439:D448"/>
    <mergeCell ref="C449:C457"/>
    <mergeCell ref="D449:D457"/>
    <mergeCell ref="C361:C383"/>
    <mergeCell ref="C291:C299"/>
    <mergeCell ref="C281:C290"/>
    <mergeCell ref="B272:B290"/>
    <mergeCell ref="D101:D109"/>
    <mergeCell ref="C110:C119"/>
    <mergeCell ref="D110:D119"/>
    <mergeCell ref="C120:C128"/>
    <mergeCell ref="D120:D128"/>
    <mergeCell ref="C129:C138"/>
    <mergeCell ref="D129:D138"/>
    <mergeCell ref="C139:C147"/>
    <mergeCell ref="D139:D147"/>
    <mergeCell ref="C272:C280"/>
    <mergeCell ref="D272:D280"/>
    <mergeCell ref="C148:C157"/>
    <mergeCell ref="D148:D157"/>
    <mergeCell ref="C158:C166"/>
    <mergeCell ref="D158:D166"/>
    <mergeCell ref="C167:C176"/>
    <mergeCell ref="D281:D290"/>
    <mergeCell ref="D196:D204"/>
    <mergeCell ref="D361:D383"/>
    <mergeCell ref="C384:C396"/>
    <mergeCell ref="D384:D396"/>
    <mergeCell ref="V498:V505"/>
    <mergeCell ref="W498:W505"/>
    <mergeCell ref="X487:X497"/>
    <mergeCell ref="H506:H524"/>
    <mergeCell ref="J506:J524"/>
    <mergeCell ref="G498:G505"/>
    <mergeCell ref="Q498:Q505"/>
    <mergeCell ref="R498:R505"/>
    <mergeCell ref="I487:I505"/>
    <mergeCell ref="I506:I524"/>
    <mergeCell ref="C468:C476"/>
    <mergeCell ref="D468:D476"/>
    <mergeCell ref="C477:C486"/>
    <mergeCell ref="D477:D486"/>
    <mergeCell ref="C487:C495"/>
    <mergeCell ref="D487:D495"/>
    <mergeCell ref="C496:C505"/>
    <mergeCell ref="D496:D505"/>
    <mergeCell ref="C506:C514"/>
    <mergeCell ref="D506:D514"/>
    <mergeCell ref="W411:W421"/>
    <mergeCell ref="X411:X421"/>
    <mergeCell ref="G460:G467"/>
    <mergeCell ref="Q460:Q467"/>
    <mergeCell ref="R460:R467"/>
    <mergeCell ref="V460:V467"/>
    <mergeCell ref="H348:H383"/>
    <mergeCell ref="G376:G383"/>
    <mergeCell ref="W359:W366"/>
    <mergeCell ref="AA196:AA214"/>
    <mergeCell ref="R196:R206"/>
    <mergeCell ref="R177:R187"/>
    <mergeCell ref="V177:V187"/>
    <mergeCell ref="X101:X111"/>
    <mergeCell ref="N120:N138"/>
    <mergeCell ref="O120:O138"/>
    <mergeCell ref="P120:P138"/>
    <mergeCell ref="Q120:Q130"/>
    <mergeCell ref="V120:V130"/>
    <mergeCell ref="W120:W130"/>
    <mergeCell ref="O101:O119"/>
    <mergeCell ref="Y487:Y497"/>
    <mergeCell ref="N384:N410"/>
    <mergeCell ref="Z441:Z448"/>
    <mergeCell ref="Y441:Y448"/>
    <mergeCell ref="U391:U394"/>
    <mergeCell ref="Q403:Q410"/>
    <mergeCell ref="N348:N383"/>
    <mergeCell ref="O449:O467"/>
    <mergeCell ref="P449:P467"/>
    <mergeCell ref="Q449:Q459"/>
    <mergeCell ref="X253:X263"/>
    <mergeCell ref="Y253:Y263"/>
    <mergeCell ref="Q131:Q138"/>
    <mergeCell ref="R131:R138"/>
    <mergeCell ref="Y430:Y440"/>
    <mergeCell ref="Z430:Z440"/>
    <mergeCell ref="Z359:Z366"/>
    <mergeCell ref="W348:W358"/>
    <mergeCell ref="X348:X358"/>
    <mergeCell ref="N291:N309"/>
    <mergeCell ref="BP6:BQ6"/>
    <mergeCell ref="BP7:BP12"/>
    <mergeCell ref="BP13:BP18"/>
    <mergeCell ref="AC36:AC43"/>
    <mergeCell ref="AD36:AD43"/>
    <mergeCell ref="AE36:AE43"/>
    <mergeCell ref="C15:C24"/>
    <mergeCell ref="D15:D24"/>
    <mergeCell ref="C6:C14"/>
    <mergeCell ref="D6:D14"/>
    <mergeCell ref="Q367:Q374"/>
    <mergeCell ref="AC17:AC24"/>
    <mergeCell ref="AD17:AD24"/>
    <mergeCell ref="AC25:AC35"/>
    <mergeCell ref="AD25:AD35"/>
    <mergeCell ref="AE25:AE35"/>
    <mergeCell ref="A506:A524"/>
    <mergeCell ref="B506:B524"/>
    <mergeCell ref="E506:E524"/>
    <mergeCell ref="A487:A505"/>
    <mergeCell ref="B487:B505"/>
    <mergeCell ref="E487:E505"/>
    <mergeCell ref="N487:N505"/>
    <mergeCell ref="O487:O505"/>
    <mergeCell ref="P487:P505"/>
    <mergeCell ref="AB506:AB516"/>
    <mergeCell ref="AC506:AC516"/>
    <mergeCell ref="AD506:AD516"/>
    <mergeCell ref="AB487:AB497"/>
    <mergeCell ref="F487:F505"/>
    <mergeCell ref="G487:G497"/>
    <mergeCell ref="H487:H505"/>
  </mergeCells>
  <conditionalFormatting sqref="AN6">
    <cfRule type="containsText" dxfId="107" priority="241" operator="containsText" text="Extremo">
      <formula>NOT(ISERROR(SEARCH("Extremo",AN6)))</formula>
    </cfRule>
    <cfRule type="containsText" dxfId="106" priority="242" operator="containsText" text="Alto">
      <formula>NOT(ISERROR(SEARCH("Alto",AN6)))</formula>
    </cfRule>
    <cfRule type="containsText" dxfId="105" priority="243" operator="containsText" text="Moderado">
      <formula>NOT(ISERROR(SEARCH("Moderado",AN6)))</formula>
    </cfRule>
    <cfRule type="containsText" dxfId="104" priority="244" operator="containsText" text="Bajo">
      <formula>NOT(ISERROR(SEARCH("Bajo",AN6)))</formula>
    </cfRule>
  </conditionalFormatting>
  <conditionalFormatting sqref="AN25">
    <cfRule type="containsText" dxfId="103" priority="233" operator="containsText" text="Extremo">
      <formula>NOT(ISERROR(SEARCH("Extremo",AN25)))</formula>
    </cfRule>
    <cfRule type="containsText" dxfId="102" priority="234" operator="containsText" text="Alto">
      <formula>NOT(ISERROR(SEARCH("Alto",AN25)))</formula>
    </cfRule>
    <cfRule type="containsText" dxfId="101" priority="235" operator="containsText" text="Moderado">
      <formula>NOT(ISERROR(SEARCH("Moderado",AN25)))</formula>
    </cfRule>
    <cfRule type="containsText" dxfId="100" priority="236" operator="containsText" text="Bajo">
      <formula>NOT(ISERROR(SEARCH("Bajo",AN25)))</formula>
    </cfRule>
  </conditionalFormatting>
  <conditionalFormatting sqref="AN44">
    <cfRule type="containsText" dxfId="99" priority="225" operator="containsText" text="Extremo">
      <formula>NOT(ISERROR(SEARCH("Extremo",AN44)))</formula>
    </cfRule>
    <cfRule type="containsText" dxfId="98" priority="226" operator="containsText" text="Alto">
      <formula>NOT(ISERROR(SEARCH("Alto",AN44)))</formula>
    </cfRule>
    <cfRule type="containsText" dxfId="97" priority="227" operator="containsText" text="Moderado">
      <formula>NOT(ISERROR(SEARCH("Moderado",AN44)))</formula>
    </cfRule>
    <cfRule type="containsText" dxfId="96" priority="228" operator="containsText" text="Bajo">
      <formula>NOT(ISERROR(SEARCH("Bajo",AN44)))</formula>
    </cfRule>
  </conditionalFormatting>
  <conditionalFormatting sqref="AN63">
    <cfRule type="containsText" dxfId="95" priority="217" operator="containsText" text="Extremo">
      <formula>NOT(ISERROR(SEARCH("Extremo",AN63)))</formula>
    </cfRule>
    <cfRule type="containsText" dxfId="94" priority="218" operator="containsText" text="Alto">
      <formula>NOT(ISERROR(SEARCH("Alto",AN63)))</formula>
    </cfRule>
    <cfRule type="containsText" dxfId="93" priority="219" operator="containsText" text="Moderado">
      <formula>NOT(ISERROR(SEARCH("Moderado",AN63)))</formula>
    </cfRule>
    <cfRule type="containsText" dxfId="92" priority="220" operator="containsText" text="Bajo">
      <formula>NOT(ISERROR(SEARCH("Bajo",AN63)))</formula>
    </cfRule>
  </conditionalFormatting>
  <conditionalFormatting sqref="AN272">
    <cfRule type="containsText" dxfId="91" priority="209" operator="containsText" text="Extremo">
      <formula>NOT(ISERROR(SEARCH("Extremo",AN272)))</formula>
    </cfRule>
    <cfRule type="containsText" dxfId="90" priority="210" operator="containsText" text="Alto">
      <formula>NOT(ISERROR(SEARCH("Alto",AN272)))</formula>
    </cfRule>
    <cfRule type="containsText" dxfId="89" priority="211" operator="containsText" text="Moderado">
      <formula>NOT(ISERROR(SEARCH("Moderado",AN272)))</formula>
    </cfRule>
    <cfRule type="containsText" dxfId="88" priority="212" operator="containsText" text="Bajo">
      <formula>NOT(ISERROR(SEARCH("Bajo",AN272)))</formula>
    </cfRule>
  </conditionalFormatting>
  <conditionalFormatting sqref="AN310">
    <cfRule type="containsText" dxfId="87" priority="201" operator="containsText" text="Extremo">
      <formula>NOT(ISERROR(SEARCH("Extremo",AN310)))</formula>
    </cfRule>
    <cfRule type="containsText" dxfId="86" priority="202" operator="containsText" text="Alto">
      <formula>NOT(ISERROR(SEARCH("Alto",AN310)))</formula>
    </cfRule>
    <cfRule type="containsText" dxfId="85" priority="203" operator="containsText" text="Moderado">
      <formula>NOT(ISERROR(SEARCH("Moderado",AN310)))</formula>
    </cfRule>
    <cfRule type="containsText" dxfId="84" priority="204" operator="containsText" text="Bajo">
      <formula>NOT(ISERROR(SEARCH("Bajo",AN310)))</formula>
    </cfRule>
  </conditionalFormatting>
  <conditionalFormatting sqref="AN82">
    <cfRule type="containsText" dxfId="83" priority="193" operator="containsText" text="Extremo">
      <formula>NOT(ISERROR(SEARCH("Extremo",AN82)))</formula>
    </cfRule>
    <cfRule type="containsText" dxfId="82" priority="194" operator="containsText" text="Alto">
      <formula>NOT(ISERROR(SEARCH("Alto",AN82)))</formula>
    </cfRule>
    <cfRule type="containsText" dxfId="81" priority="195" operator="containsText" text="Moderado">
      <formula>NOT(ISERROR(SEARCH("Moderado",AN82)))</formula>
    </cfRule>
    <cfRule type="containsText" dxfId="80" priority="196" operator="containsText" text="Bajo">
      <formula>NOT(ISERROR(SEARCH("Bajo",AN82)))</formula>
    </cfRule>
  </conditionalFormatting>
  <conditionalFormatting sqref="AN101">
    <cfRule type="containsText" dxfId="79" priority="185" operator="containsText" text="Extremo">
      <formula>NOT(ISERROR(SEARCH("Extremo",AN101)))</formula>
    </cfRule>
    <cfRule type="containsText" dxfId="78" priority="186" operator="containsText" text="Alto">
      <formula>NOT(ISERROR(SEARCH("Alto",AN101)))</formula>
    </cfRule>
    <cfRule type="containsText" dxfId="77" priority="187" operator="containsText" text="Moderado">
      <formula>NOT(ISERROR(SEARCH("Moderado",AN101)))</formula>
    </cfRule>
    <cfRule type="containsText" dxfId="76" priority="188" operator="containsText" text="Bajo">
      <formula>NOT(ISERROR(SEARCH("Bajo",AN101)))</formula>
    </cfRule>
  </conditionalFormatting>
  <conditionalFormatting sqref="AN120">
    <cfRule type="containsText" dxfId="75" priority="177" operator="containsText" text="Extremo">
      <formula>NOT(ISERROR(SEARCH("Extremo",AN120)))</formula>
    </cfRule>
    <cfRule type="containsText" dxfId="74" priority="178" operator="containsText" text="Alto">
      <formula>NOT(ISERROR(SEARCH("Alto",AN120)))</formula>
    </cfRule>
    <cfRule type="containsText" dxfId="73" priority="179" operator="containsText" text="Moderado">
      <formula>NOT(ISERROR(SEARCH("Moderado",AN120)))</formula>
    </cfRule>
    <cfRule type="containsText" dxfId="72" priority="180" operator="containsText" text="Bajo">
      <formula>NOT(ISERROR(SEARCH("Bajo",AN120)))</formula>
    </cfRule>
  </conditionalFormatting>
  <conditionalFormatting sqref="AN139">
    <cfRule type="containsText" dxfId="71" priority="169" operator="containsText" text="Extremo">
      <formula>NOT(ISERROR(SEARCH("Extremo",AN139)))</formula>
    </cfRule>
    <cfRule type="containsText" dxfId="70" priority="170" operator="containsText" text="Alto">
      <formula>NOT(ISERROR(SEARCH("Alto",AN139)))</formula>
    </cfRule>
    <cfRule type="containsText" dxfId="69" priority="171" operator="containsText" text="Moderado">
      <formula>NOT(ISERROR(SEARCH("Moderado",AN139)))</formula>
    </cfRule>
    <cfRule type="containsText" dxfId="68" priority="172" operator="containsText" text="Bajo">
      <formula>NOT(ISERROR(SEARCH("Bajo",AN139)))</formula>
    </cfRule>
  </conditionalFormatting>
  <conditionalFormatting sqref="AN196">
    <cfRule type="containsText" dxfId="67" priority="153" operator="containsText" text="Extremo">
      <formula>NOT(ISERROR(SEARCH("Extremo",AN196)))</formula>
    </cfRule>
    <cfRule type="containsText" dxfId="66" priority="154" operator="containsText" text="Alto">
      <formula>NOT(ISERROR(SEARCH("Alto",AN196)))</formula>
    </cfRule>
    <cfRule type="containsText" dxfId="65" priority="155" operator="containsText" text="Moderado">
      <formula>NOT(ISERROR(SEARCH("Moderado",AN196)))</formula>
    </cfRule>
    <cfRule type="containsText" dxfId="64" priority="156" operator="containsText" text="Bajo">
      <formula>NOT(ISERROR(SEARCH("Bajo",AN196)))</formula>
    </cfRule>
  </conditionalFormatting>
  <conditionalFormatting sqref="AN253">
    <cfRule type="containsText" dxfId="63" priority="145" operator="containsText" text="Extremo">
      <formula>NOT(ISERROR(SEARCH("Extremo",AN253)))</formula>
    </cfRule>
    <cfRule type="containsText" dxfId="62" priority="146" operator="containsText" text="Alto">
      <formula>NOT(ISERROR(SEARCH("Alto",AN253)))</formula>
    </cfRule>
    <cfRule type="containsText" dxfId="61" priority="147" operator="containsText" text="Moderado">
      <formula>NOT(ISERROR(SEARCH("Moderado",AN253)))</formula>
    </cfRule>
    <cfRule type="containsText" dxfId="60" priority="148" operator="containsText" text="Bajo">
      <formula>NOT(ISERROR(SEARCH("Bajo",AN253)))</formula>
    </cfRule>
  </conditionalFormatting>
  <conditionalFormatting sqref="AN291">
    <cfRule type="containsText" dxfId="59" priority="137" operator="containsText" text="Extremo">
      <formula>NOT(ISERROR(SEARCH("Extremo",AN291)))</formula>
    </cfRule>
    <cfRule type="containsText" dxfId="58" priority="138" operator="containsText" text="Alto">
      <formula>NOT(ISERROR(SEARCH("Alto",AN291)))</formula>
    </cfRule>
    <cfRule type="containsText" dxfId="57" priority="139" operator="containsText" text="Moderado">
      <formula>NOT(ISERROR(SEARCH("Moderado",AN291)))</formula>
    </cfRule>
    <cfRule type="containsText" dxfId="56" priority="140" operator="containsText" text="Bajo">
      <formula>NOT(ISERROR(SEARCH("Bajo",AN291)))</formula>
    </cfRule>
  </conditionalFormatting>
  <conditionalFormatting sqref="AN329">
    <cfRule type="containsText" dxfId="55" priority="129" operator="containsText" text="Extremo">
      <formula>NOT(ISERROR(SEARCH("Extremo",AN329)))</formula>
    </cfRule>
    <cfRule type="containsText" dxfId="54" priority="130" operator="containsText" text="Alto">
      <formula>NOT(ISERROR(SEARCH("Alto",AN329)))</formula>
    </cfRule>
    <cfRule type="containsText" dxfId="53" priority="131" operator="containsText" text="Moderado">
      <formula>NOT(ISERROR(SEARCH("Moderado",AN329)))</formula>
    </cfRule>
    <cfRule type="containsText" dxfId="52" priority="132" operator="containsText" text="Bajo">
      <formula>NOT(ISERROR(SEARCH("Bajo",AN329)))</formula>
    </cfRule>
  </conditionalFormatting>
  <conditionalFormatting sqref="AN506">
    <cfRule type="containsText" dxfId="51" priority="113" operator="containsText" text="Extremo">
      <formula>NOT(ISERROR(SEARCH("Extremo",AN506)))</formula>
    </cfRule>
    <cfRule type="containsText" dxfId="50" priority="114" operator="containsText" text="Alto">
      <formula>NOT(ISERROR(SEARCH("Alto",AN506)))</formula>
    </cfRule>
    <cfRule type="containsText" dxfId="49" priority="115" operator="containsText" text="Moderado">
      <formula>NOT(ISERROR(SEARCH("Moderado",AN506)))</formula>
    </cfRule>
    <cfRule type="containsText" dxfId="48" priority="116" operator="containsText" text="Bajo">
      <formula>NOT(ISERROR(SEARCH("Bajo",AN506)))</formula>
    </cfRule>
  </conditionalFormatting>
  <conditionalFormatting sqref="AN411 AN430">
    <cfRule type="containsText" dxfId="47" priority="105" operator="containsText" text="Extremo">
      <formula>NOT(ISERROR(SEARCH("Extremo",AN411)))</formula>
    </cfRule>
    <cfRule type="containsText" dxfId="46" priority="106" operator="containsText" text="Alto">
      <formula>NOT(ISERROR(SEARCH("Alto",AN411)))</formula>
    </cfRule>
    <cfRule type="containsText" dxfId="45" priority="107" operator="containsText" text="Moderado">
      <formula>NOT(ISERROR(SEARCH("Moderado",AN411)))</formula>
    </cfRule>
    <cfRule type="containsText" dxfId="44" priority="108" operator="containsText" text="Bajo">
      <formula>NOT(ISERROR(SEARCH("Bajo",AN411)))</formula>
    </cfRule>
  </conditionalFormatting>
  <conditionalFormatting sqref="O3:O138 O196:O233 O253:O643">
    <cfRule type="cellIs" dxfId="43" priority="53" operator="equal">
      <formula>"Bajo"</formula>
    </cfRule>
    <cfRule type="cellIs" dxfId="42" priority="54" operator="equal">
      <formula>"Moderado"</formula>
    </cfRule>
    <cfRule type="cellIs" dxfId="41" priority="55" operator="equal">
      <formula>"Alto"</formula>
    </cfRule>
    <cfRule type="cellIs" dxfId="40" priority="56" operator="equal">
      <formula>"Extremo"</formula>
    </cfRule>
  </conditionalFormatting>
  <conditionalFormatting sqref="AN348">
    <cfRule type="containsText" dxfId="39" priority="49" operator="containsText" text="Extremo">
      <formula>NOT(ISERROR(SEARCH("Extremo",AN348)))</formula>
    </cfRule>
    <cfRule type="containsText" dxfId="38" priority="50" operator="containsText" text="Alto">
      <formula>NOT(ISERROR(SEARCH("Alto",AN348)))</formula>
    </cfRule>
    <cfRule type="containsText" dxfId="37" priority="51" operator="containsText" text="Moderado">
      <formula>NOT(ISERROR(SEARCH("Moderado",AN348)))</formula>
    </cfRule>
    <cfRule type="containsText" dxfId="36" priority="52" operator="containsText" text="Bajo">
      <formula>NOT(ISERROR(SEARCH("Bajo",AN348)))</formula>
    </cfRule>
  </conditionalFormatting>
  <conditionalFormatting sqref="AN384">
    <cfRule type="containsText" dxfId="35" priority="45" operator="containsText" text="Extremo">
      <formula>NOT(ISERROR(SEARCH("Extremo",AN384)))</formula>
    </cfRule>
    <cfRule type="containsText" dxfId="34" priority="46" operator="containsText" text="Alto">
      <formula>NOT(ISERROR(SEARCH("Alto",AN384)))</formula>
    </cfRule>
    <cfRule type="containsText" dxfId="33" priority="47" operator="containsText" text="Moderado">
      <formula>NOT(ISERROR(SEARCH("Moderado",AN384)))</formula>
    </cfRule>
    <cfRule type="containsText" dxfId="32" priority="48" operator="containsText" text="Bajo">
      <formula>NOT(ISERROR(SEARCH("Bajo",AN384)))</formula>
    </cfRule>
  </conditionalFormatting>
  <conditionalFormatting sqref="AN449">
    <cfRule type="containsText" dxfId="31" priority="41" operator="containsText" text="Extremo">
      <formula>NOT(ISERROR(SEARCH("Extremo",AN449)))</formula>
    </cfRule>
    <cfRule type="containsText" dxfId="30" priority="42" operator="containsText" text="Alto">
      <formula>NOT(ISERROR(SEARCH("Alto",AN449)))</formula>
    </cfRule>
    <cfRule type="containsText" dxfId="29" priority="43" operator="containsText" text="Moderado">
      <formula>NOT(ISERROR(SEARCH("Moderado",AN449)))</formula>
    </cfRule>
    <cfRule type="containsText" dxfId="28" priority="44" operator="containsText" text="Bajo">
      <formula>NOT(ISERROR(SEARCH("Bajo",AN449)))</formula>
    </cfRule>
  </conditionalFormatting>
  <conditionalFormatting sqref="AN468">
    <cfRule type="containsText" dxfId="27" priority="33" operator="containsText" text="Extremo">
      <formula>NOT(ISERROR(SEARCH("Extremo",AN468)))</formula>
    </cfRule>
    <cfRule type="containsText" dxfId="26" priority="34" operator="containsText" text="Alto">
      <formula>NOT(ISERROR(SEARCH("Alto",AN468)))</formula>
    </cfRule>
    <cfRule type="containsText" dxfId="25" priority="35" operator="containsText" text="Moderado">
      <formula>NOT(ISERROR(SEARCH("Moderado",AN468)))</formula>
    </cfRule>
    <cfRule type="containsText" dxfId="24" priority="36" operator="containsText" text="Bajo">
      <formula>NOT(ISERROR(SEARCH("Bajo",AN468)))</formula>
    </cfRule>
  </conditionalFormatting>
  <conditionalFormatting sqref="AN487">
    <cfRule type="containsText" dxfId="23" priority="29" operator="containsText" text="Extremo">
      <formula>NOT(ISERROR(SEARCH("Extremo",AN487)))</formula>
    </cfRule>
    <cfRule type="containsText" dxfId="22" priority="30" operator="containsText" text="Alto">
      <formula>NOT(ISERROR(SEARCH("Alto",AN487)))</formula>
    </cfRule>
    <cfRule type="containsText" dxfId="21" priority="31" operator="containsText" text="Moderado">
      <formula>NOT(ISERROR(SEARCH("Moderado",AN487)))</formula>
    </cfRule>
    <cfRule type="containsText" dxfId="20" priority="32" operator="containsText" text="Bajo">
      <formula>NOT(ISERROR(SEARCH("Bajo",AN487)))</formula>
    </cfRule>
  </conditionalFormatting>
  <conditionalFormatting sqref="AN158">
    <cfRule type="containsText" dxfId="19" priority="17" operator="containsText" text="Extremo">
      <formula>NOT(ISERROR(SEARCH("Extremo",AN158)))</formula>
    </cfRule>
    <cfRule type="containsText" dxfId="18" priority="18" operator="containsText" text="Alto">
      <formula>NOT(ISERROR(SEARCH("Alto",AN158)))</formula>
    </cfRule>
    <cfRule type="containsText" dxfId="17" priority="19" operator="containsText" text="Moderado">
      <formula>NOT(ISERROR(SEARCH("Moderado",AN158)))</formula>
    </cfRule>
    <cfRule type="containsText" dxfId="16" priority="20" operator="containsText" text="Bajo">
      <formula>NOT(ISERROR(SEARCH("Bajo",AN158)))</formula>
    </cfRule>
  </conditionalFormatting>
  <conditionalFormatting sqref="AN177">
    <cfRule type="containsText" dxfId="15" priority="13" operator="containsText" text="Extremo">
      <formula>NOT(ISERROR(SEARCH("Extremo",AN177)))</formula>
    </cfRule>
    <cfRule type="containsText" dxfId="14" priority="14" operator="containsText" text="Alto">
      <formula>NOT(ISERROR(SEARCH("Alto",AN177)))</formula>
    </cfRule>
    <cfRule type="containsText" dxfId="13" priority="15" operator="containsText" text="Moderado">
      <formula>NOT(ISERROR(SEARCH("Moderado",AN177)))</formula>
    </cfRule>
    <cfRule type="containsText" dxfId="12" priority="16" operator="containsText" text="Bajo">
      <formula>NOT(ISERROR(SEARCH("Bajo",AN177)))</formula>
    </cfRule>
  </conditionalFormatting>
  <conditionalFormatting sqref="AN215">
    <cfRule type="containsText" dxfId="11" priority="9" operator="containsText" text="Extremo">
      <formula>NOT(ISERROR(SEARCH("Extremo",AN215)))</formula>
    </cfRule>
    <cfRule type="containsText" dxfId="10" priority="10" operator="containsText" text="Alto">
      <formula>NOT(ISERROR(SEARCH("Alto",AN215)))</formula>
    </cfRule>
    <cfRule type="containsText" dxfId="9" priority="11" operator="containsText" text="Moderado">
      <formula>NOT(ISERROR(SEARCH("Moderado",AN215)))</formula>
    </cfRule>
    <cfRule type="containsText" dxfId="8" priority="12" operator="containsText" text="Bajo">
      <formula>NOT(ISERROR(SEARCH("Bajo",AN215)))</formula>
    </cfRule>
  </conditionalFormatting>
  <conditionalFormatting sqref="AN234">
    <cfRule type="containsText" dxfId="7" priority="5" operator="containsText" text="Extremo">
      <formula>NOT(ISERROR(SEARCH("Extremo",AN234)))</formula>
    </cfRule>
    <cfRule type="containsText" dxfId="6" priority="6" operator="containsText" text="Alto">
      <formula>NOT(ISERROR(SEARCH("Alto",AN234)))</formula>
    </cfRule>
    <cfRule type="containsText" dxfId="5" priority="7" operator="containsText" text="Moderado">
      <formula>NOT(ISERROR(SEARCH("Moderado",AN234)))</formula>
    </cfRule>
    <cfRule type="containsText" dxfId="4" priority="8" operator="containsText" text="Bajo">
      <formula>NOT(ISERROR(SEARCH("Bajo",AN234)))</formula>
    </cfRule>
  </conditionalFormatting>
  <conditionalFormatting sqref="O234:O252">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Hoja2!$E$4:$E$5</xm:f>
          </x14:formula1>
          <xm:sqref>AB6 AB17 AB25 AB36 AB44 AB55 AB74 AB82 AB93:AE93 AB101 AB131 AB367 AB348 AB359 AB395 AB422 AB272 AB403 AB291 AB302 AB310 AB321 AB329 AB340 AB376 AB384 AB63 AB112 AB120 AB506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CDE06-BB66-43A7-A44F-D1764D48E8D5}">
  <sheetPr>
    <tabColor rgb="FF00B050"/>
  </sheetPr>
  <dimension ref="A1:W32"/>
  <sheetViews>
    <sheetView topLeftCell="F1" zoomScale="85" zoomScaleNormal="85" workbookViewId="0">
      <pane ySplit="9" topLeftCell="A10" activePane="bottomLeft" state="frozen"/>
      <selection activeCell="F1" sqref="F1"/>
      <selection pane="bottomLeft" activeCell="K9" sqref="K9"/>
    </sheetView>
  </sheetViews>
  <sheetFormatPr baseColWidth="10" defaultColWidth="11.42578125" defaultRowHeight="12"/>
  <cols>
    <col min="1" max="2" width="11.42578125" style="234"/>
    <col min="3" max="3" width="24.5703125" style="234" customWidth="1"/>
    <col min="4" max="4" width="27" style="234" customWidth="1"/>
    <col min="5" max="5" width="58.85546875" style="234" customWidth="1"/>
    <col min="6" max="6" width="39.7109375" style="234" customWidth="1"/>
    <col min="7" max="7" width="15.85546875" style="234" customWidth="1"/>
    <col min="8" max="8" width="16.42578125" style="234" customWidth="1"/>
    <col min="9" max="9" width="20.28515625" style="234" customWidth="1"/>
    <col min="10" max="11" width="18.5703125" style="234" customWidth="1"/>
    <col min="12" max="12" width="24.140625" style="234" customWidth="1"/>
    <col min="13" max="13" width="23.28515625" style="234" customWidth="1"/>
    <col min="14" max="14" width="25.28515625" style="234" customWidth="1"/>
    <col min="15" max="15" width="22" style="234" customWidth="1"/>
    <col min="16" max="16" width="11.42578125" style="233"/>
    <col min="17" max="17" width="27.42578125" style="233" customWidth="1"/>
    <col min="18" max="18" width="27.140625" style="234" bestFit="1" customWidth="1"/>
    <col min="19" max="23" width="0" style="233" hidden="1" customWidth="1"/>
    <col min="24" max="16384" width="11.42578125" style="233"/>
  </cols>
  <sheetData>
    <row r="1" spans="1:23" ht="12.75" customHeight="1">
      <c r="A1" s="263" t="s">
        <v>600</v>
      </c>
      <c r="B1" s="262"/>
      <c r="C1" s="262"/>
      <c r="D1" s="262"/>
      <c r="E1" s="262"/>
      <c r="F1" s="262"/>
      <c r="G1" s="262"/>
      <c r="H1" s="262"/>
      <c r="I1" s="262"/>
      <c r="J1" s="262"/>
      <c r="K1" s="262"/>
      <c r="L1" s="262"/>
      <c r="M1" s="262"/>
      <c r="N1" s="262"/>
      <c r="O1" s="262"/>
      <c r="P1" s="262"/>
      <c r="Q1" s="262"/>
      <c r="R1" s="262"/>
    </row>
    <row r="2" spans="1:23">
      <c r="A2" s="1103"/>
      <c r="B2" s="1104"/>
      <c r="C2" s="1104"/>
      <c r="D2" s="1104"/>
      <c r="E2" s="1104"/>
      <c r="F2" s="1104"/>
      <c r="G2" s="1104"/>
      <c r="H2" s="1104"/>
      <c r="I2" s="1104"/>
      <c r="J2" s="1104"/>
      <c r="K2" s="1104"/>
      <c r="L2" s="1104"/>
      <c r="M2" s="1104"/>
      <c r="N2" s="1104"/>
      <c r="O2" s="1104"/>
      <c r="P2" s="1104"/>
      <c r="Q2" s="1104"/>
      <c r="R2" s="1104"/>
    </row>
    <row r="3" spans="1:23" ht="12.75" thickBot="1">
      <c r="A3" s="1103"/>
      <c r="B3" s="1104"/>
      <c r="C3" s="1104"/>
      <c r="D3" s="1104"/>
      <c r="E3" s="1104"/>
      <c r="F3" s="1104"/>
      <c r="G3" s="1104"/>
      <c r="H3" s="1104"/>
      <c r="I3" s="1104"/>
      <c r="J3" s="1104"/>
      <c r="K3" s="1104"/>
      <c r="L3" s="1104"/>
      <c r="M3" s="1104"/>
      <c r="N3" s="1104"/>
      <c r="O3" s="1104"/>
      <c r="P3" s="1104"/>
      <c r="Q3" s="1104"/>
      <c r="R3" s="1104"/>
    </row>
    <row r="4" spans="1:23" ht="48" customHeight="1">
      <c r="A4" s="1114" t="s">
        <v>1185</v>
      </c>
      <c r="B4" s="1115"/>
      <c r="C4" s="1115"/>
      <c r="D4" s="1115"/>
      <c r="E4" s="1115"/>
      <c r="F4" s="1115"/>
      <c r="G4" s="1115"/>
      <c r="H4" s="1115"/>
      <c r="I4" s="1115"/>
      <c r="J4" s="1115"/>
      <c r="K4" s="1115"/>
      <c r="L4" s="1115"/>
      <c r="M4" s="1115"/>
      <c r="N4" s="1115"/>
      <c r="O4" s="1115"/>
      <c r="P4" s="1115"/>
      <c r="Q4" s="1115"/>
      <c r="R4" s="1116"/>
    </row>
    <row r="5" spans="1:23">
      <c r="A5" s="1108"/>
      <c r="B5" s="1109"/>
      <c r="C5" s="1109"/>
      <c r="D5" s="1109"/>
      <c r="E5" s="1109"/>
      <c r="F5" s="1109"/>
      <c r="G5" s="1109"/>
      <c r="H5" s="1109"/>
      <c r="I5" s="1109"/>
      <c r="J5" s="1109"/>
      <c r="K5" s="1109"/>
      <c r="L5" s="1109"/>
      <c r="M5" s="1109"/>
      <c r="N5" s="1109"/>
      <c r="O5" s="1109"/>
      <c r="P5" s="1109"/>
      <c r="Q5" s="1109"/>
      <c r="R5" s="1110"/>
    </row>
    <row r="6" spans="1:23">
      <c r="A6" s="1108"/>
      <c r="B6" s="1109"/>
      <c r="C6" s="1109"/>
      <c r="D6" s="1109"/>
      <c r="E6" s="1109"/>
      <c r="F6" s="1109"/>
      <c r="G6" s="1109"/>
      <c r="H6" s="1109"/>
      <c r="I6" s="1109"/>
      <c r="J6" s="1109"/>
      <c r="K6" s="1109"/>
      <c r="L6" s="1109"/>
      <c r="M6" s="1109"/>
      <c r="N6" s="1109"/>
      <c r="O6" s="1109"/>
      <c r="P6" s="1109"/>
      <c r="Q6" s="1109"/>
      <c r="R6" s="1110"/>
    </row>
    <row r="7" spans="1:23" ht="12.75" customHeight="1" thickBot="1">
      <c r="A7" s="1111"/>
      <c r="B7" s="1112"/>
      <c r="C7" s="1112"/>
      <c r="D7" s="1112"/>
      <c r="E7" s="1112"/>
      <c r="F7" s="1112"/>
      <c r="G7" s="1112"/>
      <c r="H7" s="1112"/>
      <c r="I7" s="1112"/>
      <c r="J7" s="1112"/>
      <c r="K7" s="1112"/>
      <c r="L7" s="1112"/>
      <c r="M7" s="1112"/>
      <c r="N7" s="1112"/>
      <c r="O7" s="1112"/>
      <c r="P7" s="1112"/>
      <c r="Q7" s="1112"/>
      <c r="R7" s="1113"/>
    </row>
    <row r="8" spans="1:23" ht="13.5" customHeight="1" thickBot="1">
      <c r="A8" s="1105" t="s">
        <v>1184</v>
      </c>
      <c r="B8" s="1106"/>
      <c r="C8" s="1107"/>
      <c r="D8" s="1105" t="s">
        <v>1183</v>
      </c>
      <c r="E8" s="1106"/>
      <c r="F8" s="1106"/>
      <c r="G8" s="1106"/>
      <c r="H8" s="1106"/>
      <c r="I8" s="1106"/>
      <c r="J8" s="1107"/>
      <c r="K8" s="1117" t="s">
        <v>1182</v>
      </c>
      <c r="L8" s="1118"/>
      <c r="M8" s="1118"/>
      <c r="N8" s="1118"/>
      <c r="O8" s="1118"/>
      <c r="P8" s="1118"/>
      <c r="Q8" s="1118"/>
      <c r="R8" s="1119"/>
      <c r="S8" s="1101" t="s">
        <v>28</v>
      </c>
      <c r="T8" s="1101"/>
      <c r="U8" s="1101"/>
      <c r="V8" s="1101"/>
      <c r="W8" s="1102" t="s">
        <v>29</v>
      </c>
    </row>
    <row r="9" spans="1:23" ht="103.5" customHeight="1" thickBot="1">
      <c r="A9" s="261" t="s">
        <v>1181</v>
      </c>
      <c r="B9" s="260" t="s">
        <v>1180</v>
      </c>
      <c r="C9" s="259" t="s">
        <v>1179</v>
      </c>
      <c r="D9" s="259" t="s">
        <v>1178</v>
      </c>
      <c r="E9" s="259" t="s">
        <v>1177</v>
      </c>
      <c r="F9" s="259" t="s">
        <v>1176</v>
      </c>
      <c r="G9" s="1105" t="s">
        <v>1175</v>
      </c>
      <c r="H9" s="1107"/>
      <c r="I9" s="259" t="s">
        <v>1174</v>
      </c>
      <c r="J9" s="259" t="s">
        <v>1173</v>
      </c>
      <c r="K9" s="259" t="s">
        <v>1247</v>
      </c>
      <c r="L9" s="259" t="s">
        <v>33</v>
      </c>
      <c r="M9" s="259" t="s">
        <v>34</v>
      </c>
      <c r="N9" s="259" t="s">
        <v>35</v>
      </c>
      <c r="O9" s="259" t="s">
        <v>689</v>
      </c>
      <c r="P9" s="259" t="s">
        <v>1172</v>
      </c>
      <c r="Q9" s="259" t="s">
        <v>1171</v>
      </c>
      <c r="R9" s="259" t="s">
        <v>37</v>
      </c>
      <c r="S9" s="99" t="s">
        <v>38</v>
      </c>
      <c r="T9" s="99" t="s">
        <v>39</v>
      </c>
      <c r="U9" s="99" t="s">
        <v>40</v>
      </c>
      <c r="V9" s="99" t="s">
        <v>41</v>
      </c>
      <c r="W9" s="302"/>
    </row>
    <row r="10" spans="1:23" ht="103.5" customHeight="1">
      <c r="A10" s="258" t="s">
        <v>1128</v>
      </c>
      <c r="B10" s="245">
        <v>1552</v>
      </c>
      <c r="C10" s="257" t="s">
        <v>519</v>
      </c>
      <c r="D10" s="245" t="s">
        <v>1126</v>
      </c>
      <c r="E10" s="245" t="s">
        <v>1170</v>
      </c>
      <c r="F10" s="254" t="s">
        <v>1169</v>
      </c>
      <c r="G10" s="1120" t="s">
        <v>1168</v>
      </c>
      <c r="H10" s="1120"/>
      <c r="I10" s="245" t="s">
        <v>1167</v>
      </c>
      <c r="J10" s="245" t="s">
        <v>1166</v>
      </c>
      <c r="K10" s="245" t="s">
        <v>491</v>
      </c>
      <c r="L10" s="291">
        <v>0.2</v>
      </c>
      <c r="M10" s="291">
        <v>0.3</v>
      </c>
      <c r="N10" s="292">
        <v>0.5</v>
      </c>
      <c r="O10" s="245" t="s">
        <v>1105</v>
      </c>
      <c r="P10" s="244">
        <v>44958</v>
      </c>
      <c r="Q10" s="244">
        <v>45260</v>
      </c>
      <c r="R10" s="243" t="s">
        <v>690</v>
      </c>
      <c r="S10" s="256"/>
      <c r="T10" s="255"/>
      <c r="U10" s="255"/>
      <c r="V10" s="255"/>
      <c r="W10" s="255"/>
    </row>
    <row r="11" spans="1:23" s="234" customFormat="1" ht="132" customHeight="1">
      <c r="A11" s="235" t="s">
        <v>1128</v>
      </c>
      <c r="B11" s="245">
        <v>4786</v>
      </c>
      <c r="C11" s="245" t="s">
        <v>1165</v>
      </c>
      <c r="D11" s="245" t="s">
        <v>1126</v>
      </c>
      <c r="E11" s="245" t="s">
        <v>1140</v>
      </c>
      <c r="F11" s="254" t="s">
        <v>1146</v>
      </c>
      <c r="G11" s="1120" t="s">
        <v>1138</v>
      </c>
      <c r="H11" s="1120"/>
      <c r="I11" s="245" t="s">
        <v>1137</v>
      </c>
      <c r="J11" s="245" t="s">
        <v>1164</v>
      </c>
      <c r="K11" s="245" t="s">
        <v>491</v>
      </c>
      <c r="L11" s="291">
        <v>0.4</v>
      </c>
      <c r="M11" s="291">
        <v>0.4</v>
      </c>
      <c r="N11" s="292">
        <v>0.2</v>
      </c>
      <c r="O11" s="245" t="s">
        <v>1105</v>
      </c>
      <c r="P11" s="244">
        <v>44928</v>
      </c>
      <c r="Q11" s="243" t="s">
        <v>1135</v>
      </c>
      <c r="R11" s="243" t="s">
        <v>1134</v>
      </c>
      <c r="S11" s="253" t="s">
        <v>1134</v>
      </c>
    </row>
    <row r="12" spans="1:23" s="234" customFormat="1" ht="132" customHeight="1">
      <c r="A12" s="250" t="s">
        <v>1128</v>
      </c>
      <c r="B12" s="247">
        <v>4785</v>
      </c>
      <c r="C12" s="247" t="s">
        <v>1163</v>
      </c>
      <c r="D12" s="247" t="s">
        <v>1126</v>
      </c>
      <c r="E12" s="247" t="s">
        <v>1140</v>
      </c>
      <c r="F12" s="247" t="s">
        <v>1146</v>
      </c>
      <c r="G12" s="1120" t="s">
        <v>1138</v>
      </c>
      <c r="H12" s="1120"/>
      <c r="I12" s="247" t="s">
        <v>1137</v>
      </c>
      <c r="J12" s="247" t="s">
        <v>1145</v>
      </c>
      <c r="K12" s="245" t="s">
        <v>491</v>
      </c>
      <c r="L12" s="291">
        <v>0.4</v>
      </c>
      <c r="M12" s="291">
        <v>0.4</v>
      </c>
      <c r="N12" s="292">
        <v>0.2</v>
      </c>
      <c r="O12" s="245" t="s">
        <v>1105</v>
      </c>
      <c r="P12" s="244">
        <v>44928</v>
      </c>
      <c r="Q12" s="243" t="s">
        <v>1135</v>
      </c>
      <c r="R12" s="243" t="s">
        <v>1134</v>
      </c>
      <c r="S12" s="242" t="s">
        <v>1134</v>
      </c>
    </row>
    <row r="13" spans="1:23" s="234" customFormat="1" ht="132" customHeight="1">
      <c r="A13" s="250" t="s">
        <v>1128</v>
      </c>
      <c r="B13" s="247">
        <v>4787</v>
      </c>
      <c r="C13" s="247" t="s">
        <v>1162</v>
      </c>
      <c r="D13" s="247" t="s">
        <v>1126</v>
      </c>
      <c r="E13" s="247" t="s">
        <v>1140</v>
      </c>
      <c r="F13" s="247" t="s">
        <v>1146</v>
      </c>
      <c r="G13" s="1120" t="s">
        <v>1138</v>
      </c>
      <c r="H13" s="1120"/>
      <c r="I13" s="247" t="s">
        <v>1137</v>
      </c>
      <c r="J13" s="247" t="s">
        <v>1145</v>
      </c>
      <c r="K13" s="245" t="s">
        <v>491</v>
      </c>
      <c r="L13" s="291">
        <v>0.4</v>
      </c>
      <c r="M13" s="291">
        <v>0.4</v>
      </c>
      <c r="N13" s="292">
        <v>0.2</v>
      </c>
      <c r="O13" s="245" t="s">
        <v>1105</v>
      </c>
      <c r="P13" s="244">
        <v>44928</v>
      </c>
      <c r="Q13" s="243" t="s">
        <v>1135</v>
      </c>
      <c r="R13" s="243" t="s">
        <v>1134</v>
      </c>
      <c r="S13" s="242" t="s">
        <v>1134</v>
      </c>
    </row>
    <row r="14" spans="1:23" s="234" customFormat="1" ht="132" customHeight="1">
      <c r="A14" s="250" t="s">
        <v>1114</v>
      </c>
      <c r="B14" s="252" t="s">
        <v>1113</v>
      </c>
      <c r="C14" s="247" t="s">
        <v>1161</v>
      </c>
      <c r="D14" s="247" t="s">
        <v>1160</v>
      </c>
      <c r="E14" s="247" t="s">
        <v>1156</v>
      </c>
      <c r="F14" s="247" t="s">
        <v>1146</v>
      </c>
      <c r="G14" s="1120" t="s">
        <v>1138</v>
      </c>
      <c r="H14" s="1120"/>
      <c r="I14" s="247" t="s">
        <v>1137</v>
      </c>
      <c r="J14" s="247" t="s">
        <v>1145</v>
      </c>
      <c r="K14" s="245" t="s">
        <v>491</v>
      </c>
      <c r="L14" s="293">
        <v>0.2</v>
      </c>
      <c r="M14" s="293">
        <v>0.4</v>
      </c>
      <c r="N14" s="294">
        <v>0.4</v>
      </c>
      <c r="O14" s="245" t="s">
        <v>1105</v>
      </c>
      <c r="P14" s="244">
        <v>44928</v>
      </c>
      <c r="Q14" s="243" t="s">
        <v>1135</v>
      </c>
      <c r="R14" s="243" t="s">
        <v>1134</v>
      </c>
      <c r="S14" s="242" t="s">
        <v>1134</v>
      </c>
    </row>
    <row r="15" spans="1:23" s="234" customFormat="1" ht="132" customHeight="1">
      <c r="A15" s="250" t="s">
        <v>1128</v>
      </c>
      <c r="B15" s="247">
        <v>16137</v>
      </c>
      <c r="C15" s="247" t="s">
        <v>1159</v>
      </c>
      <c r="D15" s="247" t="s">
        <v>1126</v>
      </c>
      <c r="E15" s="247" t="s">
        <v>1156</v>
      </c>
      <c r="F15" s="247" t="s">
        <v>1146</v>
      </c>
      <c r="G15" s="1120" t="s">
        <v>1138</v>
      </c>
      <c r="H15" s="1120"/>
      <c r="I15" s="247" t="s">
        <v>1137</v>
      </c>
      <c r="J15" s="247" t="s">
        <v>1145</v>
      </c>
      <c r="K15" s="245" t="s">
        <v>491</v>
      </c>
      <c r="L15" s="293">
        <v>0.2</v>
      </c>
      <c r="M15" s="293">
        <v>0.4</v>
      </c>
      <c r="N15" s="294">
        <v>0.4</v>
      </c>
      <c r="O15" s="245" t="s">
        <v>1105</v>
      </c>
      <c r="P15" s="244">
        <v>44928</v>
      </c>
      <c r="Q15" s="243" t="s">
        <v>1135</v>
      </c>
      <c r="R15" s="243" t="s">
        <v>1134</v>
      </c>
      <c r="S15" s="242" t="s">
        <v>1134</v>
      </c>
    </row>
    <row r="16" spans="1:23" s="234" customFormat="1" ht="132" customHeight="1">
      <c r="A16" s="250" t="s">
        <v>1128</v>
      </c>
      <c r="B16" s="247">
        <v>16131</v>
      </c>
      <c r="C16" s="247" t="s">
        <v>1158</v>
      </c>
      <c r="D16" s="247" t="s">
        <v>1126</v>
      </c>
      <c r="E16" s="247" t="s">
        <v>1156</v>
      </c>
      <c r="F16" s="247" t="s">
        <v>1146</v>
      </c>
      <c r="G16" s="1120" t="s">
        <v>1138</v>
      </c>
      <c r="H16" s="1120"/>
      <c r="I16" s="247" t="s">
        <v>1137</v>
      </c>
      <c r="J16" s="247" t="s">
        <v>1145</v>
      </c>
      <c r="K16" s="245" t="s">
        <v>491</v>
      </c>
      <c r="L16" s="246">
        <v>20</v>
      </c>
      <c r="M16" s="246">
        <v>40</v>
      </c>
      <c r="N16" s="72">
        <v>40</v>
      </c>
      <c r="O16" s="245" t="s">
        <v>1105</v>
      </c>
      <c r="P16" s="244">
        <v>44928</v>
      </c>
      <c r="Q16" s="243" t="s">
        <v>1135</v>
      </c>
      <c r="R16" s="243" t="s">
        <v>1134</v>
      </c>
      <c r="S16" s="242" t="s">
        <v>1134</v>
      </c>
    </row>
    <row r="17" spans="1:19" s="234" customFormat="1" ht="132" customHeight="1">
      <c r="A17" s="250" t="s">
        <v>1128</v>
      </c>
      <c r="B17" s="247">
        <v>58603</v>
      </c>
      <c r="C17" s="247" t="s">
        <v>1157</v>
      </c>
      <c r="D17" s="247" t="s">
        <v>1126</v>
      </c>
      <c r="E17" s="247" t="s">
        <v>1156</v>
      </c>
      <c r="F17" s="247" t="s">
        <v>1146</v>
      </c>
      <c r="G17" s="1120" t="s">
        <v>1138</v>
      </c>
      <c r="H17" s="1120"/>
      <c r="I17" s="247" t="s">
        <v>1137</v>
      </c>
      <c r="J17" s="247" t="s">
        <v>1145</v>
      </c>
      <c r="K17" s="245" t="s">
        <v>491</v>
      </c>
      <c r="L17" s="293">
        <v>0.2</v>
      </c>
      <c r="M17" s="293">
        <v>0.4</v>
      </c>
      <c r="N17" s="294">
        <v>0.4</v>
      </c>
      <c r="O17" s="245" t="s">
        <v>1105</v>
      </c>
      <c r="P17" s="244">
        <v>44928</v>
      </c>
      <c r="Q17" s="243" t="s">
        <v>1135</v>
      </c>
      <c r="R17" s="243" t="s">
        <v>1134</v>
      </c>
      <c r="S17" s="242" t="s">
        <v>1134</v>
      </c>
    </row>
    <row r="18" spans="1:19" s="234" customFormat="1" ht="132" customHeight="1">
      <c r="A18" s="250" t="s">
        <v>1128</v>
      </c>
      <c r="B18" s="247">
        <v>19133</v>
      </c>
      <c r="C18" s="247" t="s">
        <v>1155</v>
      </c>
      <c r="D18" s="247" t="s">
        <v>1126</v>
      </c>
      <c r="E18" s="247" t="s">
        <v>1153</v>
      </c>
      <c r="F18" s="247" t="s">
        <v>1146</v>
      </c>
      <c r="G18" s="1120" t="s">
        <v>1138</v>
      </c>
      <c r="H18" s="1120"/>
      <c r="I18" s="247" t="s">
        <v>1137</v>
      </c>
      <c r="J18" s="247" t="s">
        <v>1145</v>
      </c>
      <c r="K18" s="245" t="s">
        <v>491</v>
      </c>
      <c r="L18" s="293">
        <v>0.3</v>
      </c>
      <c r="M18" s="293">
        <v>0.4</v>
      </c>
      <c r="N18" s="292">
        <v>0.3</v>
      </c>
      <c r="O18" s="245" t="s">
        <v>1105</v>
      </c>
      <c r="P18" s="244">
        <v>44928</v>
      </c>
      <c r="Q18" s="243" t="s">
        <v>1135</v>
      </c>
      <c r="R18" s="243" t="s">
        <v>1134</v>
      </c>
      <c r="S18" s="242" t="s">
        <v>1134</v>
      </c>
    </row>
    <row r="19" spans="1:19" s="234" customFormat="1" ht="132" customHeight="1">
      <c r="A19" s="250" t="s">
        <v>1128</v>
      </c>
      <c r="B19" s="247">
        <v>4788</v>
      </c>
      <c r="C19" s="247" t="s">
        <v>1154</v>
      </c>
      <c r="D19" s="247" t="s">
        <v>1126</v>
      </c>
      <c r="E19" s="247" t="s">
        <v>1153</v>
      </c>
      <c r="F19" s="247" t="s">
        <v>1146</v>
      </c>
      <c r="G19" s="1120" t="s">
        <v>1138</v>
      </c>
      <c r="H19" s="1120"/>
      <c r="I19" s="247" t="s">
        <v>1137</v>
      </c>
      <c r="J19" s="247" t="s">
        <v>1145</v>
      </c>
      <c r="K19" s="245" t="s">
        <v>491</v>
      </c>
      <c r="L19" s="293">
        <v>0.3</v>
      </c>
      <c r="M19" s="293">
        <v>0.4</v>
      </c>
      <c r="N19" s="292">
        <v>0.3</v>
      </c>
      <c r="O19" s="245" t="s">
        <v>1105</v>
      </c>
      <c r="P19" s="244">
        <v>44928</v>
      </c>
      <c r="Q19" s="243" t="s">
        <v>1135</v>
      </c>
      <c r="R19" s="243" t="s">
        <v>1134</v>
      </c>
      <c r="S19" s="242" t="s">
        <v>1134</v>
      </c>
    </row>
    <row r="20" spans="1:19" s="234" customFormat="1" ht="132" customHeight="1">
      <c r="A20" s="250" t="s">
        <v>1128</v>
      </c>
      <c r="B20" s="247">
        <v>19076</v>
      </c>
      <c r="C20" s="247" t="s">
        <v>1152</v>
      </c>
      <c r="D20" s="247" t="s">
        <v>1126</v>
      </c>
      <c r="E20" s="247" t="s">
        <v>1140</v>
      </c>
      <c r="F20" s="247" t="s">
        <v>1146</v>
      </c>
      <c r="G20" s="1120" t="s">
        <v>1138</v>
      </c>
      <c r="H20" s="1120"/>
      <c r="I20" s="247" t="s">
        <v>1137</v>
      </c>
      <c r="J20" s="247" t="s">
        <v>1145</v>
      </c>
      <c r="K20" s="245" t="s">
        <v>491</v>
      </c>
      <c r="L20" s="293">
        <v>0.2</v>
      </c>
      <c r="M20" s="293">
        <v>0.4</v>
      </c>
      <c r="N20" s="294">
        <v>0.4</v>
      </c>
      <c r="O20" s="245" t="s">
        <v>1105</v>
      </c>
      <c r="P20" s="244">
        <v>44928</v>
      </c>
      <c r="Q20" s="243" t="s">
        <v>1135</v>
      </c>
      <c r="R20" s="243" t="s">
        <v>1134</v>
      </c>
      <c r="S20" s="242" t="s">
        <v>1134</v>
      </c>
    </row>
    <row r="21" spans="1:19" s="234" customFormat="1" ht="132" customHeight="1">
      <c r="A21" s="250" t="s">
        <v>1128</v>
      </c>
      <c r="B21" s="247">
        <v>65533</v>
      </c>
      <c r="C21" s="247" t="s">
        <v>1151</v>
      </c>
      <c r="D21" s="247" t="s">
        <v>1126</v>
      </c>
      <c r="E21" s="247" t="s">
        <v>1140</v>
      </c>
      <c r="F21" s="247" t="s">
        <v>1146</v>
      </c>
      <c r="G21" s="1120" t="s">
        <v>1138</v>
      </c>
      <c r="H21" s="1120"/>
      <c r="I21" s="247" t="s">
        <v>1137</v>
      </c>
      <c r="J21" s="247" t="s">
        <v>1145</v>
      </c>
      <c r="K21" s="245" t="s">
        <v>491</v>
      </c>
      <c r="L21" s="293">
        <v>0.3</v>
      </c>
      <c r="M21" s="293">
        <v>0.4</v>
      </c>
      <c r="N21" s="292">
        <v>0.3</v>
      </c>
      <c r="O21" s="245" t="s">
        <v>1105</v>
      </c>
      <c r="P21" s="244">
        <v>44928</v>
      </c>
      <c r="Q21" s="243" t="s">
        <v>1135</v>
      </c>
      <c r="R21" s="243" t="s">
        <v>1134</v>
      </c>
      <c r="S21" s="242" t="s">
        <v>1134</v>
      </c>
    </row>
    <row r="22" spans="1:19" s="234" customFormat="1" ht="132" customHeight="1">
      <c r="A22" s="250" t="s">
        <v>1128</v>
      </c>
      <c r="B22" s="247">
        <v>77641</v>
      </c>
      <c r="C22" s="247" t="s">
        <v>1150</v>
      </c>
      <c r="D22" s="247" t="s">
        <v>1126</v>
      </c>
      <c r="E22" s="247" t="s">
        <v>1140</v>
      </c>
      <c r="F22" s="247" t="s">
        <v>1146</v>
      </c>
      <c r="G22" s="1120" t="s">
        <v>1138</v>
      </c>
      <c r="H22" s="1120"/>
      <c r="I22" s="247" t="s">
        <v>1137</v>
      </c>
      <c r="J22" s="247" t="s">
        <v>1145</v>
      </c>
      <c r="K22" s="245" t="s">
        <v>491</v>
      </c>
      <c r="L22" s="293">
        <v>0.3</v>
      </c>
      <c r="M22" s="293">
        <v>0.4</v>
      </c>
      <c r="N22" s="292">
        <v>0.3</v>
      </c>
      <c r="O22" s="245" t="s">
        <v>1105</v>
      </c>
      <c r="P22" s="244">
        <v>44928</v>
      </c>
      <c r="Q22" s="243" t="s">
        <v>1135</v>
      </c>
      <c r="R22" s="243" t="s">
        <v>1134</v>
      </c>
      <c r="S22" s="242" t="s">
        <v>1134</v>
      </c>
    </row>
    <row r="23" spans="1:19" s="234" customFormat="1" ht="132" customHeight="1">
      <c r="A23" s="250" t="s">
        <v>1128</v>
      </c>
      <c r="B23" s="247">
        <v>77642</v>
      </c>
      <c r="C23" s="247" t="s">
        <v>1149</v>
      </c>
      <c r="D23" s="247" t="s">
        <v>1126</v>
      </c>
      <c r="E23" s="247" t="s">
        <v>1140</v>
      </c>
      <c r="F23" s="247" t="s">
        <v>1146</v>
      </c>
      <c r="G23" s="1121" t="s">
        <v>1138</v>
      </c>
      <c r="H23" s="1121"/>
      <c r="I23" s="251" t="s">
        <v>1137</v>
      </c>
      <c r="J23" s="247" t="s">
        <v>1145</v>
      </c>
      <c r="K23" s="245" t="s">
        <v>491</v>
      </c>
      <c r="L23" s="293">
        <v>0.3</v>
      </c>
      <c r="M23" s="293">
        <v>0.4</v>
      </c>
      <c r="N23" s="292">
        <v>0.3</v>
      </c>
      <c r="O23" s="245" t="s">
        <v>1105</v>
      </c>
      <c r="P23" s="244">
        <v>44928</v>
      </c>
      <c r="Q23" s="243" t="s">
        <v>1135</v>
      </c>
      <c r="R23" s="243" t="s">
        <v>1134</v>
      </c>
      <c r="S23" s="242" t="s">
        <v>1134</v>
      </c>
    </row>
    <row r="24" spans="1:19" s="234" customFormat="1" ht="132" customHeight="1">
      <c r="A24" s="250" t="s">
        <v>1128</v>
      </c>
      <c r="B24" s="247">
        <v>78317</v>
      </c>
      <c r="C24" s="247" t="s">
        <v>1148</v>
      </c>
      <c r="D24" s="247" t="s">
        <v>1126</v>
      </c>
      <c r="E24" s="247" t="s">
        <v>1140</v>
      </c>
      <c r="F24" s="249" t="s">
        <v>1146</v>
      </c>
      <c r="G24" s="1120" t="s">
        <v>1138</v>
      </c>
      <c r="H24" s="1120"/>
      <c r="I24" s="248" t="s">
        <v>1137</v>
      </c>
      <c r="J24" s="247" t="s">
        <v>1145</v>
      </c>
      <c r="K24" s="245" t="s">
        <v>491</v>
      </c>
      <c r="L24" s="293">
        <v>0.3</v>
      </c>
      <c r="M24" s="293">
        <v>0.4</v>
      </c>
      <c r="N24" s="292">
        <v>0.3</v>
      </c>
      <c r="O24" s="245" t="s">
        <v>1105</v>
      </c>
      <c r="P24" s="244">
        <v>44928</v>
      </c>
      <c r="Q24" s="243" t="s">
        <v>1135</v>
      </c>
      <c r="R24" s="243" t="s">
        <v>1134</v>
      </c>
      <c r="S24" s="242" t="s">
        <v>1134</v>
      </c>
    </row>
    <row r="25" spans="1:19" s="234" customFormat="1" ht="132" customHeight="1">
      <c r="A25" s="250" t="s">
        <v>1128</v>
      </c>
      <c r="B25" s="247">
        <v>78328</v>
      </c>
      <c r="C25" s="247" t="s">
        <v>1147</v>
      </c>
      <c r="D25" s="247" t="s">
        <v>1126</v>
      </c>
      <c r="E25" s="247" t="s">
        <v>1140</v>
      </c>
      <c r="F25" s="249" t="s">
        <v>1146</v>
      </c>
      <c r="G25" s="1120" t="s">
        <v>1138</v>
      </c>
      <c r="H25" s="1120"/>
      <c r="I25" s="248" t="s">
        <v>1137</v>
      </c>
      <c r="J25" s="247" t="s">
        <v>1145</v>
      </c>
      <c r="K25" s="245" t="s">
        <v>491</v>
      </c>
      <c r="L25" s="293">
        <v>0.3</v>
      </c>
      <c r="M25" s="293">
        <v>0.4</v>
      </c>
      <c r="N25" s="292">
        <v>0.3</v>
      </c>
      <c r="O25" s="245" t="s">
        <v>1105</v>
      </c>
      <c r="P25" s="244">
        <v>44928</v>
      </c>
      <c r="Q25" s="243" t="s">
        <v>1135</v>
      </c>
      <c r="R25" s="243" t="s">
        <v>1134</v>
      </c>
      <c r="S25" s="242" t="s">
        <v>1134</v>
      </c>
    </row>
    <row r="26" spans="1:19" s="234" customFormat="1" ht="132" customHeight="1">
      <c r="A26" s="250" t="s">
        <v>1128</v>
      </c>
      <c r="B26" s="247">
        <v>78329</v>
      </c>
      <c r="C26" s="247" t="s">
        <v>1144</v>
      </c>
      <c r="D26" s="247" t="s">
        <v>1126</v>
      </c>
      <c r="E26" s="247" t="s">
        <v>1140</v>
      </c>
      <c r="F26" s="249" t="s">
        <v>1139</v>
      </c>
      <c r="G26" s="1120" t="s">
        <v>1138</v>
      </c>
      <c r="H26" s="1120"/>
      <c r="I26" s="248" t="s">
        <v>1137</v>
      </c>
      <c r="J26" s="247" t="s">
        <v>1136</v>
      </c>
      <c r="K26" s="245" t="s">
        <v>491</v>
      </c>
      <c r="L26" s="293">
        <v>0.3</v>
      </c>
      <c r="M26" s="293">
        <v>0.4</v>
      </c>
      <c r="N26" s="292">
        <v>0.3</v>
      </c>
      <c r="O26" s="245" t="s">
        <v>1105</v>
      </c>
      <c r="P26" s="244">
        <v>44928</v>
      </c>
      <c r="Q26" s="243" t="s">
        <v>1135</v>
      </c>
      <c r="R26" s="243" t="s">
        <v>1134</v>
      </c>
      <c r="S26" s="242" t="s">
        <v>1134</v>
      </c>
    </row>
    <row r="27" spans="1:19" s="234" customFormat="1" ht="132" customHeight="1">
      <c r="A27" s="250" t="s">
        <v>1128</v>
      </c>
      <c r="B27" s="247">
        <v>78330</v>
      </c>
      <c r="C27" s="247" t="s">
        <v>1143</v>
      </c>
      <c r="D27" s="247" t="s">
        <v>1126</v>
      </c>
      <c r="E27" s="247" t="s">
        <v>1140</v>
      </c>
      <c r="F27" s="249" t="s">
        <v>1142</v>
      </c>
      <c r="G27" s="1120" t="s">
        <v>1138</v>
      </c>
      <c r="H27" s="1120"/>
      <c r="I27" s="248" t="s">
        <v>1137</v>
      </c>
      <c r="J27" s="247" t="s">
        <v>1136</v>
      </c>
      <c r="K27" s="245" t="s">
        <v>491</v>
      </c>
      <c r="L27" s="293">
        <v>0.3</v>
      </c>
      <c r="M27" s="293">
        <v>0.4</v>
      </c>
      <c r="N27" s="292">
        <v>0.3</v>
      </c>
      <c r="O27" s="245" t="s">
        <v>1105</v>
      </c>
      <c r="P27" s="244">
        <v>44928</v>
      </c>
      <c r="Q27" s="243" t="s">
        <v>1135</v>
      </c>
      <c r="R27" s="243" t="s">
        <v>1134</v>
      </c>
      <c r="S27" s="242" t="s">
        <v>1134</v>
      </c>
    </row>
    <row r="28" spans="1:19" s="234" customFormat="1" ht="132" customHeight="1">
      <c r="A28" s="250" t="s">
        <v>1128</v>
      </c>
      <c r="B28" s="247">
        <v>78331</v>
      </c>
      <c r="C28" s="247" t="s">
        <v>1141</v>
      </c>
      <c r="D28" s="247" t="s">
        <v>1126</v>
      </c>
      <c r="E28" s="247" t="s">
        <v>1140</v>
      </c>
      <c r="F28" s="249" t="s">
        <v>1139</v>
      </c>
      <c r="G28" s="1120" t="s">
        <v>1138</v>
      </c>
      <c r="H28" s="1120"/>
      <c r="I28" s="248" t="s">
        <v>1137</v>
      </c>
      <c r="J28" s="247" t="s">
        <v>1136</v>
      </c>
      <c r="K28" s="245" t="s">
        <v>491</v>
      </c>
      <c r="L28" s="293">
        <v>0.3</v>
      </c>
      <c r="M28" s="293">
        <v>0.4</v>
      </c>
      <c r="N28" s="292">
        <v>0.3</v>
      </c>
      <c r="O28" s="245" t="s">
        <v>1105</v>
      </c>
      <c r="P28" s="244">
        <v>44928</v>
      </c>
      <c r="Q28" s="243" t="s">
        <v>1135</v>
      </c>
      <c r="R28" s="243" t="s">
        <v>1134</v>
      </c>
      <c r="S28" s="242" t="s">
        <v>1134</v>
      </c>
    </row>
    <row r="29" spans="1:19" ht="348.75">
      <c r="A29" s="238" t="s">
        <v>1128</v>
      </c>
      <c r="B29" s="238">
        <v>1560</v>
      </c>
      <c r="C29" s="238" t="s">
        <v>1133</v>
      </c>
      <c r="D29" s="238" t="s">
        <v>1126</v>
      </c>
      <c r="E29" s="238" t="s">
        <v>1132</v>
      </c>
      <c r="F29" s="238" t="s">
        <v>1124</v>
      </c>
      <c r="G29" s="1122" t="s">
        <v>1131</v>
      </c>
      <c r="H29" s="1123"/>
      <c r="I29" s="238" t="s">
        <v>1122</v>
      </c>
      <c r="J29" s="238" t="s">
        <v>1121</v>
      </c>
      <c r="K29" s="241" t="s">
        <v>491</v>
      </c>
      <c r="L29" s="293">
        <v>0.2</v>
      </c>
      <c r="M29" s="293">
        <v>0.4</v>
      </c>
      <c r="N29" s="293">
        <v>0.4</v>
      </c>
      <c r="O29" s="240" t="s">
        <v>1105</v>
      </c>
      <c r="P29" s="239" t="s">
        <v>1130</v>
      </c>
      <c r="Q29" s="239" t="s">
        <v>1129</v>
      </c>
      <c r="R29" s="238" t="s">
        <v>1118</v>
      </c>
    </row>
    <row r="30" spans="1:19" ht="348.75">
      <c r="A30" s="236" t="s">
        <v>1128</v>
      </c>
      <c r="B30" s="236">
        <v>1557</v>
      </c>
      <c r="C30" s="236" t="s">
        <v>1127</v>
      </c>
      <c r="D30" s="236" t="s">
        <v>1126</v>
      </c>
      <c r="E30" s="236" t="s">
        <v>1125</v>
      </c>
      <c r="F30" s="236" t="s">
        <v>1124</v>
      </c>
      <c r="G30" s="1124" t="s">
        <v>1123</v>
      </c>
      <c r="H30" s="1124"/>
      <c r="I30" s="236" t="s">
        <v>1122</v>
      </c>
      <c r="J30" s="236" t="s">
        <v>1121</v>
      </c>
      <c r="K30" s="295" t="s">
        <v>491</v>
      </c>
      <c r="L30" s="296">
        <v>0.2</v>
      </c>
      <c r="M30" s="296">
        <v>0.4</v>
      </c>
      <c r="N30" s="296">
        <v>0.4</v>
      </c>
      <c r="O30" s="295" t="s">
        <v>1105</v>
      </c>
      <c r="P30" s="237" t="s">
        <v>1120</v>
      </c>
      <c r="Q30" s="237" t="s">
        <v>1119</v>
      </c>
      <c r="R30" s="236" t="s">
        <v>1118</v>
      </c>
    </row>
    <row r="31" spans="1:19" ht="165.75">
      <c r="A31" s="297" t="s">
        <v>1114</v>
      </c>
      <c r="B31" s="297" t="s">
        <v>1113</v>
      </c>
      <c r="C31" s="297" t="s">
        <v>1117</v>
      </c>
      <c r="D31" s="297" t="s">
        <v>1111</v>
      </c>
      <c r="E31" s="297" t="s">
        <v>1116</v>
      </c>
      <c r="F31" s="297" t="s">
        <v>1115</v>
      </c>
      <c r="G31" s="1124" t="s">
        <v>1108</v>
      </c>
      <c r="H31" s="1124"/>
      <c r="I31" s="297" t="s">
        <v>1107</v>
      </c>
      <c r="J31" s="297" t="s">
        <v>1106</v>
      </c>
      <c r="K31" s="295" t="s">
        <v>491</v>
      </c>
      <c r="L31" s="296">
        <v>0.33</v>
      </c>
      <c r="M31" s="296">
        <v>0.33</v>
      </c>
      <c r="N31" s="296">
        <v>0.33</v>
      </c>
      <c r="O31" s="295" t="s">
        <v>1105</v>
      </c>
      <c r="P31" s="298">
        <v>44927</v>
      </c>
      <c r="Q31" s="298">
        <v>45291</v>
      </c>
      <c r="R31" s="297" t="s">
        <v>1104</v>
      </c>
    </row>
    <row r="32" spans="1:19" ht="178.5">
      <c r="A32" s="297" t="s">
        <v>1114</v>
      </c>
      <c r="B32" s="297" t="s">
        <v>1113</v>
      </c>
      <c r="C32" s="297" t="s">
        <v>1112</v>
      </c>
      <c r="D32" s="297" t="s">
        <v>1111</v>
      </c>
      <c r="E32" s="297" t="s">
        <v>1110</v>
      </c>
      <c r="F32" s="297" t="s">
        <v>1109</v>
      </c>
      <c r="G32" s="1124" t="s">
        <v>1108</v>
      </c>
      <c r="H32" s="1124"/>
      <c r="I32" s="297" t="s">
        <v>1107</v>
      </c>
      <c r="J32" s="297" t="s">
        <v>1106</v>
      </c>
      <c r="K32" s="295" t="s">
        <v>491</v>
      </c>
      <c r="L32" s="296">
        <v>0.33</v>
      </c>
      <c r="M32" s="296">
        <v>0.33</v>
      </c>
      <c r="N32" s="296">
        <v>0.33</v>
      </c>
      <c r="O32" s="295" t="s">
        <v>1105</v>
      </c>
      <c r="P32" s="298">
        <v>44927</v>
      </c>
      <c r="Q32" s="298">
        <v>45291</v>
      </c>
      <c r="R32" s="297" t="s">
        <v>1104</v>
      </c>
    </row>
  </sheetData>
  <mergeCells count="34">
    <mergeCell ref="G29:H29"/>
    <mergeCell ref="G30:H30"/>
    <mergeCell ref="G31:H31"/>
    <mergeCell ref="G32:H32"/>
    <mergeCell ref="G26:H26"/>
    <mergeCell ref="G27:H27"/>
    <mergeCell ref="G28:H28"/>
    <mergeCell ref="G10:H10"/>
    <mergeCell ref="G24:H24"/>
    <mergeCell ref="G20:H20"/>
    <mergeCell ref="G11:H11"/>
    <mergeCell ref="G12:H12"/>
    <mergeCell ref="G13:H13"/>
    <mergeCell ref="G14:H14"/>
    <mergeCell ref="G15:H15"/>
    <mergeCell ref="G25:H25"/>
    <mergeCell ref="G16:H16"/>
    <mergeCell ref="G17:H17"/>
    <mergeCell ref="G18:H18"/>
    <mergeCell ref="G19:H19"/>
    <mergeCell ref="G21:H21"/>
    <mergeCell ref="G22:H22"/>
    <mergeCell ref="G23:H23"/>
    <mergeCell ref="S8:V8"/>
    <mergeCell ref="W8:W9"/>
    <mergeCell ref="A2:R2"/>
    <mergeCell ref="A3:R3"/>
    <mergeCell ref="A8:C8"/>
    <mergeCell ref="G9:H9"/>
    <mergeCell ref="D8:J8"/>
    <mergeCell ref="A5:R6"/>
    <mergeCell ref="A7:R7"/>
    <mergeCell ref="A4:R4"/>
    <mergeCell ref="K8:R8"/>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8E7D-3E4B-477E-93C0-04FA86F77488}">
  <dimension ref="A1:P15"/>
  <sheetViews>
    <sheetView zoomScale="80" zoomScaleNormal="80" workbookViewId="0">
      <selection activeCell="E4" sqref="E4"/>
    </sheetView>
  </sheetViews>
  <sheetFormatPr baseColWidth="10" defaultColWidth="11.42578125" defaultRowHeight="12"/>
  <cols>
    <col min="1" max="1" width="22.42578125" style="20" customWidth="1"/>
    <col min="2" max="2" width="4.42578125" style="19" customWidth="1"/>
    <col min="3" max="3" width="31.85546875" style="18" customWidth="1"/>
    <col min="4" max="4" width="26.42578125" style="18" customWidth="1"/>
    <col min="5" max="8" width="26.42578125" style="112" customWidth="1"/>
    <col min="9" max="9" width="28.42578125" style="18" customWidth="1"/>
    <col min="10" max="10" width="24.85546875" style="119" customWidth="1"/>
    <col min="11" max="11" width="11.42578125" style="17" hidden="1" customWidth="1"/>
    <col min="12" max="12" width="15.140625" style="16" hidden="1" customWidth="1"/>
    <col min="13" max="13" width="11.42578125" style="16" hidden="1" customWidth="1"/>
    <col min="14" max="14" width="14.42578125" style="16" hidden="1" customWidth="1"/>
    <col min="15" max="15" width="21.42578125" style="16" hidden="1" customWidth="1"/>
    <col min="16" max="16" width="23.85546875" style="16" customWidth="1"/>
    <col min="17" max="16384" width="11.42578125" style="16"/>
  </cols>
  <sheetData>
    <row r="1" spans="1:16" ht="15" thickBot="1">
      <c r="A1" s="221"/>
      <c r="B1" s="220"/>
      <c r="C1" s="218"/>
      <c r="D1" s="218"/>
      <c r="E1" s="219"/>
      <c r="F1" s="219"/>
      <c r="G1" s="219"/>
      <c r="H1" s="219"/>
      <c r="I1" s="218"/>
      <c r="J1" s="217"/>
      <c r="K1" s="216"/>
      <c r="L1" s="215"/>
      <c r="M1" s="215"/>
      <c r="N1" s="215"/>
      <c r="O1" s="215"/>
    </row>
    <row r="2" spans="1:16" ht="45.75" customHeight="1">
      <c r="A2" s="1128" t="s">
        <v>691</v>
      </c>
      <c r="B2" s="1129"/>
      <c r="C2" s="1129"/>
      <c r="D2" s="1129"/>
      <c r="E2" s="1129"/>
      <c r="F2" s="1129"/>
      <c r="G2" s="1129"/>
      <c r="H2" s="1129"/>
      <c r="I2" s="1129"/>
      <c r="J2" s="1129"/>
      <c r="K2" s="1129"/>
      <c r="L2" s="1129"/>
      <c r="M2" s="1129"/>
      <c r="N2" s="1129"/>
      <c r="O2" s="1130"/>
    </row>
    <row r="3" spans="1:16" ht="51" customHeight="1" thickBot="1">
      <c r="A3" s="214"/>
      <c r="B3" s="1131" t="s">
        <v>692</v>
      </c>
      <c r="C3" s="1131"/>
      <c r="D3" s="1131"/>
      <c r="E3" s="1131"/>
      <c r="F3" s="1131"/>
      <c r="G3" s="1131"/>
      <c r="H3" s="1131"/>
      <c r="I3" s="1131"/>
      <c r="J3" s="1131"/>
      <c r="K3" s="1132" t="s">
        <v>28</v>
      </c>
      <c r="L3" s="1132"/>
      <c r="M3" s="1132"/>
      <c r="N3" s="1132"/>
      <c r="O3" s="1133"/>
    </row>
    <row r="4" spans="1:16" ht="69" customHeight="1" thickBot="1">
      <c r="A4" s="213" t="s">
        <v>30</v>
      </c>
      <c r="B4" s="1134" t="s">
        <v>31</v>
      </c>
      <c r="C4" s="1135"/>
      <c r="D4" s="212" t="s">
        <v>32</v>
      </c>
      <c r="E4" s="211" t="s">
        <v>1248</v>
      </c>
      <c r="F4" s="211" t="s">
        <v>33</v>
      </c>
      <c r="G4" s="211" t="s">
        <v>34</v>
      </c>
      <c r="H4" s="212" t="s">
        <v>35</v>
      </c>
      <c r="I4" s="211" t="s">
        <v>689</v>
      </c>
      <c r="J4" s="210" t="s">
        <v>37</v>
      </c>
      <c r="K4" s="209" t="s">
        <v>38</v>
      </c>
      <c r="L4" s="208" t="s">
        <v>693</v>
      </c>
      <c r="M4" s="208" t="s">
        <v>40</v>
      </c>
      <c r="N4" s="208" t="s">
        <v>694</v>
      </c>
      <c r="O4" s="207" t="s">
        <v>695</v>
      </c>
    </row>
    <row r="5" spans="1:16" ht="99.75" customHeight="1">
      <c r="A5" s="1125" t="s">
        <v>696</v>
      </c>
      <c r="B5" s="206" t="s">
        <v>697</v>
      </c>
      <c r="C5" s="202" t="s">
        <v>698</v>
      </c>
      <c r="D5" s="202" t="s">
        <v>699</v>
      </c>
      <c r="E5" s="205" t="s">
        <v>46</v>
      </c>
      <c r="F5" s="204">
        <v>0</v>
      </c>
      <c r="G5" s="203">
        <v>0.5</v>
      </c>
      <c r="H5" s="203">
        <v>0.5</v>
      </c>
      <c r="I5" s="202" t="s">
        <v>700</v>
      </c>
      <c r="J5" s="201" t="s">
        <v>701</v>
      </c>
      <c r="K5" s="122"/>
      <c r="L5" s="123"/>
      <c r="M5" s="123"/>
      <c r="N5" s="123"/>
      <c r="O5" s="124"/>
    </row>
    <row r="6" spans="1:16" ht="99.75" customHeight="1">
      <c r="A6" s="1125"/>
      <c r="B6" s="1187" t="s">
        <v>702</v>
      </c>
      <c r="C6" s="1177" t="s">
        <v>1235</v>
      </c>
      <c r="D6" s="1177" t="s">
        <v>1234</v>
      </c>
      <c r="E6" s="1178" t="s">
        <v>46</v>
      </c>
      <c r="F6" s="1179">
        <v>0</v>
      </c>
      <c r="G6" s="1179">
        <v>1</v>
      </c>
      <c r="H6" s="1179">
        <v>0</v>
      </c>
      <c r="I6" s="1177" t="s">
        <v>1231</v>
      </c>
      <c r="J6" s="1180" t="s">
        <v>703</v>
      </c>
      <c r="K6" s="122"/>
      <c r="L6" s="123"/>
      <c r="M6" s="123"/>
      <c r="N6" s="123"/>
      <c r="O6" s="124"/>
    </row>
    <row r="7" spans="1:16" ht="99.75" customHeight="1">
      <c r="A7" s="1126"/>
      <c r="B7" s="1187" t="s">
        <v>738</v>
      </c>
      <c r="C7" s="1177" t="s">
        <v>1233</v>
      </c>
      <c r="D7" s="1177" t="s">
        <v>1232</v>
      </c>
      <c r="E7" s="1178" t="s">
        <v>46</v>
      </c>
      <c r="F7" s="1179">
        <v>0</v>
      </c>
      <c r="G7" s="1179">
        <v>4</v>
      </c>
      <c r="H7" s="1179">
        <v>0</v>
      </c>
      <c r="I7" s="1177" t="s">
        <v>1231</v>
      </c>
      <c r="J7" s="1180" t="s">
        <v>701</v>
      </c>
      <c r="K7" s="120"/>
      <c r="L7" s="21"/>
      <c r="M7" s="21"/>
      <c r="N7" s="21"/>
      <c r="O7" s="100"/>
    </row>
    <row r="8" spans="1:16" ht="142.5" customHeight="1">
      <c r="A8" s="1126" t="s">
        <v>704</v>
      </c>
      <c r="B8" s="198" t="s">
        <v>50</v>
      </c>
      <c r="C8" s="196" t="s">
        <v>705</v>
      </c>
      <c r="D8" s="196" t="s">
        <v>706</v>
      </c>
      <c r="E8" s="197" t="s">
        <v>491</v>
      </c>
      <c r="F8" s="200">
        <v>0.33</v>
      </c>
      <c r="G8" s="200">
        <v>0.33</v>
      </c>
      <c r="H8" s="200">
        <v>0.34</v>
      </c>
      <c r="I8" s="196" t="s">
        <v>707</v>
      </c>
      <c r="J8" s="193" t="s">
        <v>708</v>
      </c>
      <c r="K8" s="120"/>
      <c r="L8" s="21"/>
      <c r="M8" s="21"/>
      <c r="N8" s="21"/>
      <c r="O8" s="100"/>
    </row>
    <row r="9" spans="1:16" ht="100.5" customHeight="1">
      <c r="A9" s="1126"/>
      <c r="B9" s="198" t="s">
        <v>55</v>
      </c>
      <c r="C9" s="196" t="s">
        <v>709</v>
      </c>
      <c r="D9" s="196" t="s">
        <v>710</v>
      </c>
      <c r="E9" s="197" t="s">
        <v>46</v>
      </c>
      <c r="F9" s="194">
        <v>1</v>
      </c>
      <c r="G9" s="194">
        <v>0</v>
      </c>
      <c r="H9" s="194">
        <v>0</v>
      </c>
      <c r="I9" s="196" t="s">
        <v>711</v>
      </c>
      <c r="J9" s="195" t="s">
        <v>712</v>
      </c>
      <c r="K9" s="120"/>
      <c r="L9" s="21"/>
      <c r="M9" s="21"/>
      <c r="N9" s="21"/>
      <c r="O9" s="100"/>
      <c r="P9" s="153"/>
    </row>
    <row r="10" spans="1:16" ht="100.5" customHeight="1">
      <c r="A10" s="1126"/>
      <c r="B10" s="198" t="s">
        <v>713</v>
      </c>
      <c r="C10" s="196" t="s">
        <v>1086</v>
      </c>
      <c r="D10" s="196" t="s">
        <v>1085</v>
      </c>
      <c r="E10" s="197" t="s">
        <v>491</v>
      </c>
      <c r="F10" s="200">
        <v>0.33</v>
      </c>
      <c r="G10" s="200">
        <v>0.33</v>
      </c>
      <c r="H10" s="200">
        <v>0.34</v>
      </c>
      <c r="I10" s="196" t="s">
        <v>714</v>
      </c>
      <c r="J10" s="195" t="s">
        <v>715</v>
      </c>
      <c r="K10" s="120"/>
      <c r="L10" s="21"/>
      <c r="M10" s="21"/>
      <c r="N10" s="21"/>
      <c r="O10" s="100"/>
      <c r="P10" s="153"/>
    </row>
    <row r="11" spans="1:16" ht="75.75" customHeight="1">
      <c r="A11" s="1126" t="s">
        <v>716</v>
      </c>
      <c r="B11" s="198" t="s">
        <v>61</v>
      </c>
      <c r="C11" s="199" t="s">
        <v>717</v>
      </c>
      <c r="D11" s="199" t="s">
        <v>718</v>
      </c>
      <c r="E11" s="197" t="s">
        <v>46</v>
      </c>
      <c r="F11" s="194">
        <v>0</v>
      </c>
      <c r="G11" s="194">
        <v>0</v>
      </c>
      <c r="H11" s="194">
        <v>1</v>
      </c>
      <c r="I11" s="199" t="s">
        <v>719</v>
      </c>
      <c r="J11" s="195" t="s">
        <v>720</v>
      </c>
      <c r="K11" s="120"/>
      <c r="L11" s="21"/>
      <c r="M11" s="21"/>
      <c r="N11" s="21"/>
      <c r="O11" s="100"/>
      <c r="P11" s="153"/>
    </row>
    <row r="12" spans="1:16" ht="96.75" customHeight="1">
      <c r="A12" s="1126"/>
      <c r="B12" s="1188" t="s">
        <v>66</v>
      </c>
      <c r="C12" s="1177" t="s">
        <v>721</v>
      </c>
      <c r="D12" s="1177" t="s">
        <v>722</v>
      </c>
      <c r="E12" s="1178" t="s">
        <v>46</v>
      </c>
      <c r="F12" s="1179">
        <v>0</v>
      </c>
      <c r="G12" s="1179">
        <v>1</v>
      </c>
      <c r="H12" s="1179">
        <v>1</v>
      </c>
      <c r="I12" s="1177" t="s">
        <v>723</v>
      </c>
      <c r="J12" s="1181" t="s">
        <v>712</v>
      </c>
      <c r="K12" s="120"/>
      <c r="L12" s="21"/>
      <c r="M12" s="21"/>
      <c r="N12" s="21"/>
      <c r="O12" s="100"/>
      <c r="P12" s="153"/>
    </row>
    <row r="13" spans="1:16" ht="71.25" customHeight="1">
      <c r="A13" s="1126"/>
      <c r="B13" s="1188" t="s">
        <v>71</v>
      </c>
      <c r="C13" s="1177" t="s">
        <v>724</v>
      </c>
      <c r="D13" s="1177" t="s">
        <v>725</v>
      </c>
      <c r="E13" s="1178" t="s">
        <v>46</v>
      </c>
      <c r="F13" s="1179">
        <v>1</v>
      </c>
      <c r="G13" s="1179">
        <v>0</v>
      </c>
      <c r="H13" s="1179">
        <v>0</v>
      </c>
      <c r="I13" s="1177" t="s">
        <v>726</v>
      </c>
      <c r="J13" s="1181" t="s">
        <v>712</v>
      </c>
      <c r="K13" s="120"/>
      <c r="L13" s="21"/>
      <c r="M13" s="21"/>
      <c r="N13" s="21"/>
      <c r="O13" s="100"/>
      <c r="P13" s="153"/>
    </row>
    <row r="14" spans="1:16" ht="81" customHeight="1" thickBot="1">
      <c r="A14" s="1126" t="s">
        <v>727</v>
      </c>
      <c r="B14" s="1189" t="s">
        <v>76</v>
      </c>
      <c r="C14" s="1182" t="s">
        <v>728</v>
      </c>
      <c r="D14" s="1182" t="s">
        <v>1084</v>
      </c>
      <c r="E14" s="1183" t="s">
        <v>46</v>
      </c>
      <c r="F14" s="1179">
        <v>0</v>
      </c>
      <c r="G14" s="1179">
        <v>0</v>
      </c>
      <c r="H14" s="1179">
        <v>1</v>
      </c>
      <c r="I14" s="1182" t="s">
        <v>729</v>
      </c>
      <c r="J14" s="1180" t="s">
        <v>86</v>
      </c>
      <c r="K14" s="120"/>
      <c r="L14" s="21"/>
      <c r="M14" s="21"/>
      <c r="N14" s="21"/>
      <c r="O14" s="100"/>
    </row>
    <row r="15" spans="1:16" ht="107.25" customHeight="1" thickBot="1">
      <c r="A15" s="1127"/>
      <c r="B15" s="1190" t="s">
        <v>730</v>
      </c>
      <c r="C15" s="1184" t="s">
        <v>1230</v>
      </c>
      <c r="D15" s="1184" t="s">
        <v>1229</v>
      </c>
      <c r="E15" s="1183" t="s">
        <v>46</v>
      </c>
      <c r="F15" s="1185">
        <v>0</v>
      </c>
      <c r="G15" s="1185">
        <v>0</v>
      </c>
      <c r="H15" s="1185">
        <v>1</v>
      </c>
      <c r="I15" s="1184" t="s">
        <v>1228</v>
      </c>
      <c r="J15" s="1186" t="s">
        <v>712</v>
      </c>
      <c r="K15" s="121"/>
      <c r="L15" s="101"/>
      <c r="M15" s="101"/>
      <c r="N15" s="101"/>
      <c r="O15" s="102"/>
      <c r="P15" s="153"/>
    </row>
  </sheetData>
  <mergeCells count="8">
    <mergeCell ref="A5:A7"/>
    <mergeCell ref="A8:A10"/>
    <mergeCell ref="A14:A15"/>
    <mergeCell ref="A2:O2"/>
    <mergeCell ref="B3:J3"/>
    <mergeCell ref="K3:O3"/>
    <mergeCell ref="B4:C4"/>
    <mergeCell ref="A11:A13"/>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FE7AB-19D0-4E99-84B5-A52AC14659AD}">
  <sheetPr>
    <tabColor rgb="FF00B050"/>
  </sheetPr>
  <dimension ref="A1:O15"/>
  <sheetViews>
    <sheetView showGridLines="0" view="pageBreakPreview" topLeftCell="C9" zoomScale="85" zoomScaleNormal="100" zoomScaleSheetLayoutView="85" workbookViewId="0">
      <selection activeCell="E6" sqref="E6"/>
    </sheetView>
  </sheetViews>
  <sheetFormatPr baseColWidth="10" defaultColWidth="11.42578125" defaultRowHeight="12.75"/>
  <cols>
    <col min="1" max="1" width="23.140625" style="264" customWidth="1"/>
    <col min="2" max="2" width="4.28515625" style="264" customWidth="1"/>
    <col min="3" max="3" width="37.7109375" style="264" customWidth="1"/>
    <col min="4" max="4" width="30.85546875" style="264" hidden="1" customWidth="1"/>
    <col min="5" max="5" width="23.28515625" style="265" customWidth="1"/>
    <col min="6" max="6" width="24.85546875" style="265" bestFit="1" customWidth="1"/>
    <col min="7" max="7" width="25.28515625" style="265" bestFit="1" customWidth="1"/>
    <col min="8" max="8" width="24.85546875" style="265" bestFit="1" customWidth="1"/>
    <col min="9" max="9" width="28.42578125" style="264" customWidth="1"/>
    <col min="10" max="10" width="22.28515625" style="264" customWidth="1"/>
    <col min="11" max="11" width="0" style="264" hidden="1" customWidth="1"/>
    <col min="12" max="12" width="64.5703125" style="264" hidden="1" customWidth="1"/>
    <col min="13" max="13" width="34.42578125" style="264" hidden="1" customWidth="1"/>
    <col min="14" max="14" width="32.7109375" style="264" hidden="1" customWidth="1"/>
    <col min="15" max="15" width="30.85546875" style="264" hidden="1" customWidth="1"/>
    <col min="16" max="16384" width="11.42578125" style="264"/>
  </cols>
  <sheetData>
    <row r="1" spans="1:15" s="288" customFormat="1" ht="29.25" customHeight="1">
      <c r="A1" s="1140"/>
      <c r="B1" s="1140"/>
      <c r="C1" s="1144" t="s">
        <v>691</v>
      </c>
      <c r="D1" s="1144"/>
      <c r="E1" s="1144"/>
      <c r="F1" s="1144"/>
      <c r="G1" s="1144"/>
      <c r="H1" s="1144"/>
      <c r="I1" s="1144"/>
      <c r="J1" s="1144"/>
      <c r="K1" s="1144"/>
      <c r="L1" s="1144"/>
      <c r="M1" s="1144"/>
      <c r="N1" s="1144"/>
      <c r="O1" s="1144"/>
    </row>
    <row r="2" spans="1:15" s="288" customFormat="1" ht="21.75" customHeight="1" thickBot="1">
      <c r="A2" s="1140"/>
      <c r="B2" s="1140"/>
      <c r="C2" s="1145" t="s">
        <v>1222</v>
      </c>
      <c r="D2" s="1145"/>
      <c r="E2" s="1145"/>
      <c r="F2" s="1145"/>
      <c r="G2" s="1145"/>
      <c r="H2" s="1145"/>
      <c r="I2" s="1145"/>
      <c r="J2" s="1145"/>
      <c r="K2" s="1145"/>
      <c r="L2" s="1145"/>
      <c r="M2" s="1145"/>
      <c r="N2" s="1145"/>
      <c r="O2" s="1145"/>
    </row>
    <row r="3" spans="1:15" s="288" customFormat="1" ht="18" customHeight="1">
      <c r="A3" s="1191" t="s">
        <v>30</v>
      </c>
      <c r="B3" s="1136" t="s">
        <v>31</v>
      </c>
      <c r="C3" s="1136"/>
      <c r="D3" s="1136" t="s">
        <v>32</v>
      </c>
      <c r="E3" s="1147" t="s">
        <v>1249</v>
      </c>
      <c r="F3" s="1147" t="s">
        <v>33</v>
      </c>
      <c r="G3" s="1147" t="s">
        <v>34</v>
      </c>
      <c r="H3" s="1147" t="s">
        <v>35</v>
      </c>
      <c r="I3" s="1146" t="s">
        <v>689</v>
      </c>
      <c r="J3" s="1136" t="s">
        <v>37</v>
      </c>
      <c r="K3" s="1137" t="s">
        <v>1082</v>
      </c>
      <c r="L3" s="1137"/>
      <c r="M3" s="1137"/>
      <c r="N3" s="1137"/>
      <c r="O3" s="1138" t="s">
        <v>29</v>
      </c>
    </row>
    <row r="4" spans="1:15" s="287" customFormat="1" ht="51" customHeight="1" thickBot="1">
      <c r="A4" s="1192"/>
      <c r="B4" s="1136"/>
      <c r="C4" s="1136"/>
      <c r="D4" s="1136"/>
      <c r="E4" s="1147"/>
      <c r="F4" s="1147"/>
      <c r="G4" s="1147"/>
      <c r="H4" s="1147"/>
      <c r="I4" s="1146"/>
      <c r="J4" s="1136"/>
      <c r="K4" s="289" t="s">
        <v>38</v>
      </c>
      <c r="L4" s="289" t="s">
        <v>39</v>
      </c>
      <c r="M4" s="289" t="s">
        <v>40</v>
      </c>
      <c r="N4" s="289" t="s">
        <v>41</v>
      </c>
      <c r="O4" s="1138"/>
    </row>
    <row r="5" spans="1:15" ht="101.25" customHeight="1">
      <c r="A5" s="1139" t="s">
        <v>1221</v>
      </c>
      <c r="B5" s="277" t="s">
        <v>697</v>
      </c>
      <c r="C5" s="276" t="s">
        <v>1220</v>
      </c>
      <c r="D5" s="276" t="s">
        <v>1219</v>
      </c>
      <c r="E5" s="286" t="s">
        <v>46</v>
      </c>
      <c r="F5" s="275">
        <v>1</v>
      </c>
      <c r="G5" s="275">
        <v>1</v>
      </c>
      <c r="H5" s="275">
        <v>1</v>
      </c>
      <c r="I5" s="273" t="s">
        <v>1218</v>
      </c>
      <c r="J5" s="276" t="s">
        <v>731</v>
      </c>
      <c r="K5" s="279"/>
      <c r="L5" s="270"/>
      <c r="M5" s="270"/>
      <c r="N5" s="270"/>
      <c r="O5" s="269"/>
    </row>
    <row r="6" spans="1:15" ht="89.25" customHeight="1">
      <c r="A6" s="1139"/>
      <c r="B6" s="285" t="s">
        <v>702</v>
      </c>
      <c r="C6" s="282" t="s">
        <v>1217</v>
      </c>
      <c r="D6" s="282" t="s">
        <v>1216</v>
      </c>
      <c r="E6" s="281" t="s">
        <v>46</v>
      </c>
      <c r="F6" s="284">
        <v>0</v>
      </c>
      <c r="G6" s="283">
        <v>1</v>
      </c>
      <c r="H6" s="281">
        <v>1</v>
      </c>
      <c r="I6" s="273" t="s">
        <v>1215</v>
      </c>
      <c r="J6" s="282" t="s">
        <v>731</v>
      </c>
      <c r="K6" s="279"/>
      <c r="L6" s="270"/>
      <c r="M6" s="270"/>
      <c r="N6" s="270"/>
      <c r="O6" s="269"/>
    </row>
    <row r="7" spans="1:15" ht="89.25" customHeight="1">
      <c r="A7" s="1141" t="s">
        <v>1214</v>
      </c>
      <c r="B7" s="277" t="s">
        <v>50</v>
      </c>
      <c r="C7" s="276" t="s">
        <v>1213</v>
      </c>
      <c r="D7" s="276" t="s">
        <v>1212</v>
      </c>
      <c r="E7" s="275" t="s">
        <v>491</v>
      </c>
      <c r="F7" s="281">
        <v>1</v>
      </c>
      <c r="G7" s="281">
        <v>1</v>
      </c>
      <c r="H7" s="281">
        <v>1</v>
      </c>
      <c r="I7" s="273" t="s">
        <v>1211</v>
      </c>
      <c r="J7" s="266" t="s">
        <v>690</v>
      </c>
      <c r="K7" s="272"/>
      <c r="L7" s="270"/>
      <c r="M7" s="270"/>
      <c r="N7" s="270"/>
      <c r="O7" s="269"/>
    </row>
    <row r="8" spans="1:15" ht="253.5" customHeight="1">
      <c r="A8" s="1142"/>
      <c r="B8" s="277" t="s">
        <v>55</v>
      </c>
      <c r="C8" s="276" t="s">
        <v>1210</v>
      </c>
      <c r="D8" s="276" t="s">
        <v>1209</v>
      </c>
      <c r="E8" s="275" t="s">
        <v>491</v>
      </c>
      <c r="F8" s="280">
        <v>0.2</v>
      </c>
      <c r="G8" s="280">
        <v>0.3</v>
      </c>
      <c r="H8" s="280">
        <v>0.5</v>
      </c>
      <c r="I8" s="273" t="s">
        <v>1208</v>
      </c>
      <c r="J8" s="266" t="s">
        <v>1207</v>
      </c>
      <c r="K8" s="272"/>
      <c r="L8" s="270"/>
      <c r="M8" s="270"/>
      <c r="N8" s="270"/>
      <c r="O8" s="269"/>
    </row>
    <row r="9" spans="1:15" ht="124.5" customHeight="1">
      <c r="A9" s="1143"/>
      <c r="B9" s="277" t="s">
        <v>713</v>
      </c>
      <c r="C9" s="276" t="s">
        <v>1206</v>
      </c>
      <c r="D9" s="276" t="s">
        <v>1205</v>
      </c>
      <c r="E9" s="275" t="s">
        <v>491</v>
      </c>
      <c r="F9" s="280">
        <v>0</v>
      </c>
      <c r="G9" s="280">
        <v>0</v>
      </c>
      <c r="H9" s="280">
        <v>1</v>
      </c>
      <c r="I9" s="273" t="s">
        <v>1204</v>
      </c>
      <c r="J9" s="266" t="s">
        <v>690</v>
      </c>
      <c r="K9" s="279"/>
      <c r="L9" s="270"/>
      <c r="M9" s="270"/>
      <c r="N9" s="270"/>
      <c r="O9" s="269"/>
    </row>
    <row r="10" spans="1:15" ht="89.25" customHeight="1">
      <c r="A10" s="1139" t="s">
        <v>1203</v>
      </c>
      <c r="B10" s="277" t="s">
        <v>61</v>
      </c>
      <c r="C10" s="276" t="s">
        <v>1202</v>
      </c>
      <c r="D10" s="276" t="s">
        <v>1201</v>
      </c>
      <c r="E10" s="281" t="s">
        <v>46</v>
      </c>
      <c r="F10" s="281">
        <v>1</v>
      </c>
      <c r="G10" s="274">
        <v>1</v>
      </c>
      <c r="H10" s="274">
        <v>1</v>
      </c>
      <c r="I10" s="273" t="s">
        <v>1200</v>
      </c>
      <c r="J10" s="266" t="s">
        <v>1199</v>
      </c>
      <c r="K10" s="279"/>
      <c r="L10" s="270"/>
      <c r="M10" s="270"/>
      <c r="N10" s="270"/>
      <c r="O10" s="269"/>
    </row>
    <row r="11" spans="1:15" ht="89.25" customHeight="1">
      <c r="A11" s="1139"/>
      <c r="B11" s="277" t="s">
        <v>66</v>
      </c>
      <c r="C11" s="276" t="s">
        <v>1198</v>
      </c>
      <c r="D11" s="276" t="s">
        <v>1197</v>
      </c>
      <c r="E11" s="281" t="s">
        <v>1224</v>
      </c>
      <c r="F11" s="279" t="s">
        <v>1223</v>
      </c>
      <c r="G11" s="279" t="s">
        <v>1223</v>
      </c>
      <c r="H11" s="279" t="s">
        <v>1223</v>
      </c>
      <c r="I11" s="273" t="s">
        <v>1196</v>
      </c>
      <c r="J11" s="266" t="s">
        <v>1195</v>
      </c>
      <c r="K11" s="279"/>
      <c r="L11" s="270"/>
      <c r="M11" s="270"/>
      <c r="N11" s="270"/>
      <c r="O11" s="269"/>
    </row>
    <row r="12" spans="1:15" ht="89.25" customHeight="1">
      <c r="A12" s="278" t="s">
        <v>1194</v>
      </c>
      <c r="B12" s="275" t="s">
        <v>76</v>
      </c>
      <c r="C12" s="276" t="s">
        <v>1193</v>
      </c>
      <c r="D12" s="276" t="s">
        <v>1192</v>
      </c>
      <c r="E12" s="275" t="s">
        <v>46</v>
      </c>
      <c r="F12" s="275">
        <v>4</v>
      </c>
      <c r="G12" s="275">
        <v>4</v>
      </c>
      <c r="H12" s="275">
        <v>4</v>
      </c>
      <c r="I12" s="273" t="s">
        <v>1191</v>
      </c>
      <c r="J12" s="266" t="s">
        <v>690</v>
      </c>
      <c r="K12" s="279"/>
      <c r="L12" s="270"/>
      <c r="M12" s="270"/>
      <c r="N12" s="270"/>
      <c r="O12" s="269"/>
    </row>
    <row r="13" spans="1:15" ht="89.25" customHeight="1">
      <c r="A13" s="278" t="s">
        <v>1190</v>
      </c>
      <c r="B13" s="277" t="s">
        <v>733</v>
      </c>
      <c r="C13" s="276" t="s">
        <v>1189</v>
      </c>
      <c r="D13" s="276" t="s">
        <v>1188</v>
      </c>
      <c r="E13" s="275" t="s">
        <v>46</v>
      </c>
      <c r="F13" s="274">
        <v>0</v>
      </c>
      <c r="G13" s="274">
        <v>1</v>
      </c>
      <c r="H13" s="274">
        <v>1</v>
      </c>
      <c r="I13" s="273" t="s">
        <v>1187</v>
      </c>
      <c r="J13" s="266" t="s">
        <v>1186</v>
      </c>
      <c r="K13" s="272"/>
      <c r="L13" s="271"/>
      <c r="M13" s="270"/>
      <c r="N13" s="270"/>
      <c r="O13" s="269"/>
    </row>
    <row r="14" spans="1:15">
      <c r="A14" s="267"/>
      <c r="B14" s="267"/>
      <c r="C14" s="267"/>
      <c r="D14" s="267"/>
      <c r="E14" s="268"/>
      <c r="F14" s="268"/>
      <c r="G14" s="268"/>
      <c r="H14" s="268"/>
      <c r="I14" s="267"/>
      <c r="J14" s="267"/>
    </row>
    <row r="15" spans="1:15">
      <c r="D15" s="266"/>
    </row>
  </sheetData>
  <mergeCells count="17">
    <mergeCell ref="A1:B2"/>
    <mergeCell ref="A5:A6"/>
    <mergeCell ref="A7:A9"/>
    <mergeCell ref="C1:O1"/>
    <mergeCell ref="C2:O2"/>
    <mergeCell ref="J3:J4"/>
    <mergeCell ref="I3:I4"/>
    <mergeCell ref="H3:H4"/>
    <mergeCell ref="F3:F4"/>
    <mergeCell ref="G3:G4"/>
    <mergeCell ref="E3:E4"/>
    <mergeCell ref="D3:D4"/>
    <mergeCell ref="B3:C4"/>
    <mergeCell ref="K3:N3"/>
    <mergeCell ref="O3:O4"/>
    <mergeCell ref="A3:A4"/>
    <mergeCell ref="A10:A11"/>
  </mergeCells>
  <pageMargins left="0.70866141732283472" right="0.70866141732283472" top="0.74803149606299213" bottom="0.74803149606299213" header="0.31496062992125984" footer="0.31496062992125984"/>
  <pageSetup scale="2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E4:E5"/>
  <sheetViews>
    <sheetView workbookViewId="0"/>
  </sheetViews>
  <sheetFormatPr baseColWidth="10" defaultColWidth="11.42578125" defaultRowHeight="15"/>
  <sheetData>
    <row r="4" spans="5:5">
      <c r="E4" t="s">
        <v>46</v>
      </c>
    </row>
    <row r="5" spans="5:5">
      <c r="E5" t="s">
        <v>491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02B7-9FE4-47AE-9305-4F676BC9B691}">
  <dimension ref="B1:R15"/>
  <sheetViews>
    <sheetView zoomScale="80" zoomScaleNormal="80" zoomScaleSheetLayoutView="106" workbookViewId="0">
      <selection activeCell="F4" sqref="F4"/>
    </sheetView>
  </sheetViews>
  <sheetFormatPr baseColWidth="10" defaultColWidth="11.42578125" defaultRowHeight="12.75"/>
  <cols>
    <col min="1" max="1" width="1.85546875" style="22" customWidth="1"/>
    <col min="2" max="2" width="17.28515625" style="22" customWidth="1"/>
    <col min="3" max="3" width="5.140625" style="22" customWidth="1"/>
    <col min="4" max="4" width="38.7109375" style="22" customWidth="1"/>
    <col min="5" max="5" width="29.28515625" style="22" customWidth="1"/>
    <col min="6" max="6" width="26" style="22" customWidth="1"/>
    <col min="7" max="9" width="18.28515625" style="116" customWidth="1"/>
    <col min="10" max="10" width="21.5703125" style="222" customWidth="1"/>
    <col min="11" max="11" width="37.85546875" style="222" bestFit="1" customWidth="1"/>
    <col min="12" max="12" width="17.42578125" style="22" hidden="1" customWidth="1"/>
    <col min="13" max="13" width="25.7109375" style="22" hidden="1" customWidth="1"/>
    <col min="14" max="14" width="25.140625" style="22" hidden="1" customWidth="1"/>
    <col min="15" max="15" width="34.140625" style="22" hidden="1" customWidth="1"/>
    <col min="16" max="16" width="72.85546875" style="22" hidden="1" customWidth="1"/>
    <col min="17" max="17" width="37.85546875" style="22" customWidth="1"/>
    <col min="18" max="16384" width="11.42578125" style="22"/>
  </cols>
  <sheetData>
    <row r="1" spans="2:18" ht="18" customHeight="1">
      <c r="B1" s="1151" t="s">
        <v>691</v>
      </c>
      <c r="C1" s="1152"/>
      <c r="D1" s="1152"/>
      <c r="E1" s="1152"/>
      <c r="F1" s="1152"/>
      <c r="G1" s="1152"/>
      <c r="H1" s="1152"/>
      <c r="I1" s="1152"/>
      <c r="J1" s="1152"/>
      <c r="K1" s="1152"/>
      <c r="L1" s="1152"/>
      <c r="M1" s="1152"/>
      <c r="N1" s="1152"/>
      <c r="O1" s="1152"/>
      <c r="P1" s="1153"/>
    </row>
    <row r="2" spans="2:18" ht="36" customHeight="1" thickBot="1">
      <c r="B2" s="1154" t="s">
        <v>734</v>
      </c>
      <c r="C2" s="1155"/>
      <c r="D2" s="1155"/>
      <c r="E2" s="1155"/>
      <c r="F2" s="1155"/>
      <c r="G2" s="1155"/>
      <c r="H2" s="1155"/>
      <c r="I2" s="1155"/>
      <c r="J2" s="1155"/>
      <c r="K2" s="1155"/>
      <c r="L2" s="1101" t="s">
        <v>28</v>
      </c>
      <c r="M2" s="1101"/>
      <c r="N2" s="1101"/>
      <c r="O2" s="1101"/>
      <c r="P2" s="1102" t="s">
        <v>29</v>
      </c>
    </row>
    <row r="3" spans="2:18" ht="78" customHeight="1" thickBot="1">
      <c r="B3" s="138" t="s">
        <v>30</v>
      </c>
      <c r="C3" s="1157" t="s">
        <v>31</v>
      </c>
      <c r="D3" s="1158"/>
      <c r="E3" s="135" t="s">
        <v>735</v>
      </c>
      <c r="F3" s="136" t="s">
        <v>1250</v>
      </c>
      <c r="G3" s="136" t="s">
        <v>33</v>
      </c>
      <c r="H3" s="136" t="s">
        <v>34</v>
      </c>
      <c r="I3" s="136" t="s">
        <v>35</v>
      </c>
      <c r="J3" s="135" t="s">
        <v>689</v>
      </c>
      <c r="K3" s="137" t="s">
        <v>37</v>
      </c>
      <c r="L3" s="139" t="s">
        <v>38</v>
      </c>
      <c r="M3" s="140" t="s">
        <v>39</v>
      </c>
      <c r="N3" s="140" t="s">
        <v>40</v>
      </c>
      <c r="O3" s="140" t="s">
        <v>41</v>
      </c>
      <c r="P3" s="1156"/>
    </row>
    <row r="4" spans="2:18" ht="105.75" customHeight="1" thickBot="1">
      <c r="B4" s="1159" t="s">
        <v>736</v>
      </c>
      <c r="C4" s="1193" t="s">
        <v>697</v>
      </c>
      <c r="D4" s="1194" t="s">
        <v>1244</v>
      </c>
      <c r="E4" s="1193" t="s">
        <v>1243</v>
      </c>
      <c r="F4" s="1195" t="s">
        <v>491</v>
      </c>
      <c r="G4" s="1196">
        <v>0.8</v>
      </c>
      <c r="H4" s="1196">
        <v>0.9</v>
      </c>
      <c r="I4" s="1196">
        <v>1</v>
      </c>
      <c r="J4" s="1197" t="s">
        <v>1242</v>
      </c>
      <c r="K4" s="1198" t="s">
        <v>737</v>
      </c>
      <c r="L4" s="228"/>
      <c r="M4" s="227"/>
      <c r="N4" s="227"/>
      <c r="O4" s="227"/>
      <c r="P4" s="226"/>
      <c r="Q4" s="153"/>
    </row>
    <row r="5" spans="2:18" ht="138.75" customHeight="1">
      <c r="B5" s="1176"/>
      <c r="C5" s="1199" t="s">
        <v>702</v>
      </c>
      <c r="D5" s="1194" t="s">
        <v>1241</v>
      </c>
      <c r="E5" s="1193" t="s">
        <v>1240</v>
      </c>
      <c r="F5" s="1195" t="s">
        <v>491</v>
      </c>
      <c r="G5" s="1196">
        <v>0.8</v>
      </c>
      <c r="H5" s="1196">
        <v>0.9</v>
      </c>
      <c r="I5" s="1196">
        <v>1</v>
      </c>
      <c r="J5" s="1197" t="s">
        <v>1239</v>
      </c>
      <c r="K5" s="1200" t="s">
        <v>701</v>
      </c>
      <c r="L5" s="228"/>
      <c r="M5" s="227"/>
      <c r="N5" s="227"/>
      <c r="O5" s="227"/>
      <c r="P5" s="226"/>
      <c r="Q5" s="153"/>
    </row>
    <row r="6" spans="2:18" ht="108">
      <c r="B6" s="1148"/>
      <c r="C6" s="1201" t="s">
        <v>738</v>
      </c>
      <c r="D6" s="230" t="s">
        <v>1094</v>
      </c>
      <c r="E6" s="1201" t="s">
        <v>1093</v>
      </c>
      <c r="F6" s="1178" t="s">
        <v>491</v>
      </c>
      <c r="G6" s="232">
        <v>1</v>
      </c>
      <c r="H6" s="232">
        <v>1</v>
      </c>
      <c r="I6" s="232">
        <v>1</v>
      </c>
      <c r="J6" s="231" t="s">
        <v>1092</v>
      </c>
      <c r="K6" s="1202" t="s">
        <v>737</v>
      </c>
      <c r="L6" s="228"/>
      <c r="M6" s="227"/>
      <c r="N6" s="227"/>
      <c r="O6" s="227"/>
      <c r="P6" s="226"/>
      <c r="Q6" s="153"/>
    </row>
    <row r="7" spans="2:18" ht="110.25" customHeight="1">
      <c r="B7" s="1148"/>
      <c r="C7" s="1203" t="s">
        <v>742</v>
      </c>
      <c r="D7" s="1203" t="s">
        <v>739</v>
      </c>
      <c r="E7" s="1203" t="s">
        <v>740</v>
      </c>
      <c r="F7" s="1178" t="s">
        <v>46</v>
      </c>
      <c r="G7" s="231">
        <v>0</v>
      </c>
      <c r="H7" s="231">
        <v>5</v>
      </c>
      <c r="I7" s="231">
        <v>18</v>
      </c>
      <c r="J7" s="231" t="s">
        <v>741</v>
      </c>
      <c r="K7" s="1202" t="s">
        <v>712</v>
      </c>
      <c r="L7" s="94"/>
      <c r="M7" s="91"/>
      <c r="N7" s="91"/>
      <c r="O7" s="91"/>
      <c r="P7" s="92"/>
    </row>
    <row r="8" spans="2:18" ht="84">
      <c r="B8" s="1148"/>
      <c r="C8" s="1203" t="s">
        <v>1238</v>
      </c>
      <c r="D8" s="1203" t="s">
        <v>743</v>
      </c>
      <c r="E8" s="1203" t="s">
        <v>744</v>
      </c>
      <c r="F8" s="1178" t="s">
        <v>46</v>
      </c>
      <c r="G8" s="231">
        <v>1</v>
      </c>
      <c r="H8" s="231">
        <v>0</v>
      </c>
      <c r="I8" s="231">
        <v>1</v>
      </c>
      <c r="J8" s="231" t="s">
        <v>745</v>
      </c>
      <c r="K8" s="1202" t="s">
        <v>1091</v>
      </c>
      <c r="L8" s="94"/>
      <c r="M8" s="91"/>
      <c r="N8" s="91"/>
      <c r="O8" s="91"/>
      <c r="P8" s="92"/>
    </row>
    <row r="9" spans="2:18" ht="72">
      <c r="B9" s="1148" t="s">
        <v>746</v>
      </c>
      <c r="C9" s="1201" t="s">
        <v>50</v>
      </c>
      <c r="D9" s="1201" t="s">
        <v>747</v>
      </c>
      <c r="E9" s="1201" t="s">
        <v>748</v>
      </c>
      <c r="F9" s="1178" t="s">
        <v>46</v>
      </c>
      <c r="G9" s="231">
        <v>4</v>
      </c>
      <c r="H9" s="231">
        <v>4</v>
      </c>
      <c r="I9" s="231">
        <v>4</v>
      </c>
      <c r="J9" s="231" t="s">
        <v>749</v>
      </c>
      <c r="K9" s="1202" t="s">
        <v>731</v>
      </c>
      <c r="L9" s="95"/>
      <c r="M9" s="91"/>
      <c r="N9" s="91"/>
      <c r="O9" s="91"/>
      <c r="P9" s="92"/>
    </row>
    <row r="10" spans="2:18" ht="120" customHeight="1">
      <c r="B10" s="1148"/>
      <c r="C10" s="1201" t="s">
        <v>55</v>
      </c>
      <c r="D10" s="1203" t="s">
        <v>750</v>
      </c>
      <c r="E10" s="1201" t="s">
        <v>748</v>
      </c>
      <c r="F10" s="1178" t="s">
        <v>46</v>
      </c>
      <c r="G10" s="231">
        <v>4</v>
      </c>
      <c r="H10" s="231">
        <v>4</v>
      </c>
      <c r="I10" s="231">
        <v>4</v>
      </c>
      <c r="J10" s="231" t="s">
        <v>751</v>
      </c>
      <c r="K10" s="1202" t="s">
        <v>731</v>
      </c>
      <c r="L10" s="95"/>
      <c r="M10" s="91"/>
      <c r="N10" s="91"/>
      <c r="O10" s="91"/>
      <c r="P10" s="92"/>
    </row>
    <row r="11" spans="2:18" ht="67.5" customHeight="1">
      <c r="B11" s="223" t="s">
        <v>752</v>
      </c>
      <c r="C11" s="1203" t="s">
        <v>61</v>
      </c>
      <c r="D11" s="1203" t="s">
        <v>753</v>
      </c>
      <c r="E11" s="1204" t="s">
        <v>754</v>
      </c>
      <c r="F11" s="1178" t="s">
        <v>46</v>
      </c>
      <c r="G11" s="1205">
        <v>0</v>
      </c>
      <c r="H11" s="1205">
        <v>0</v>
      </c>
      <c r="I11" s="1205">
        <v>1</v>
      </c>
      <c r="J11" s="1205" t="s">
        <v>755</v>
      </c>
      <c r="K11" s="1202" t="s">
        <v>715</v>
      </c>
      <c r="L11" s="96"/>
      <c r="M11" s="91"/>
      <c r="N11" s="91"/>
      <c r="O11" s="91"/>
      <c r="P11" s="92"/>
    </row>
    <row r="12" spans="2:18" s="117" customFormat="1" ht="106.5" customHeight="1">
      <c r="B12" s="1214" t="s">
        <v>756</v>
      </c>
      <c r="C12" s="1201" t="s">
        <v>76</v>
      </c>
      <c r="D12" s="1201" t="s">
        <v>1237</v>
      </c>
      <c r="E12" s="1201" t="s">
        <v>1236</v>
      </c>
      <c r="F12" s="1178" t="s">
        <v>46</v>
      </c>
      <c r="G12" s="231">
        <v>0</v>
      </c>
      <c r="H12" s="231">
        <v>0</v>
      </c>
      <c r="I12" s="231">
        <v>1</v>
      </c>
      <c r="J12" s="231" t="s">
        <v>1090</v>
      </c>
      <c r="K12" s="1202" t="s">
        <v>715</v>
      </c>
      <c r="L12" s="96"/>
      <c r="M12" s="91"/>
      <c r="N12" s="91"/>
      <c r="O12" s="225"/>
      <c r="P12" s="92"/>
      <c r="Q12" s="222" t="s">
        <v>1089</v>
      </c>
      <c r="R12" s="22"/>
    </row>
    <row r="13" spans="2:18" ht="105.75" customHeight="1">
      <c r="B13" s="1149" t="s">
        <v>757</v>
      </c>
      <c r="C13" s="1201" t="s">
        <v>733</v>
      </c>
      <c r="D13" s="1201" t="s">
        <v>758</v>
      </c>
      <c r="E13" s="231" t="s">
        <v>748</v>
      </c>
      <c r="F13" s="1178" t="s">
        <v>46</v>
      </c>
      <c r="G13" s="231">
        <v>4</v>
      </c>
      <c r="H13" s="231">
        <v>4</v>
      </c>
      <c r="I13" s="231">
        <v>4</v>
      </c>
      <c r="J13" s="231" t="s">
        <v>759</v>
      </c>
      <c r="K13" s="1202" t="s">
        <v>690</v>
      </c>
      <c r="L13" s="97"/>
      <c r="M13" s="91"/>
      <c r="N13" s="93"/>
      <c r="O13" s="93"/>
      <c r="P13" s="92"/>
    </row>
    <row r="14" spans="2:18" ht="69" customHeight="1">
      <c r="B14" s="1149"/>
      <c r="C14" s="1206" t="s">
        <v>760</v>
      </c>
      <c r="D14" s="1206" t="s">
        <v>1088</v>
      </c>
      <c r="E14" s="1207" t="s">
        <v>761</v>
      </c>
      <c r="F14" s="1178" t="s">
        <v>46</v>
      </c>
      <c r="G14" s="1205">
        <v>1</v>
      </c>
      <c r="H14" s="1205">
        <v>1</v>
      </c>
      <c r="I14" s="1205">
        <v>1</v>
      </c>
      <c r="J14" s="1207" t="s">
        <v>762</v>
      </c>
      <c r="K14" s="1202" t="s">
        <v>763</v>
      </c>
      <c r="L14" s="96"/>
      <c r="M14" s="91"/>
      <c r="N14" s="91"/>
      <c r="O14" s="91"/>
      <c r="P14" s="92"/>
    </row>
    <row r="15" spans="2:18" ht="48.75" thickBot="1">
      <c r="B15" s="1150"/>
      <c r="C15" s="1208" t="s">
        <v>764</v>
      </c>
      <c r="D15" s="1209" t="s">
        <v>765</v>
      </c>
      <c r="E15" s="1210" t="s">
        <v>1087</v>
      </c>
      <c r="F15" s="1211" t="s">
        <v>46</v>
      </c>
      <c r="G15" s="1212">
        <v>1</v>
      </c>
      <c r="H15" s="1212">
        <v>0</v>
      </c>
      <c r="I15" s="1212">
        <v>1</v>
      </c>
      <c r="J15" s="1210" t="s">
        <v>766</v>
      </c>
      <c r="K15" s="1213" t="s">
        <v>763</v>
      </c>
      <c r="L15" s="98"/>
      <c r="M15" s="67"/>
      <c r="N15" s="67"/>
      <c r="O15" s="67"/>
      <c r="P15" s="68"/>
    </row>
  </sheetData>
  <autoFilter ref="B1:P15"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8">
    <mergeCell ref="B9:B10"/>
    <mergeCell ref="B13:B15"/>
    <mergeCell ref="B1:P1"/>
    <mergeCell ref="B2:K2"/>
    <mergeCell ref="L2:O2"/>
    <mergeCell ref="P2:P3"/>
    <mergeCell ref="C3:D3"/>
    <mergeCell ref="B4:B8"/>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5" min="1"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8B4381-06CD-4E0A-9CB1-A1E0DA4C942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0EB8861-FE21-49E2-8891-F5EEAB0B66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1. SEGUIMIENTO MRC </vt:lpstr>
      <vt:lpstr>1. RIESGO CORRUPCIÓN Com</vt:lpstr>
      <vt:lpstr>Hoja1</vt:lpstr>
      <vt:lpstr>1. RIESGO CORRUPCIÓN </vt:lpstr>
      <vt:lpstr>2.RACIONALIZACIÓN DE TRAMIT</vt:lpstr>
      <vt:lpstr>3. RENDICIÓN DE CUENTAS</vt:lpstr>
      <vt:lpstr>4.MM ATENCIÓN CIUDADANO</vt:lpstr>
      <vt:lpstr>Hoja2</vt:lpstr>
      <vt:lpstr>5.TRANSPARENCIA ACC INFORMACIÓN</vt:lpstr>
      <vt:lpstr>6.ADICIO. PLAN GESTION INTEGRA </vt:lpstr>
      <vt:lpstr>LISTAS</vt:lpstr>
      <vt:lpstr>DATOS</vt:lpstr>
      <vt:lpstr>'1. RIESGO CORRUPCIÓN Com'!Área_de_impresión</vt:lpstr>
      <vt:lpstr>'2.RACIONALIZACIÓN DE TRAMIT'!Área_de_impresión</vt:lpstr>
      <vt:lpstr>'3. RENDICIÓN DE CUENTAS'!Área_de_impresión</vt:lpstr>
      <vt:lpstr>'4.MM ATENCIÓN CIUDADANO'!Área_de_impresión</vt:lpstr>
      <vt:lpstr>'5.TRANSPARENCIA ACC INFORMACIÓN'!Área_de_impresión</vt:lpstr>
      <vt:lpstr>'1. RIESGO CORRUPCIÓN Com'!Títulos_a_imprimir</vt:lpstr>
      <vt:lpstr>'1. SEGUIMIENTO MRC '!Títulos_a_imprimir</vt:lpstr>
      <vt:lpstr>'2.RACIONALIZACIÓN DE TRAMIT'!Títulos_a_imprimir</vt:lpstr>
      <vt:lpstr>'3. RENDICIÓN DE CUENTAS'!Títulos_a_imprimir</vt:lpstr>
      <vt:lpstr>'4.MM ATENCIÓN CIUDADANO'!Títulos_a_imprimir</vt:lpstr>
      <vt:lpstr>'5.TRANSPARENCIA ACC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FERNANDO HERRERA ROJAS</cp:lastModifiedBy>
  <cp:revision/>
  <dcterms:created xsi:type="dcterms:W3CDTF">2014-02-06T20:34:09Z</dcterms:created>
  <dcterms:modified xsi:type="dcterms:W3CDTF">2023-01-24T20:48:19Z</dcterms:modified>
  <cp:category/>
  <cp:contentStatus/>
</cp:coreProperties>
</file>