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lherrera\Documents\OAP desde 2012\2022\PAAC 2022\modificaciones paac 2022\version 3 PAAC 2022\publicar y divulgar\"/>
    </mc:Choice>
  </mc:AlternateContent>
  <xr:revisionPtr revIDLastSave="0" documentId="13_ncr:1_{8B90714F-3D95-4863-8993-012BA6A74C26}" xr6:coauthVersionLast="47" xr6:coauthVersionMax="47" xr10:uidLastSave="{00000000-0000-0000-0000-000000000000}"/>
  <bookViews>
    <workbookView xWindow="-120" yWindow="-120" windowWidth="20730" windowHeight="11160" firstSheet="2" activeTab="6" xr2:uid="{00000000-000D-0000-FFFF-FFFF00000000}"/>
  </bookViews>
  <sheets>
    <sheet name="MAPA DE RIESGOS" sheetId="1" state="hidden" r:id="rId1"/>
    <sheet name="DOFA  SED 2020  " sheetId="43" state="hidden" r:id="rId2"/>
    <sheet name="1. SEGUIMIENTO MRC " sheetId="49" r:id="rId3"/>
    <sheet name="1. RIESGO CORRUPCIÓN REVISADO" sheetId="44" state="hidden" r:id="rId4"/>
    <sheet name="1. RIESGO CORRUPCIÓN Com" sheetId="40" state="hidden" r:id="rId5"/>
    <sheet name="Hoja1" sheetId="14" state="hidden" r:id="rId6"/>
    <sheet name="1. RIESGO CORRUPCIÓN " sheetId="55" r:id="rId7"/>
    <sheet name="Hoja2" sheetId="58" state="hidden" r:id="rId8"/>
    <sheet name="2.RACIONALIZACIÓN DE TRAMITES " sheetId="45" r:id="rId9"/>
    <sheet name="3. RENDICIÓN DE CUENTAS" sheetId="50" r:id="rId10"/>
    <sheet name="4.MM ATENCIÓN CIUDADANO" sheetId="57" r:id="rId11"/>
    <sheet name="5.TRANSPARENCIA ACC INFORMACIÓN" sheetId="47" r:id="rId12"/>
    <sheet name="6. ADICION PLAN GEST INTEGRA" sheetId="56" r:id="rId13"/>
    <sheet name="LISTAS" sheetId="53" state="hidden" r:id="rId14"/>
    <sheet name="DATOS" sheetId="5"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6" hidden="1">'1. RIESGO CORRUPCIÓN '!$A$5:$BJ$515</definedName>
    <definedName name="_xlnm._FilterDatabase" localSheetId="8" hidden="1">'2.RACIONALIZACIÓN DE TRAMITES '!$A$9:$S$10</definedName>
    <definedName name="_xlnm._FilterDatabase" localSheetId="10" hidden="1">'4.MM ATENCIÓN CIUDADANO'!$A$5:$P$5</definedName>
    <definedName name="_xlnm._FilterDatabase" localSheetId="11" hidden="1">'5.TRANSPARENCIA ACC INFORMACIÓN'!$B$1:$P$14</definedName>
    <definedName name="_xlnm.Print_Area" localSheetId="4">'1. RIESGO CORRUPCIÓN Com'!$A$1:$BE$556</definedName>
    <definedName name="_xlnm.Print_Area" localSheetId="3">'1. RIESGO CORRUPCIÓN REVISADO'!$A$1:$BE$34</definedName>
    <definedName name="_xlnm.Print_Area" localSheetId="8">'2.RACIONALIZACIÓN DE TRAMITES '!$A$1:$S$10</definedName>
    <definedName name="_xlnm.Print_Area" localSheetId="9">'3. RENDICIÓN DE CUENTAS'!$A$1:$O$14</definedName>
    <definedName name="_xlnm.Print_Area" localSheetId="10">'4.MM ATENCIÓN CIUDADANO'!$A$1:$K$11</definedName>
    <definedName name="_xlnm.Print_Area" localSheetId="11">'5.TRANSPARENCIA ACC INFORMACIÓN'!$B$1:$P$14</definedName>
    <definedName name="_xlnm.Print_Area" localSheetId="12">'6. ADICION PLAN GEST INTEGRA'!#REF!</definedName>
    <definedName name="Estado" localSheetId="4">#REF!</definedName>
    <definedName name="Estado" localSheetId="3">#REF!</definedName>
    <definedName name="Estado" localSheetId="2">#REF!</definedName>
    <definedName name="Estado" localSheetId="8">'2.RACIONALIZACIÓN DE TRAMITES '!#REF!</definedName>
    <definedName name="Estado" localSheetId="9">#REF!</definedName>
    <definedName name="Estado" localSheetId="10">'[1]2.RACIONALIZACIÓN DE TRAMITES '!$P$10:$P$39</definedName>
    <definedName name="Estado" localSheetId="11">'[2]2.RACIONALIZACIÓN DE TRAMITES '!$Q$10:$Q$62</definedName>
    <definedName name="Estado" localSheetId="12">#REF!</definedName>
    <definedName name="Estado">#REF!</definedName>
    <definedName name="INTEGRIDAD">#REF!</definedName>
    <definedName name="_xlnm.Print_Titles" localSheetId="4">'1. RIESGO CORRUPCIÓN Com'!$1:$8</definedName>
    <definedName name="_xlnm.Print_Titles" localSheetId="3">'1. RIESGO CORRUPCIÓN REVISADO'!$1:$8</definedName>
    <definedName name="_xlnm.Print_Titles" localSheetId="2">'1. SEGUIMIENTO MRC '!$1:$2</definedName>
    <definedName name="_xlnm.Print_Titles" localSheetId="8">'2.RACIONALIZACIÓN DE TRAMITES '!$1:$9</definedName>
    <definedName name="_xlnm.Print_Titles" localSheetId="9">'3. RENDICIÓN DE CUENTAS'!$2:$4</definedName>
    <definedName name="_xlnm.Print_Titles" localSheetId="10">'4.MM ATENCIÓN CIUDADANO'!$2:$5</definedName>
    <definedName name="_xlnm.Print_Titles" localSheetId="11">'5.TRANSPARENCIA ACC INFORMACIÓN'!$1:$3</definedName>
    <definedName name="_xlnm.Print_Titles" localSheetId="12">'6. ADICION PLAN GEST INTEGRA'!#REF!</definedName>
    <definedName name="_xlnm.Print_Titles" localSheetId="1">'DOFA  SED 2020  '!#REF!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402" i="55" l="1"/>
  <c r="S533" i="55"/>
  <c r="S532" i="55"/>
  <c r="S531" i="55"/>
  <c r="S530" i="55"/>
  <c r="S529" i="55"/>
  <c r="S528" i="55"/>
  <c r="S527" i="55"/>
  <c r="T527" i="55" s="1"/>
  <c r="U527" i="55" s="1"/>
  <c r="W527" i="55" s="1"/>
  <c r="X527" i="55" s="1"/>
  <c r="S522" i="55"/>
  <c r="S521" i="55"/>
  <c r="S520" i="55"/>
  <c r="S519" i="55"/>
  <c r="S518" i="55"/>
  <c r="S517" i="55"/>
  <c r="S516" i="55"/>
  <c r="T516" i="55" s="1"/>
  <c r="U516" i="55" s="1"/>
  <c r="W516" i="55" s="1"/>
  <c r="X516" i="55" s="1"/>
  <c r="Y516" i="55" s="1"/>
  <c r="AF516" i="55" s="1"/>
  <c r="K516" i="55"/>
  <c r="L516" i="55" s="1"/>
  <c r="M516" i="55" l="1"/>
  <c r="AK516" i="55"/>
  <c r="AI516" i="55"/>
  <c r="AJ516" i="55"/>
  <c r="AL516" i="55" l="1"/>
  <c r="S175" i="55" l="1"/>
  <c r="S174" i="55"/>
  <c r="S173" i="55"/>
  <c r="S172" i="55"/>
  <c r="S171" i="55"/>
  <c r="S170" i="55"/>
  <c r="S169" i="55"/>
  <c r="S164" i="55"/>
  <c r="S163" i="55"/>
  <c r="S162" i="55"/>
  <c r="S161" i="55"/>
  <c r="S160" i="55"/>
  <c r="S159" i="55"/>
  <c r="S158" i="55"/>
  <c r="K158" i="55"/>
  <c r="L158" i="55" s="1"/>
  <c r="K6" i="55"/>
  <c r="L6" i="55" s="1"/>
  <c r="S6" i="55"/>
  <c r="S7" i="55"/>
  <c r="S8" i="55"/>
  <c r="S9" i="55"/>
  <c r="S10" i="55"/>
  <c r="S11" i="55"/>
  <c r="S12" i="55"/>
  <c r="S17" i="55"/>
  <c r="S18" i="55"/>
  <c r="S19" i="55"/>
  <c r="S20" i="55"/>
  <c r="S21" i="55"/>
  <c r="S22" i="55"/>
  <c r="S23" i="55"/>
  <c r="K25" i="55"/>
  <c r="L25" i="55" s="1"/>
  <c r="S25" i="55"/>
  <c r="S26" i="55"/>
  <c r="S27" i="55"/>
  <c r="S28" i="55"/>
  <c r="S29" i="55"/>
  <c r="S30" i="55"/>
  <c r="S31" i="55"/>
  <c r="S36" i="55"/>
  <c r="S37" i="55"/>
  <c r="S38" i="55"/>
  <c r="S39" i="55"/>
  <c r="S40" i="55"/>
  <c r="S41" i="55"/>
  <c r="S42" i="55"/>
  <c r="K44" i="55"/>
  <c r="L44" i="55" s="1"/>
  <c r="M44" i="55" s="1"/>
  <c r="S44" i="55"/>
  <c r="S45" i="55"/>
  <c r="S46" i="55"/>
  <c r="S47" i="55"/>
  <c r="S48" i="55"/>
  <c r="S49" i="55"/>
  <c r="S50" i="55"/>
  <c r="S55" i="55"/>
  <c r="S56" i="55"/>
  <c r="S57" i="55"/>
  <c r="S58" i="55"/>
  <c r="S59" i="55"/>
  <c r="S60" i="55"/>
  <c r="S61" i="55"/>
  <c r="K63" i="55"/>
  <c r="L63" i="55" s="1"/>
  <c r="S63" i="55"/>
  <c r="S64" i="55"/>
  <c r="S65" i="55"/>
  <c r="S66" i="55"/>
  <c r="S67" i="55"/>
  <c r="S68" i="55"/>
  <c r="S69" i="55"/>
  <c r="S74" i="55"/>
  <c r="S75" i="55"/>
  <c r="S76" i="55"/>
  <c r="S77" i="55"/>
  <c r="S78" i="55"/>
  <c r="S79" i="55"/>
  <c r="S80" i="55"/>
  <c r="K82" i="55"/>
  <c r="L82" i="55" s="1"/>
  <c r="S82" i="55"/>
  <c r="S83" i="55"/>
  <c r="S84" i="55"/>
  <c r="S85" i="55"/>
  <c r="S86" i="55"/>
  <c r="S87" i="55"/>
  <c r="S88" i="55"/>
  <c r="S93" i="55"/>
  <c r="S94" i="55"/>
  <c r="S95" i="55"/>
  <c r="S96" i="55"/>
  <c r="S97" i="55"/>
  <c r="S98" i="55"/>
  <c r="S99" i="55"/>
  <c r="K101" i="55"/>
  <c r="L101" i="55" s="1"/>
  <c r="S101" i="55"/>
  <c r="S102" i="55"/>
  <c r="S103" i="55"/>
  <c r="S104" i="55"/>
  <c r="S105" i="55"/>
  <c r="S106" i="55"/>
  <c r="S107" i="55"/>
  <c r="S112" i="55"/>
  <c r="S113" i="55"/>
  <c r="S114" i="55"/>
  <c r="S115" i="55"/>
  <c r="S116" i="55"/>
  <c r="S117" i="55"/>
  <c r="S118" i="55"/>
  <c r="K120" i="55"/>
  <c r="L120" i="55" s="1"/>
  <c r="M120" i="55" s="1"/>
  <c r="S120" i="55"/>
  <c r="S121" i="55"/>
  <c r="S122" i="55"/>
  <c r="S123" i="55"/>
  <c r="S124" i="55"/>
  <c r="S125" i="55"/>
  <c r="S126" i="55"/>
  <c r="S131" i="55"/>
  <c r="S132" i="55"/>
  <c r="S133" i="55"/>
  <c r="S134" i="55"/>
  <c r="S135" i="55"/>
  <c r="S136" i="55"/>
  <c r="S137" i="55"/>
  <c r="K139" i="55"/>
  <c r="L139" i="55" s="1"/>
  <c r="S139" i="55"/>
  <c r="S140" i="55"/>
  <c r="S141" i="55"/>
  <c r="S142" i="55"/>
  <c r="S143" i="55"/>
  <c r="S144" i="55"/>
  <c r="S145" i="55"/>
  <c r="S150" i="55"/>
  <c r="S151" i="55"/>
  <c r="S152" i="55"/>
  <c r="S153" i="55"/>
  <c r="S154" i="55"/>
  <c r="S155" i="55"/>
  <c r="S156" i="55"/>
  <c r="K177" i="55"/>
  <c r="L177" i="55" s="1"/>
  <c r="S177" i="55"/>
  <c r="S178" i="55"/>
  <c r="S179" i="55"/>
  <c r="S180" i="55"/>
  <c r="S181" i="55"/>
  <c r="S182" i="55"/>
  <c r="S183" i="55"/>
  <c r="S188" i="55"/>
  <c r="S189" i="55"/>
  <c r="S190" i="55"/>
  <c r="S191" i="55"/>
  <c r="S192" i="55"/>
  <c r="S193" i="55"/>
  <c r="S194" i="55"/>
  <c r="K196" i="55"/>
  <c r="L196" i="55" s="1"/>
  <c r="S196" i="55"/>
  <c r="S197" i="55"/>
  <c r="S198" i="55"/>
  <c r="S199" i="55"/>
  <c r="S200" i="55"/>
  <c r="S201" i="55"/>
  <c r="S202" i="55"/>
  <c r="S207" i="55"/>
  <c r="S208" i="55"/>
  <c r="S209" i="55"/>
  <c r="S210" i="55"/>
  <c r="S211" i="55"/>
  <c r="S212" i="55"/>
  <c r="S213" i="55"/>
  <c r="K215" i="55"/>
  <c r="L215" i="55" s="1"/>
  <c r="S215" i="55"/>
  <c r="S216" i="55"/>
  <c r="S217" i="55"/>
  <c r="S218" i="55"/>
  <c r="S219" i="55"/>
  <c r="S220" i="55"/>
  <c r="S221" i="55"/>
  <c r="S226" i="55"/>
  <c r="S227" i="55"/>
  <c r="S228" i="55"/>
  <c r="S229" i="55"/>
  <c r="S230" i="55"/>
  <c r="S231" i="55"/>
  <c r="S232" i="55"/>
  <c r="K253" i="55"/>
  <c r="L253" i="55" s="1"/>
  <c r="M253" i="55" s="1"/>
  <c r="S253" i="55"/>
  <c r="S254" i="55"/>
  <c r="S255" i="55"/>
  <c r="S256" i="55"/>
  <c r="S257" i="55"/>
  <c r="S258" i="55"/>
  <c r="S259" i="55"/>
  <c r="S264" i="55"/>
  <c r="S265" i="55"/>
  <c r="S266" i="55"/>
  <c r="S267" i="55"/>
  <c r="S268" i="55"/>
  <c r="S269" i="55"/>
  <c r="S270" i="55"/>
  <c r="K291" i="55"/>
  <c r="L291" i="55" s="1"/>
  <c r="S291" i="55"/>
  <c r="S292" i="55"/>
  <c r="S293" i="55"/>
  <c r="S294" i="55"/>
  <c r="S295" i="55"/>
  <c r="S296" i="55"/>
  <c r="S297" i="55"/>
  <c r="S302" i="55"/>
  <c r="S303" i="55"/>
  <c r="S304" i="55"/>
  <c r="S305" i="55"/>
  <c r="S306" i="55"/>
  <c r="S307" i="55"/>
  <c r="S308" i="55"/>
  <c r="K364" i="55"/>
  <c r="L364" i="55" s="1"/>
  <c r="S364" i="55"/>
  <c r="S365" i="55"/>
  <c r="S366" i="55"/>
  <c r="S367" i="55"/>
  <c r="S368" i="55"/>
  <c r="S369" i="55"/>
  <c r="S370" i="55"/>
  <c r="S375" i="55"/>
  <c r="S376" i="55"/>
  <c r="S377" i="55"/>
  <c r="S378" i="55"/>
  <c r="S379" i="55"/>
  <c r="S380" i="55"/>
  <c r="S381" i="55"/>
  <c r="K383" i="55"/>
  <c r="L383" i="55" s="1"/>
  <c r="S383" i="55"/>
  <c r="S384" i="55"/>
  <c r="S385" i="55"/>
  <c r="S386" i="55"/>
  <c r="S387" i="55"/>
  <c r="S388" i="55"/>
  <c r="S389" i="55"/>
  <c r="S394" i="55"/>
  <c r="S395" i="55"/>
  <c r="S396" i="55"/>
  <c r="S397" i="55"/>
  <c r="S398" i="55"/>
  <c r="S399" i="55"/>
  <c r="S400" i="55"/>
  <c r="K497" i="55"/>
  <c r="L497" i="55" s="1"/>
  <c r="S497" i="55"/>
  <c r="S498" i="55"/>
  <c r="S499" i="55"/>
  <c r="S500" i="55"/>
  <c r="S501" i="55"/>
  <c r="S502" i="55"/>
  <c r="S503" i="55"/>
  <c r="S508" i="55"/>
  <c r="S509" i="55"/>
  <c r="S510" i="55"/>
  <c r="S511" i="55"/>
  <c r="S512" i="55"/>
  <c r="S513" i="55"/>
  <c r="S514" i="55"/>
  <c r="T169" i="55" l="1"/>
  <c r="U169" i="55" s="1"/>
  <c r="W169" i="55" s="1"/>
  <c r="X169" i="55" s="1"/>
  <c r="T158" i="55"/>
  <c r="U158" i="55" s="1"/>
  <c r="W158" i="55" s="1"/>
  <c r="X158" i="55" s="1"/>
  <c r="M158" i="55"/>
  <c r="AK158" i="55"/>
  <c r="T302" i="55"/>
  <c r="U302" i="55" s="1"/>
  <c r="W302" i="55" s="1"/>
  <c r="X302" i="55" s="1"/>
  <c r="T291" i="55"/>
  <c r="U291" i="55" s="1"/>
  <c r="W291" i="55" s="1"/>
  <c r="X291" i="55" s="1"/>
  <c r="T508" i="55"/>
  <c r="U508" i="55" s="1"/>
  <c r="W508" i="55" s="1"/>
  <c r="X508" i="55" s="1"/>
  <c r="T364" i="55"/>
  <c r="U364" i="55" s="1"/>
  <c r="W364" i="55" s="1"/>
  <c r="X364" i="55" s="1"/>
  <c r="T177" i="55"/>
  <c r="U177" i="55" s="1"/>
  <c r="W177" i="55" s="1"/>
  <c r="X177" i="55" s="1"/>
  <c r="T150" i="55"/>
  <c r="U150" i="55" s="1"/>
  <c r="W150" i="55" s="1"/>
  <c r="X150" i="55" s="1"/>
  <c r="T63" i="55"/>
  <c r="U63" i="55" s="1"/>
  <c r="W63" i="55" s="1"/>
  <c r="X63" i="55" s="1"/>
  <c r="T36" i="55"/>
  <c r="U36" i="55" s="1"/>
  <c r="W36" i="55" s="1"/>
  <c r="X36" i="55" s="1"/>
  <c r="T25" i="55"/>
  <c r="U25" i="55" s="1"/>
  <c r="W25" i="55" s="1"/>
  <c r="X25" i="55" s="1"/>
  <c r="T375" i="55"/>
  <c r="U375" i="55" s="1"/>
  <c r="W375" i="55" s="1"/>
  <c r="X375" i="55" s="1"/>
  <c r="T253" i="55"/>
  <c r="U253" i="55" s="1"/>
  <c r="W253" i="55" s="1"/>
  <c r="X253" i="55" s="1"/>
  <c r="T196" i="55"/>
  <c r="U196" i="55" s="1"/>
  <c r="W196" i="55" s="1"/>
  <c r="X196" i="55" s="1"/>
  <c r="T188" i="55"/>
  <c r="U188" i="55" s="1"/>
  <c r="W188" i="55" s="1"/>
  <c r="X188" i="55" s="1"/>
  <c r="T120" i="55"/>
  <c r="U120" i="55" s="1"/>
  <c r="W120" i="55" s="1"/>
  <c r="X120" i="55" s="1"/>
  <c r="T82" i="55"/>
  <c r="U82" i="55" s="1"/>
  <c r="W82" i="55" s="1"/>
  <c r="X82" i="55" s="1"/>
  <c r="T74" i="55"/>
  <c r="U74" i="55" s="1"/>
  <c r="W74" i="55" s="1"/>
  <c r="X74" i="55" s="1"/>
  <c r="T383" i="55"/>
  <c r="U383" i="55" s="1"/>
  <c r="W383" i="55" s="1"/>
  <c r="X383" i="55" s="1"/>
  <c r="T264" i="55"/>
  <c r="U264" i="55" s="1"/>
  <c r="W264" i="55" s="1"/>
  <c r="X264" i="55" s="1"/>
  <c r="T207" i="55"/>
  <c r="U207" i="55" s="1"/>
  <c r="W207" i="55" s="1"/>
  <c r="X207" i="55" s="1"/>
  <c r="T131" i="55"/>
  <c r="U131" i="55" s="1"/>
  <c r="W131" i="55" s="1"/>
  <c r="X131" i="55" s="1"/>
  <c r="T93" i="55"/>
  <c r="U93" i="55" s="1"/>
  <c r="W93" i="55" s="1"/>
  <c r="X93" i="55" s="1"/>
  <c r="T44" i="55"/>
  <c r="U44" i="55" s="1"/>
  <c r="W44" i="55" s="1"/>
  <c r="X44" i="55" s="1"/>
  <c r="T6" i="55"/>
  <c r="U6" i="55" s="1"/>
  <c r="W6" i="55" s="1"/>
  <c r="X6" i="55" s="1"/>
  <c r="T226" i="55"/>
  <c r="U226" i="55" s="1"/>
  <c r="W226" i="55" s="1"/>
  <c r="X226" i="55" s="1"/>
  <c r="T215" i="55"/>
  <c r="U215" i="55" s="1"/>
  <c r="W215" i="55" s="1"/>
  <c r="X215" i="55" s="1"/>
  <c r="T139" i="55"/>
  <c r="U139" i="55" s="1"/>
  <c r="W139" i="55" s="1"/>
  <c r="X139" i="55" s="1"/>
  <c r="T112" i="55"/>
  <c r="U112" i="55" s="1"/>
  <c r="W112" i="55" s="1"/>
  <c r="X112" i="55" s="1"/>
  <c r="T101" i="55"/>
  <c r="U101" i="55" s="1"/>
  <c r="W101" i="55" s="1"/>
  <c r="X101" i="55" s="1"/>
  <c r="T55" i="55"/>
  <c r="U55" i="55" s="1"/>
  <c r="W55" i="55" s="1"/>
  <c r="X55" i="55" s="1"/>
  <c r="T17" i="55"/>
  <c r="U17" i="55" s="1"/>
  <c r="W17" i="55" s="1"/>
  <c r="X17" i="55" s="1"/>
  <c r="AK139" i="55"/>
  <c r="M139" i="55"/>
  <c r="M25" i="55"/>
  <c r="AK25" i="55"/>
  <c r="T497" i="55"/>
  <c r="U497" i="55" s="1"/>
  <c r="W497" i="55" s="1"/>
  <c r="X497" i="55" s="1"/>
  <c r="Y497" i="55" s="1"/>
  <c r="AF497" i="55" s="1"/>
  <c r="AK364" i="55"/>
  <c r="M364" i="55"/>
  <c r="AK177" i="55"/>
  <c r="M177" i="55"/>
  <c r="M63" i="55"/>
  <c r="AK63" i="55"/>
  <c r="T394" i="55"/>
  <c r="U394" i="55" s="1"/>
  <c r="W394" i="55" s="1"/>
  <c r="X394" i="55" s="1"/>
  <c r="M383" i="55"/>
  <c r="AK383" i="55"/>
  <c r="AK196" i="55"/>
  <c r="M196" i="55"/>
  <c r="N196" i="55" s="1"/>
  <c r="AK82" i="55"/>
  <c r="M82" i="55"/>
  <c r="AK291" i="55"/>
  <c r="M291" i="55"/>
  <c r="M497" i="55"/>
  <c r="AK497" i="55"/>
  <c r="AK215" i="55"/>
  <c r="M215" i="55"/>
  <c r="M101" i="55"/>
  <c r="AK101" i="55"/>
  <c r="AK6" i="55"/>
  <c r="M6" i="55"/>
  <c r="AK253" i="55"/>
  <c r="AK120" i="55"/>
  <c r="AK44" i="55"/>
  <c r="R213" i="44"/>
  <c r="R212" i="44"/>
  <c r="R211" i="44"/>
  <c r="R210" i="44"/>
  <c r="R209" i="44"/>
  <c r="R208" i="44"/>
  <c r="R207" i="44"/>
  <c r="R206" i="44"/>
  <c r="R205" i="44"/>
  <c r="R204" i="44"/>
  <c r="R203" i="44"/>
  <c r="R202" i="44"/>
  <c r="R201" i="44"/>
  <c r="R200" i="44"/>
  <c r="R199" i="44"/>
  <c r="R198" i="44"/>
  <c r="R197" i="44"/>
  <c r="R196" i="44"/>
  <c r="R195" i="44"/>
  <c r="R194" i="44"/>
  <c r="R193" i="44"/>
  <c r="R192" i="44"/>
  <c r="R191" i="44"/>
  <c r="R190" i="44"/>
  <c r="R189" i="44"/>
  <c r="R188" i="44"/>
  <c r="R187" i="44"/>
  <c r="R186" i="44"/>
  <c r="R185" i="44"/>
  <c r="R184" i="44"/>
  <c r="R183" i="44"/>
  <c r="R182" i="44"/>
  <c r="R181" i="44"/>
  <c r="R180" i="44"/>
  <c r="R179" i="44"/>
  <c r="R178" i="44"/>
  <c r="R177" i="44"/>
  <c r="R176" i="44"/>
  <c r="R175" i="44"/>
  <c r="R174" i="44"/>
  <c r="R173" i="44"/>
  <c r="R172" i="44"/>
  <c r="R171" i="44"/>
  <c r="R170" i="44"/>
  <c r="R169" i="44"/>
  <c r="R168" i="44"/>
  <c r="R167" i="44"/>
  <c r="R166" i="44"/>
  <c r="R165" i="44"/>
  <c r="K165" i="44"/>
  <c r="R157" i="44"/>
  <c r="R147" i="44"/>
  <c r="R143" i="44"/>
  <c r="R139" i="44"/>
  <c r="R134" i="44"/>
  <c r="R129" i="44"/>
  <c r="R125" i="44"/>
  <c r="R121" i="44"/>
  <c r="R119" i="44"/>
  <c r="R118" i="44"/>
  <c r="R117" i="44"/>
  <c r="R116" i="44"/>
  <c r="R115" i="44"/>
  <c r="R114" i="44"/>
  <c r="R113" i="44"/>
  <c r="K113" i="44"/>
  <c r="Y158" i="55" l="1"/>
  <c r="AF158" i="55" s="1"/>
  <c r="Y139" i="55"/>
  <c r="AF139" i="55" s="1"/>
  <c r="AJ139" i="55" s="1"/>
  <c r="Y101" i="55"/>
  <c r="AF101" i="55" s="1"/>
  <c r="AI101" i="55" s="1"/>
  <c r="AL101" i="55" s="1"/>
  <c r="Y82" i="55"/>
  <c r="AF82" i="55" s="1"/>
  <c r="AI82" i="55" s="1"/>
  <c r="AL82" i="55" s="1"/>
  <c r="Y25" i="55"/>
  <c r="AF25" i="55" s="1"/>
  <c r="AJ25" i="55" s="1"/>
  <c r="Y291" i="55"/>
  <c r="AF291" i="55" s="1"/>
  <c r="AJ291" i="55" s="1"/>
  <c r="Y196" i="55"/>
  <c r="AF196" i="55" s="1"/>
  <c r="AI196" i="55" s="1"/>
  <c r="AL196" i="55" s="1"/>
  <c r="Y6" i="55"/>
  <c r="AF6" i="55" s="1"/>
  <c r="AI6" i="55" s="1"/>
  <c r="AL6" i="55" s="1"/>
  <c r="Y253" i="55"/>
  <c r="AF253" i="55" s="1"/>
  <c r="AJ253" i="55" s="1"/>
  <c r="Y120" i="55"/>
  <c r="AF120" i="55" s="1"/>
  <c r="AI120" i="55" s="1"/>
  <c r="AL120" i="55" s="1"/>
  <c r="Y215" i="55"/>
  <c r="AF215" i="55" s="1"/>
  <c r="AJ215" i="55" s="1"/>
  <c r="Y364" i="55"/>
  <c r="AF364" i="55" s="1"/>
  <c r="Y44" i="55"/>
  <c r="AF44" i="55" s="1"/>
  <c r="AI44" i="55" s="1"/>
  <c r="AL44" i="55" s="1"/>
  <c r="Y383" i="55"/>
  <c r="AF383" i="55" s="1"/>
  <c r="AI383" i="55" s="1"/>
  <c r="AL383" i="55" s="1"/>
  <c r="Y63" i="55"/>
  <c r="AF63" i="55" s="1"/>
  <c r="Y177" i="55"/>
  <c r="AF177" i="55" s="1"/>
  <c r="AI497" i="55"/>
  <c r="AL497" i="55" s="1"/>
  <c r="AJ497" i="55"/>
  <c r="AJ196" i="55"/>
  <c r="S113" i="44"/>
  <c r="T113" i="44" s="1"/>
  <c r="V113" i="44" s="1"/>
  <c r="W113" i="44" s="1"/>
  <c r="X113" i="44" s="1"/>
  <c r="AB113" i="44" s="1"/>
  <c r="AE113" i="44" s="1"/>
  <c r="S121" i="44"/>
  <c r="T121" i="44" s="1"/>
  <c r="V121" i="44" s="1"/>
  <c r="W121" i="44" s="1"/>
  <c r="X121" i="44" s="1"/>
  <c r="S193" i="44"/>
  <c r="T193" i="44" s="1"/>
  <c r="V193" i="44" s="1"/>
  <c r="W193" i="44" s="1"/>
  <c r="S172" i="44"/>
  <c r="T172" i="44" s="1"/>
  <c r="V172" i="44" s="1"/>
  <c r="W172" i="44" s="1"/>
  <c r="S207" i="44"/>
  <c r="T207" i="44" s="1"/>
  <c r="V207" i="44" s="1"/>
  <c r="W207" i="44" s="1"/>
  <c r="S165" i="44"/>
  <c r="T165" i="44" s="1"/>
  <c r="V165" i="44" s="1"/>
  <c r="W165" i="44" s="1"/>
  <c r="S179" i="44"/>
  <c r="T179" i="44" s="1"/>
  <c r="V179" i="44" s="1"/>
  <c r="W179" i="44" s="1"/>
  <c r="S200" i="44"/>
  <c r="T200" i="44" s="1"/>
  <c r="V200" i="44" s="1"/>
  <c r="W200" i="44" s="1"/>
  <c r="S186" i="44"/>
  <c r="T186" i="44" s="1"/>
  <c r="V186" i="44" s="1"/>
  <c r="W186" i="44" s="1"/>
  <c r="L165" i="44"/>
  <c r="AG165" i="44"/>
  <c r="AG113" i="44"/>
  <c r="L113" i="44"/>
  <c r="AI113" i="44" s="1"/>
  <c r="AI158" i="55" l="1"/>
  <c r="AL158" i="55" s="1"/>
  <c r="AJ158" i="55"/>
  <c r="AI25" i="55"/>
  <c r="AL25" i="55" s="1"/>
  <c r="AI215" i="55"/>
  <c r="AL215" i="55" s="1"/>
  <c r="AJ101" i="55"/>
  <c r="AJ82" i="55"/>
  <c r="AI291" i="55"/>
  <c r="AL291" i="55" s="1"/>
  <c r="AI139" i="55"/>
  <c r="AL139" i="55" s="1"/>
  <c r="AJ6" i="55"/>
  <c r="AJ44" i="55"/>
  <c r="AI253" i="55"/>
  <c r="AL253" i="55" s="1"/>
  <c r="AJ120" i="55"/>
  <c r="AJ383" i="55"/>
  <c r="AJ364" i="55"/>
  <c r="AI364" i="55"/>
  <c r="AL364" i="55" s="1"/>
  <c r="AJ177" i="55"/>
  <c r="AI177" i="55"/>
  <c r="AL177" i="55" s="1"/>
  <c r="AJ63" i="55"/>
  <c r="AI63" i="55"/>
  <c r="AL63" i="55" s="1"/>
  <c r="AF113" i="44"/>
  <c r="X165" i="44"/>
  <c r="AB165" i="44" s="1"/>
  <c r="AE165" i="44" s="1"/>
  <c r="AH165" i="44" s="1"/>
  <c r="AI165" i="44"/>
  <c r="M165" i="44"/>
  <c r="AH113" i="44"/>
  <c r="M113" i="44"/>
  <c r="AF165" i="44" l="1"/>
  <c r="R101" i="44"/>
  <c r="R100" i="44"/>
  <c r="R99" i="44"/>
  <c r="R98" i="44"/>
  <c r="R97" i="44"/>
  <c r="R96" i="44"/>
  <c r="R95" i="44"/>
  <c r="R93" i="44"/>
  <c r="R92" i="44"/>
  <c r="R91" i="44"/>
  <c r="R90" i="44"/>
  <c r="R89" i="44"/>
  <c r="R88" i="44"/>
  <c r="R87" i="44"/>
  <c r="K87" i="44"/>
  <c r="S95" i="44" l="1"/>
  <c r="T95" i="44" s="1"/>
  <c r="V95" i="44" s="1"/>
  <c r="W95" i="44" s="1"/>
  <c r="S87" i="44"/>
  <c r="T87" i="44" s="1"/>
  <c r="V87" i="44" s="1"/>
  <c r="W87" i="44" s="1"/>
  <c r="L87" i="44"/>
  <c r="AG87" i="44"/>
  <c r="R75" i="44"/>
  <c r="R74" i="44"/>
  <c r="R73" i="44"/>
  <c r="R72" i="44"/>
  <c r="R71" i="44"/>
  <c r="R70" i="44"/>
  <c r="R69" i="44"/>
  <c r="R67" i="44"/>
  <c r="R66" i="44"/>
  <c r="R65" i="44"/>
  <c r="R64" i="44"/>
  <c r="R63" i="44"/>
  <c r="R62" i="44"/>
  <c r="R61" i="44"/>
  <c r="J61" i="44"/>
  <c r="K61" i="44" s="1"/>
  <c r="X87" i="44" l="1"/>
  <c r="AB87" i="44" s="1"/>
  <c r="AF87" i="44" s="1"/>
  <c r="S61" i="44"/>
  <c r="T61" i="44" s="1"/>
  <c r="V61" i="44" s="1"/>
  <c r="W61" i="44" s="1"/>
  <c r="AI87" i="44"/>
  <c r="M87" i="44"/>
  <c r="S69" i="44"/>
  <c r="T69" i="44" s="1"/>
  <c r="V69" i="44" s="1"/>
  <c r="W69" i="44" s="1"/>
  <c r="L61" i="44"/>
  <c r="AG61" i="44"/>
  <c r="AE87" i="44" l="1"/>
  <c r="AH87" i="44" s="1"/>
  <c r="X61" i="44"/>
  <c r="AB61" i="44" s="1"/>
  <c r="AF61" i="44" s="1"/>
  <c r="AI61" i="44"/>
  <c r="M61" i="44"/>
  <c r="AE61" i="44" l="1"/>
  <c r="AH61" i="44" s="1"/>
  <c r="K35" i="44"/>
  <c r="R41" i="44"/>
  <c r="R40" i="44"/>
  <c r="R39" i="44"/>
  <c r="R38" i="44"/>
  <c r="R37" i="44"/>
  <c r="R36" i="44"/>
  <c r="R35" i="44"/>
  <c r="R41" i="40"/>
  <c r="R40" i="40"/>
  <c r="R39" i="40"/>
  <c r="R38" i="40"/>
  <c r="R37" i="40"/>
  <c r="R36" i="40"/>
  <c r="R35" i="40"/>
  <c r="J35" i="40"/>
  <c r="K35" i="40" s="1"/>
  <c r="S35" i="44" l="1"/>
  <c r="T35" i="44" s="1"/>
  <c r="V35" i="44" s="1"/>
  <c r="W35" i="44" s="1"/>
  <c r="X35" i="44" s="1"/>
  <c r="AB35" i="44" s="1"/>
  <c r="AE35" i="44" s="1"/>
  <c r="S35" i="40"/>
  <c r="T35" i="40" s="1"/>
  <c r="V35" i="40" s="1"/>
  <c r="W35" i="40" s="1"/>
  <c r="X35" i="40" s="1"/>
  <c r="AB35" i="40" s="1"/>
  <c r="AE35" i="40" s="1"/>
  <c r="AG35" i="44"/>
  <c r="L35" i="44"/>
  <c r="AG35" i="40"/>
  <c r="L35" i="40"/>
  <c r="AF35" i="40" l="1"/>
  <c r="AF35" i="44"/>
  <c r="AH35" i="44"/>
  <c r="AI35" i="44"/>
  <c r="M35" i="44"/>
  <c r="AI35" i="40"/>
  <c r="M35" i="40"/>
  <c r="AH35" i="40"/>
  <c r="J9" i="44" l="1"/>
  <c r="K9" i="44" s="1"/>
  <c r="R9" i="44"/>
  <c r="R10" i="44"/>
  <c r="R11" i="44"/>
  <c r="R12" i="44"/>
  <c r="R13" i="44"/>
  <c r="R14" i="44"/>
  <c r="R15" i="44"/>
  <c r="L9" i="44" l="1"/>
  <c r="M9" i="44" s="1"/>
  <c r="AG9" i="44"/>
  <c r="S9" i="44"/>
  <c r="T9" i="44" s="1"/>
  <c r="V9" i="44" s="1"/>
  <c r="W9" i="44" s="1"/>
  <c r="X9" i="44" s="1"/>
  <c r="AB9" i="44" s="1"/>
  <c r="AF9" i="44" s="1"/>
  <c r="AE9" i="44" l="1"/>
  <c r="AH9" i="44" s="1"/>
  <c r="AI9" i="44"/>
  <c r="R571" i="40"/>
  <c r="R570" i="40"/>
  <c r="R569" i="40"/>
  <c r="R568" i="40"/>
  <c r="R567" i="40"/>
  <c r="R566" i="40"/>
  <c r="R565" i="40"/>
  <c r="R561" i="40"/>
  <c r="R560" i="40"/>
  <c r="R559" i="40"/>
  <c r="R558" i="40"/>
  <c r="R557" i="40"/>
  <c r="J557" i="40"/>
  <c r="K557" i="40" s="1"/>
  <c r="S557" i="40" l="1"/>
  <c r="T557" i="40" s="1"/>
  <c r="V557" i="40" s="1"/>
  <c r="W557" i="40" s="1"/>
  <c r="S565" i="40"/>
  <c r="T565" i="40" s="1"/>
  <c r="V565" i="40" s="1"/>
  <c r="W565" i="40" s="1"/>
  <c r="AG557" i="40"/>
  <c r="L557" i="40"/>
  <c r="M557" i="40" s="1"/>
  <c r="X557" i="40" l="1"/>
  <c r="AB557" i="40" s="1"/>
  <c r="AE557" i="40" l="1"/>
  <c r="AH557" i="40" s="1"/>
  <c r="AI557" i="40" s="1"/>
  <c r="AF557" i="40"/>
  <c r="J9" i="40"/>
  <c r="K9" i="40" s="1"/>
  <c r="R9" i="40"/>
  <c r="R10" i="40"/>
  <c r="R11" i="40"/>
  <c r="R12" i="40"/>
  <c r="R13" i="40"/>
  <c r="R14" i="40"/>
  <c r="R15" i="40"/>
  <c r="J61" i="40"/>
  <c r="K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L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AG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L398" i="40" s="1"/>
  <c r="M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M531" i="40" s="1"/>
  <c r="R531" i="40"/>
  <c r="R532" i="40"/>
  <c r="R533" i="40"/>
  <c r="R534" i="40"/>
  <c r="R535" i="40"/>
  <c r="R536" i="40"/>
  <c r="R539" i="40"/>
  <c r="R540" i="40"/>
  <c r="R541" i="40"/>
  <c r="R542" i="40"/>
  <c r="R543" i="40"/>
  <c r="R544" i="40"/>
  <c r="R545" i="40"/>
  <c r="L346" i="40" l="1"/>
  <c r="M346" i="40" s="1"/>
  <c r="L502" i="40"/>
  <c r="M502" i="40" s="1"/>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X346" i="40" l="1"/>
  <c r="AB346" i="40" s="1"/>
  <c r="AF346" i="40" s="1"/>
  <c r="AF450" i="40"/>
  <c r="AI113" i="40"/>
  <c r="AF9" i="40"/>
  <c r="X61" i="40"/>
  <c r="AB61" i="40" s="1"/>
  <c r="AF61" i="40" s="1"/>
  <c r="AF424" i="40"/>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s="1"/>
  <c r="Q57" i="1"/>
  <c r="R57" i="1"/>
  <c r="Q81" i="1"/>
  <c r="R81" i="1" s="1"/>
  <c r="Q105" i="1"/>
  <c r="R105" i="1" s="1"/>
  <c r="Q129" i="1"/>
  <c r="R129" i="1" s="1"/>
  <c r="Q153" i="1"/>
  <c r="R153" i="1"/>
  <c r="Q9" i="1"/>
  <c r="R9" i="1" s="1"/>
  <c r="M161" i="1"/>
  <c r="M162" i="1"/>
  <c r="M163" i="1"/>
  <c r="M164" i="1"/>
  <c r="M165" i="1"/>
  <c r="M166" i="1"/>
  <c r="M167" i="1"/>
  <c r="M168" i="1"/>
  <c r="M169" i="1"/>
  <c r="M170" i="1"/>
  <c r="M171" i="1"/>
  <c r="M172" i="1"/>
  <c r="M173" i="1"/>
  <c r="M174" i="1"/>
  <c r="M175" i="1"/>
  <c r="M176" i="1"/>
  <c r="H105" i="1"/>
  <c r="I105" i="1"/>
  <c r="H129" i="1"/>
  <c r="I129" i="1" s="1"/>
  <c r="H153" i="1"/>
  <c r="I153" i="1"/>
  <c r="H57" i="1"/>
  <c r="I57" i="1" s="1"/>
  <c r="H81" i="1"/>
  <c r="I81" i="1" s="1"/>
  <c r="H33" i="1"/>
  <c r="I33" i="1" s="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49" i="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41" i="1"/>
  <c r="M10" i="1"/>
  <c r="M11" i="1"/>
  <c r="M12" i="1"/>
  <c r="M13" i="1"/>
  <c r="M14" i="1"/>
  <c r="M15" i="1"/>
  <c r="M16" i="1"/>
  <c r="M17" i="1"/>
  <c r="M18" i="1"/>
  <c r="M19" i="1"/>
  <c r="M20" i="1"/>
  <c r="M21" i="1"/>
  <c r="M22" i="1"/>
  <c r="M23" i="1"/>
  <c r="M24" i="1"/>
  <c r="M25" i="1"/>
  <c r="M26" i="1"/>
  <c r="M27" i="1"/>
  <c r="M28" i="1"/>
  <c r="M29" i="1"/>
  <c r="M30" i="1"/>
  <c r="M31" i="1"/>
  <c r="M32" i="1"/>
  <c r="M9" i="1"/>
  <c r="L25" i="5"/>
  <c r="H9" i="1"/>
  <c r="I9" i="1" s="1"/>
  <c r="N73" i="1" l="1"/>
  <c r="N65" i="1"/>
  <c r="N137" i="1"/>
  <c r="N105" i="1"/>
  <c r="N49" i="1"/>
  <c r="N9" i="1"/>
  <c r="N89" i="1"/>
  <c r="N153" i="1"/>
  <c r="N121" i="1"/>
  <c r="N97" i="1"/>
  <c r="N161" i="1"/>
  <c r="N129" i="1"/>
  <c r="N169" i="1"/>
  <c r="N81" i="1"/>
  <c r="N145" i="1"/>
  <c r="N113" i="1"/>
  <c r="N57" i="1"/>
  <c r="N33" i="1"/>
  <c r="N25" i="1"/>
  <c r="N17" i="1"/>
  <c r="AE87" i="40"/>
  <c r="AH87" i="40" s="1"/>
  <c r="AE61" i="40"/>
  <c r="AH61" i="40" s="1"/>
  <c r="AF502" i="40"/>
  <c r="AF268" i="40"/>
  <c r="AE320" i="40"/>
  <c r="AH320" i="40" s="1"/>
  <c r="AI320" i="40" s="1"/>
  <c r="AE372" i="40"/>
  <c r="AH372" i="40" s="1"/>
  <c r="AI372" i="40" s="1"/>
  <c r="AF165" i="40"/>
  <c r="AE531" i="40"/>
  <c r="AH531" i="40" s="1"/>
  <c r="AI531" i="40" s="1"/>
  <c r="AF531" i="40"/>
  <c r="AF242" i="40"/>
  <c r="AE242" i="40"/>
  <c r="AH242"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tc={CF4962F2-FA07-4ADB-9467-47FCA97B74E3}</author>
  </authors>
  <commentList>
    <comment ref="O364" authorId="0" shapeId="0" xr:uid="{00000000-0006-0000-06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Segun la metodologia de elaboración de riesgos de corupción se requiere establecer la periodicidad  o tiempo de ejecución del control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J9" authorId="0" shapeId="0" xr:uid="{00000000-0006-0000-08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sharedStrings.xml><?xml version="1.0" encoding="utf-8"?>
<sst xmlns="http://schemas.openxmlformats.org/spreadsheetml/2006/main" count="6087" uniqueCount="1096">
  <si>
    <t xml:space="preserve">MAPA DE RIESGOS </t>
  </si>
  <si>
    <t>COLEGIO / DIRECCIÓN LOCAL DE EDUCACIÓN</t>
  </si>
  <si>
    <t>FECHA:</t>
  </si>
  <si>
    <t>2. IDENTIFICACIÓN DEL RIESGO</t>
  </si>
  <si>
    <t>3. ANÁLISIS DEL RIESGO</t>
  </si>
  <si>
    <t>4. VALORACIÓN DEL RIESGO</t>
  </si>
  <si>
    <t>5. AUTOEVALUACION DEL CONTROL - SEGUIMIENTO</t>
  </si>
  <si>
    <t>6. AUTOEVALUACIÓN DEL RIESGO - CIERRE</t>
  </si>
  <si>
    <t>No.</t>
  </si>
  <si>
    <t>Causas</t>
  </si>
  <si>
    <t>Riesgo</t>
  </si>
  <si>
    <t>Consecuencias</t>
  </si>
  <si>
    <t>Tipo de Riesgo</t>
  </si>
  <si>
    <t>Probabilidad</t>
  </si>
  <si>
    <t>Impacto</t>
  </si>
  <si>
    <t>Evaluacion</t>
  </si>
  <si>
    <t>Medida de Respuesta</t>
  </si>
  <si>
    <t>Controles Existentes</t>
  </si>
  <si>
    <t>TIPO DE CONTROL</t>
  </si>
  <si>
    <t>Criterios de Valoración de Control</t>
  </si>
  <si>
    <t>Puntaje</t>
  </si>
  <si>
    <t>Puntaje Final</t>
  </si>
  <si>
    <t>Acciones de Mitigación</t>
  </si>
  <si>
    <t>Seguimiento Mayo</t>
  </si>
  <si>
    <t>Seguimiento Septiembre</t>
  </si>
  <si>
    <t>Seguimiento Enero</t>
  </si>
  <si>
    <t>Materializado</t>
  </si>
  <si>
    <t>Justificación</t>
  </si>
  <si>
    <t>Observaciones</t>
  </si>
  <si>
    <t>Documento Anexo</t>
  </si>
  <si>
    <t>Continua para la Proxima Vigencia</t>
  </si>
  <si>
    <t>Acción de Mitigación</t>
  </si>
  <si>
    <t>Fecha Inicio</t>
  </si>
  <si>
    <t>Fecha Fin</t>
  </si>
  <si>
    <t>Responsable</t>
  </si>
  <si>
    <t>Indicador</t>
  </si>
  <si>
    <t>Fecha</t>
  </si>
  <si>
    <t>% de Avance</t>
  </si>
  <si>
    <t>Efectos Logrados</t>
  </si>
  <si>
    <t>Improbable</t>
  </si>
  <si>
    <t>Mayor</t>
  </si>
  <si>
    <t>1. CONTEXTO ESTRATEGICO</t>
  </si>
  <si>
    <t>PROCESO</t>
  </si>
  <si>
    <t xml:space="preserve">ELABORADO POR </t>
  </si>
  <si>
    <t>AMENAZAS</t>
  </si>
  <si>
    <t>FORTALEZAS</t>
  </si>
  <si>
    <t>DEBILIDADES</t>
  </si>
  <si>
    <t>OPORTUNIDADES</t>
  </si>
  <si>
    <t xml:space="preserve">COMPONENTE  1. SEGUIMIENTO AL MAPA DE RIESGOS DE CORRUPCIÓN 2022
 </t>
  </si>
  <si>
    <t>PRIMER SEGUIMIENTO  A 30 DE ABRIL DE 2022</t>
  </si>
  <si>
    <t>SEGUIMIENTO OFICINA DE CONTROL INTERNO</t>
  </si>
  <si>
    <t>SUBCOMPONENTE</t>
  </si>
  <si>
    <t>ACTIVIDADES</t>
  </si>
  <si>
    <t>META O PRODUCTO</t>
  </si>
  <si>
    <t>TIPO DE META (Sumatoria o Porcentaje de ejecución por cuatrimestre (Demanda))</t>
  </si>
  <si>
    <t>META 1er CUATRIMESTRE</t>
  </si>
  <si>
    <t>META 2do CUATRIMESTRE</t>
  </si>
  <si>
    <t>META 3er CUATRIMESTRE</t>
  </si>
  <si>
    <t>% AVANCE</t>
  </si>
  <si>
    <t>ACTIVIDADES ADELANTADAS</t>
  </si>
  <si>
    <t>EFECTOS LOGRADOS</t>
  </si>
  <si>
    <t>DESCRIPCIÓN DE LAS EVIDENCIAS</t>
  </si>
  <si>
    <t>Subcomponente
/proceso 1
Política de Administración de Riesgos</t>
  </si>
  <si>
    <t xml:space="preserve">
1.1</t>
  </si>
  <si>
    <t>Difundir la política de administración de riesgos</t>
  </si>
  <si>
    <t>Dos (2)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</si>
  <si>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</si>
  <si>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</si>
  <si>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</si>
  <si>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Subcomponente
/proceso 2
Construcción del Mapa de Riesgos de Corrupción</t>
  </si>
  <si>
    <t>2.1</t>
  </si>
  <si>
    <t>Realizar taller con funcionarios y contratistas de los procesos para la construcción del  mapa de riesgos de corrupción 2023</t>
  </si>
  <si>
    <t>Un  (1) taller con orientaciones para la construcción del mapa de riesgos de corrupción 2023</t>
  </si>
  <si>
    <t>Nombre: Taller realizado sobre mapa de riesgos de corrupción 2023
Fórmula: taller realizado</t>
  </si>
  <si>
    <t>Jefe oficina asesora de Planeación
Procesos SED</t>
  </si>
  <si>
    <t>2.2</t>
  </si>
  <si>
    <t>Consolidar el borrador mapa de riesgo de corrupción 2023</t>
  </si>
  <si>
    <t>Un (1) Documento con borrador mapa de riesgos de corrupción 2023 consolidado</t>
  </si>
  <si>
    <t>Nombre : Mapa de riesgos de corrupción 2023 consolidado
Fórmula: Un Documento Mapa de riesgos de corrupción 2023 consolidado</t>
  </si>
  <si>
    <t>Jefe Oficina Asesora 
Planeación
Líderes de procesos</t>
  </si>
  <si>
    <t>Subcomponente
/proceso 3
Consulta y divulgación</t>
  </si>
  <si>
    <t>3.1</t>
  </si>
  <si>
    <t>Socializar la publicación  del borrador del Mapa de Riesgos de Corrupción 2023 en página web SED</t>
  </si>
  <si>
    <t>Una (1) socialización de la publicación del borrador del Mapa de Riesgos de Corrupción 2023 en página web SED</t>
  </si>
  <si>
    <t>Nombre: Socializacion  de la publicación del borrador del Mapa de Riesgos de Corrupción 2023  en la página de la SED
Fórmula: Un  documento Mapa de riesgos de corrupción 2023 borrador socializado en página web SED</t>
  </si>
  <si>
    <t>Jefe oficina Asesora de Planeación y Jefe de Oficina Asesora de Comunicación
y Prensa</t>
  </si>
  <si>
    <t>3.2</t>
  </si>
  <si>
    <t>Jefe oficina asesora de planeación y Jefe de Oficina Asesora de Comunicación y Prensa</t>
  </si>
  <si>
    <t>3.3</t>
  </si>
  <si>
    <t>Divulgar   por diferentes medios el Plan Anticorrupción y de Atención al Ciudadano 2022 a sus grupos de valor y a la ciudadanía. Se va a realizar minimo una divulgación por cada versión del PAAC.</t>
  </si>
  <si>
    <t>Utilizar diferentes medios de comunicación  como (web, intranet, correo electrónico o comunicaciones) para divulgar el PACC 2022</t>
  </si>
  <si>
    <t xml:space="preserve">Nombre: acciones de divulgación realizadas 
Formula: Número de acciones de divulgacion  realizadas </t>
  </si>
  <si>
    <t>Jefe Oficina Asesora de Planeación/Oficina Asesora de Comunicación y Prensa</t>
  </si>
  <si>
    <r>
      <rPr>
        <b/>
        <sz val="8"/>
        <rFont val="Arial"/>
        <family val="2"/>
      </rPr>
      <t xml:space="preserve">Subcomponente
/proceso 4
</t>
    </r>
    <r>
      <rPr>
        <sz val="8"/>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</si>
  <si>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</si>
  <si>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</si>
  <si>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</si>
  <si>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</si>
  <si>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</si>
  <si>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r>
      <rPr>
        <b/>
        <sz val="8"/>
        <rFont val="Arial"/>
        <family val="2"/>
      </rPr>
      <t xml:space="preserve">Subcomponente
/proceso 5
 </t>
    </r>
    <r>
      <rPr>
        <sz val="8"/>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</si>
  <si>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</si>
  <si>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</si>
  <si>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</si>
  <si>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</si>
  <si>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</si>
  <si>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PLAN ANTICORRUPCIÓN Y DE ATENCIÓN LA CIUDADANO SED 2019
COMPONENTE 1. MAPA DE RIESGOS DE CORRUPCÓN SED 2019</t>
  </si>
  <si>
    <t>PROCESOS SED</t>
  </si>
  <si>
    <t>PROCESO Y OBJETIVO DEL PROCESO</t>
  </si>
  <si>
    <t>RIESGO</t>
  </si>
  <si>
    <t>CLASIFICACIÓN</t>
  </si>
  <si>
    <t>CAUSAS</t>
  </si>
  <si>
    <t>CONSECUENCIAS</t>
  </si>
  <si>
    <t>PROBABILIDAD</t>
  </si>
  <si>
    <t>PREGUNTAS PARA DEFINIR EL IMPACTO</t>
  </si>
  <si>
    <t>IMPACTO</t>
  </si>
  <si>
    <t>RIESGO INHERENTE</t>
  </si>
  <si>
    <t>OPCIÓN MANEJO</t>
  </si>
  <si>
    <t>ACTIVIDAD DE CONTROL</t>
  </si>
  <si>
    <t>DISEÑO DEL CONTROL</t>
  </si>
  <si>
    <t>PUNTAJE  POR CONTROL</t>
  </si>
  <si>
    <t>RANGO CALIFICACIÓN  DISEÑO DEL CONTROL</t>
  </si>
  <si>
    <t>EJECUCIÓN DEL CONTROL</t>
  </si>
  <si>
    <t>SOLIDEZ INDIVIDUAL DEL CONTROL</t>
  </si>
  <si>
    <t xml:space="preserve">VALOR SOLIDEZ INDIVIDUAL DEL CONTROL </t>
  </si>
  <si>
    <t>CALIFICACIÓN SOLIDEZ DEL  CONJUNTO DE CONTROLES (Promedio solidez del conjunto de controles)</t>
  </si>
  <si>
    <t>RESPONSABLE</t>
  </si>
  <si>
    <t>TIEMPO                                    (fecha inicio dd/mm/aaaa y fecha fin dd/mm/aaaa)</t>
  </si>
  <si>
    <t>SOPORTE (REGISTRO)</t>
  </si>
  <si>
    <t>SOLIDEZ DEL CONJUNTO DE LOS CONTROLES</t>
  </si>
  <si>
    <t>CONTROLES AYUDAN A DISMINUIR PROBABILIDAD</t>
  </si>
  <si>
    <t>CONTROLES AYUDAN A DISMINUIR IMPACTO</t>
  </si>
  <si>
    <t>Medida de Respuesta (Riesgo Residual)</t>
  </si>
  <si>
    <t>ACTIVIDADES DE CONTROL PARA TRATAMIENTO RIESGOS</t>
  </si>
  <si>
    <t>CRITERIO DE EVALUACIÓN</t>
  </si>
  <si>
    <t>OPCIÓN DE RESPUESTA AL CRITERIO DE EVALUACIÓN</t>
  </si>
  <si>
    <t>PESO EN LA EVALUACIÓN DEL DISEÑO DEL CONTROL</t>
  </si>
  <si>
    <t>Actividad de control         ( Cada riesgo debe contar con una acción de contingencia en caso que se materialice el riesgo)</t>
  </si>
  <si>
    <t>Si el riesgo de corrupción se materializa podría….</t>
  </si>
  <si>
    <t>Si/No</t>
  </si>
  <si>
    <t>Total</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</si>
  <si>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</si>
  <si>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</si>
  <si>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Riesgo de Corrupción</t>
  </si>
  <si>
    <t>Ofrecimiento de Dádivas
Trafico de Influencias
Abuso de Autoridad
Amiguismo</t>
  </si>
  <si>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</si>
  <si>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Rara vez</t>
  </si>
  <si>
    <t>¿Afectar al grupo de funcionarios del proceso?</t>
  </si>
  <si>
    <t>Si</t>
  </si>
  <si>
    <r>
      <t xml:space="preserve">El Jefe de Control Interno o profesional asignado adelantará revisión del informe preliminar </t>
    </r>
    <r>
      <rPr>
        <sz val="11"/>
        <rFont val="Calibri"/>
        <family val="2"/>
        <scheme val="minor"/>
      </rPr>
      <t>para cada  audito</t>
    </r>
    <r>
      <rPr>
        <sz val="11"/>
        <color theme="1"/>
        <rFont val="Calibri"/>
        <family val="2"/>
        <scheme val="minor"/>
      </rPr>
      <t>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r>
  </si>
  <si>
    <t>Preventivo</t>
  </si>
  <si>
    <t>Asignación del responsable</t>
  </si>
  <si>
    <t>Asignado</t>
  </si>
  <si>
    <t>Fuerte</t>
  </si>
  <si>
    <t>Jefe Ofcina de Control Interno o Profesional asignado</t>
  </si>
  <si>
    <t xml:space="preserve"> 01/02/2020 al 31/12/2020</t>
  </si>
  <si>
    <t>Memorandos de remisión de informe preliminar</t>
  </si>
  <si>
    <t>Directamente</t>
  </si>
  <si>
    <t>No disminuye</t>
  </si>
  <si>
    <r>
      <rPr>
        <b/>
        <sz val="11"/>
        <color theme="1"/>
        <rFont val="Calibri"/>
        <family val="2"/>
        <scheme val="minor"/>
      </rPr>
      <t>ACTIVIDAD DE CONTROL:</t>
    </r>
    <r>
      <rPr>
        <sz val="11"/>
        <color theme="1"/>
        <rFont val="Calibri"/>
        <family val="2"/>
        <scheme val="minor"/>
      </rPr>
      <t xml:space="preserve"> Revisión de informe preliminar</t>
    </r>
    <r>
      <rPr>
        <sz val="11"/>
        <rFont val="Calibri"/>
        <family val="2"/>
        <scheme val="minor"/>
      </rPr>
      <t xml:space="preserve">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ACCION DE CONTINGENCIA: </t>
    </r>
    <r>
      <rPr>
        <sz val="11"/>
        <rFont val="Calibri"/>
        <family val="2"/>
        <scheme val="minor"/>
      </rPr>
      <t>Comunicar a la instancia competente para iniciar  la investigación  disciplinaria, fiscal o penal según el caso</t>
    </r>
    <r>
      <rPr>
        <sz val="11"/>
        <color theme="1"/>
        <rFont val="Calibri"/>
        <family val="2"/>
        <scheme val="minor"/>
      </rPr>
      <t xml:space="preserve">
</t>
    </r>
  </si>
  <si>
    <t>Jefe Oficina de Control Interno</t>
  </si>
  <si>
    <r>
      <t xml:space="preserve">EFICACIA: Número de memorandos remisorios de informe preliminar de auditoría enviados/ Número de Auditorías x 100
</t>
    </r>
    <r>
      <rPr>
        <sz val="11"/>
        <rFont val="Calibri"/>
        <family val="2"/>
        <scheme val="minor"/>
      </rPr>
      <t xml:space="preserve">
(Número de memorandos remisorios de informe preliminar de auditoría  / Número de Auditorías  X 100</t>
    </r>
  </si>
  <si>
    <t>¿Afectar el cumplimiento de metas y objetivos de la dependencia?</t>
  </si>
  <si>
    <t>Segregación  y autoridad del responsable</t>
  </si>
  <si>
    <t xml:space="preserve">Adecuado </t>
  </si>
  <si>
    <t>¿Afectar el cumplimiento de misión de la Entidad?</t>
  </si>
  <si>
    <t>Periodicidad</t>
  </si>
  <si>
    <t>Oportuna</t>
  </si>
  <si>
    <t>¿Afectar el cumplimiento de la misión del sector al que pertenece la Entidad?</t>
  </si>
  <si>
    <t>No</t>
  </si>
  <si>
    <t>Propósito</t>
  </si>
  <si>
    <t>Prevenir</t>
  </si>
  <si>
    <t>¿Generar pérdida de confianza de la Entidad, afectando su reputación?</t>
  </si>
  <si>
    <t>Cómo  se realiza la actividad del control</t>
  </si>
  <si>
    <t>Confiable</t>
  </si>
  <si>
    <t>¿Generar pérdida de recursos económicos?</t>
  </si>
  <si>
    <t>Qué pasa con las observaciones o desviaciones?</t>
  </si>
  <si>
    <t>Se investigan y resuelven oportunamente</t>
  </si>
  <si>
    <t>¿Afectar la generación de los productos o la prestación de servicios?</t>
  </si>
  <si>
    <t>Evidencia de ejecución del control</t>
  </si>
  <si>
    <t>Completa</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</si>
  <si>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</si>
  <si>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</si>
  <si>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</si>
  <si>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</si>
  <si>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</si>
  <si>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</si>
  <si>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</si>
  <si>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</si>
  <si>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</si>
  <si>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</si>
  <si>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</si>
  <si>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</si>
  <si>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</si>
  <si>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</si>
  <si>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</si>
  <si>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</si>
  <si>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Posible</t>
  </si>
  <si>
    <t>SI</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</si>
  <si>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t>
  </si>
  <si>
    <t>Las Direcciones bajo la supervisión de la Subsecretaría de Calidad y Pertinencia.</t>
  </si>
  <si>
    <t>Como evidencia quedan los registros del cargue de la información en el Sharepoint y las comunicaciones efectuadas entre las Direcciones y la Subsecretaría.</t>
  </si>
  <si>
    <t xml:space="preserve">ACTIVIDAD DE CONTROL: ACTIVIDAD DE CONTROL:  Reuniones de seguimiento con el fin de verificar el avance del cumplimiento.
</t>
  </si>
  <si>
    <t>Subsecretaría de Calidad y Pertinencia y sus Direcciones</t>
  </si>
  <si>
    <t>EFICACIA: Porcentaje de cargue de la información.
EFECTIVIDAD: Número de casos presentados de adulteración o pérdida de información o documentación.</t>
  </si>
  <si>
    <t>NO</t>
  </si>
  <si>
    <t>ACCIÓN DE CONTIGENCIA: 
1. El director de cada Dirección solicitará el Bloqueo de los usuarios que tienen acceso al Sharepoint y solicitará la investigación al área de REDP.
2. El director de cada Dirección comunicará a la instancia competente para iniciar la investigación disciplinaria, fiscal o penal según el caso.</t>
  </si>
  <si>
    <t>día 1 de materialización del riesgo</t>
  </si>
  <si>
    <t>día 15 de materialización del riesgo</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</si>
  <si>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</si>
  <si>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 xml:space="preserve">
 Posibilidad de recibir o solicitar cualquier dádiva o beneficio  a nombre propio o de terceros para ejercer  la representación y defensa de la entidad de forma indebida.</t>
  </si>
  <si>
    <t>Debilidades en la vigilancia de actuaciones procesales y estado de los procesos en los despachos judiciales, que impiden validar la inclusión de  aspectos técnicos y materiales en la defensa de la entidad.</t>
  </si>
  <si>
    <t xml:space="preserve">Pérdida de confianza en lo público
Investigaciones penales, disciplinarias y fiscales
Enriquecimiento ilícito de contratistas y/o servidores públicos. 
</t>
  </si>
  <si>
    <t>El profesional designado por el jefe, realiza revisión semanal de los informes presentados por los apoderados de la SED , validando que las actuaciones procesales reportadas coincidan con los registros físicos, así como con los registros del sistema de información de los procesos judiciales SIPROJ  y rama judicial.  En caso de encontrarse algún incumplimiento o inconsistencia, el Jefe de la Oficina solicita informe al apoderado y de ser necesario se convoca a reunión. Como evidencia quedan los informes presentados, las comunicaciones remitidas y las actas de reunión.</t>
  </si>
  <si>
    <t>Jefe Oficina asesora Jurídica</t>
  </si>
  <si>
    <t xml:space="preserve"> 01/01/2020 al 31/12/2020</t>
  </si>
  <si>
    <t>Informe mensual de defensa judicial 
Comunicaciones  recibidas  y  enviadas de la Oficina Asesora Jurídica y 
 actas de reunión</t>
  </si>
  <si>
    <r>
      <t xml:space="preserve">ACTIVIDAD DE CONTROL: </t>
    </r>
    <r>
      <rPr>
        <sz val="11"/>
        <rFont val="Calibri"/>
        <family val="2"/>
        <scheme val="minor"/>
      </rPr>
      <t xml:space="preserve">Revisión y validación de informes semanales (adjuntos al informe mensual) con reporte de actuaciones procesales. </t>
    </r>
  </si>
  <si>
    <t>Jefe Oficina Asesora Jurídica</t>
  </si>
  <si>
    <t>EFICACIA:  Gestión  de Representación y Defensa de la entidad
EFECTIVIDAD: Número de casos de favorecimiento a terceros en defensa judicial</t>
  </si>
  <si>
    <t xml:space="preserve">Vencimiento de términos judiciales   para favorecer intereses particulares con respecto al sentido de las decisiones judiciales </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</si>
  <si>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 En caso de incumplimiento por parte de los apoderados, el jefe de la Oficina requiere informe escrito   a los mismos, sobre la omisión.</t>
  </si>
  <si>
    <t>Jefe Oficina asesora jurídica</t>
  </si>
  <si>
    <t>Alertas   de la   vigilancia Legis Office , reporte de los procesos  judiciales vigilados.</t>
  </si>
  <si>
    <r>
      <rPr>
        <b/>
        <sz val="11"/>
        <color theme="1"/>
        <rFont val="Calibri"/>
        <family val="2"/>
        <scheme val="minor"/>
      </rPr>
      <t xml:space="preserve">ACTIVIDAD DE CONTROL </t>
    </r>
    <r>
      <rPr>
        <sz val="11"/>
        <color theme="1"/>
        <rFont val="Calibri"/>
        <family val="2"/>
        <scheme val="minor"/>
      </rPr>
      <t xml:space="preserve">Reporte por parte de Legis Office, de todas las actuaciones, tramites y decisiones que se generen en los procesos judiciales vigilados por dicha firma, y comunicar vía correo electrónico a los apoderados encargados en la defensa judicial de la SED. </t>
    </r>
  </si>
  <si>
    <t>Jefe Oficina Asesora Jurídica/ grupo de defensa judicial</t>
  </si>
  <si>
    <r>
      <rPr>
        <b/>
        <sz val="11"/>
        <color theme="1"/>
        <rFont val="Calibri"/>
        <family val="2"/>
        <scheme val="minor"/>
      </rPr>
      <t xml:space="preserve">ACCION DE CONTINGENCIA: </t>
    </r>
    <r>
      <rPr>
        <sz val="11"/>
        <color theme="1"/>
        <rFont val="Calibri"/>
        <family val="2"/>
        <scheme val="minor"/>
      </rPr>
      <t>ACCION DE CONTINGENCIA: Comunicar a la instancia competente para iniciar  la investigación  disciplinaria, fiscal o penal según el caso</t>
    </r>
  </si>
  <si>
    <t>día 1 5 de materialización del riesgo</t>
  </si>
  <si>
    <t>Líder del proceso</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</si>
  <si>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</si>
  <si>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 xml:space="preserve">
Probabilidad del manejo y uso inadecuado  (por accion u omisión) de la información que se genera y procesa desde la oficina de Presupuesto para el beneficio de un tercero.</t>
  </si>
  <si>
    <t xml:space="preserve">Tráfico de influencias y ofrecimiento / aceptación de dádivas o intercambio de favores. </t>
  </si>
  <si>
    <t xml:space="preserve">Pérdida de confianza en lo público
Investigaciones penales, disciplinarias y fiscales
No cumplimiento de objetivos
</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</si>
  <si>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</si>
  <si>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 xml:space="preserve">Jefe Oficina de Presupuesto </t>
  </si>
  <si>
    <t xml:space="preserve">
Listas de asistencia y material de apoyo en las capacitaciones, memorandos o circulares  </t>
  </si>
  <si>
    <t>Indirectamente</t>
  </si>
  <si>
    <r>
      <rPr>
        <b/>
        <sz val="11"/>
        <color theme="1"/>
        <rFont val="Calibri"/>
        <family val="2"/>
        <scheme val="minor"/>
      </rPr>
      <t>ACTIVIDAD DE CONTROL:</t>
    </r>
    <r>
      <rPr>
        <sz val="11"/>
        <color theme="1"/>
        <rFont val="Calibri"/>
        <family val="2"/>
        <scheme val="minor"/>
      </rPr>
      <t xml:space="preserve"> Monitorerar cuatrimestralmente la ejecución del control</t>
    </r>
  </si>
  <si>
    <t xml:space="preserve">Efectuar capacitaciones y lineamientos con relación al manejo y aprobación adecuados de los recursos, y en temas atenientes a la Oficina de Presupuesto
Medir el numero de conciliaciones con la información registrada en los sistemas presupuestales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</si>
  <si>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</si>
  <si>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01/01/2020 al 31/12/2020</t>
  </si>
  <si>
    <r>
      <t xml:space="preserve">Conciliaciones de información efectuados 
</t>
    </r>
    <r>
      <rPr>
        <sz val="11"/>
        <color rgb="FFFF0000"/>
        <rFont val="Calibri"/>
        <family val="2"/>
        <scheme val="minor"/>
      </rPr>
      <t xml:space="preserve"> </t>
    </r>
  </si>
  <si>
    <r>
      <t xml:space="preserve">ACTIVIDAD DE CONTROL:  </t>
    </r>
    <r>
      <rPr>
        <sz val="11"/>
        <color theme="1"/>
        <rFont val="Calibri"/>
        <family val="2"/>
        <scheme val="minor"/>
      </rPr>
      <t>Monitorerar cuatrimestralmente la ejecución del control</t>
    </r>
  </si>
  <si>
    <r>
      <rPr>
        <b/>
        <sz val="11"/>
        <color theme="1"/>
        <rFont val="Calibri"/>
        <family val="2"/>
        <scheme val="minor"/>
      </rPr>
      <t xml:space="preserve">ACCION DE CONTINGENCIA: </t>
    </r>
    <r>
      <rPr>
        <sz val="11"/>
        <color theme="1"/>
        <rFont val="Calibri"/>
        <family val="2"/>
        <scheme val="minor"/>
      </rPr>
      <t xml:space="preserve">En caso en que se incurra una accion que materialice el riesgo al interior de la dependencia, se procederá a informar a las instancias pertinentes para el respectivo proceso. </t>
    </r>
  </si>
  <si>
    <t>Probabilidad de gestionar un pago de OPS a favor de un tercero incumpliendo los requisitos legales y /o los procedimientos vigentes, mediante el uso del poder por acción u omisión.</t>
  </si>
  <si>
    <t xml:space="preserve">
Insuficiencia de mecanismos de control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</si>
  <si>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
</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</si>
  <si>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</si>
  <si>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Jefe deTesoreria y Contabilidad</t>
  </si>
  <si>
    <t>Registro de inconsistencias identificadas en la revisión frente a las subsanadas</t>
  </si>
  <si>
    <r>
      <rPr>
        <b/>
        <sz val="11"/>
        <color theme="1"/>
        <rFont val="Calibri"/>
        <family val="2"/>
        <scheme val="minor"/>
      </rPr>
      <t xml:space="preserve">ACTIVIDAD DE CONTROL:  </t>
    </r>
    <r>
      <rPr>
        <sz val="11"/>
        <rFont val="Calibri"/>
        <family val="2"/>
        <scheme val="minor"/>
      </rPr>
      <t>Monitorerar cuatrimestralmente la ejecución del  control</t>
    </r>
    <r>
      <rPr>
        <sz val="11"/>
        <color theme="1"/>
        <rFont val="Calibri"/>
        <family val="2"/>
        <scheme val="minor"/>
      </rPr>
      <t xml:space="preserve">
</t>
    </r>
    <r>
      <rPr>
        <b/>
        <sz val="11"/>
        <color theme="1"/>
        <rFont val="Calibri"/>
        <family val="2"/>
        <scheme val="minor"/>
      </rPr>
      <t xml:space="preserve">ACCION DE CONTINGENCIA: </t>
    </r>
    <r>
      <rPr>
        <sz val="11"/>
        <color theme="1"/>
        <rFont val="Calibri"/>
        <family val="2"/>
        <scheme val="minor"/>
      </rPr>
      <t>El Director Financiero o el jefe de área deberá comunicar mediante oficio y soportes adjuntos a la Oficina de Control Disciplinario para que se adelante la investigación respectiva y si es el caso remitir a los demás entes competentes.</t>
    </r>
  </si>
  <si>
    <t>dia 1 de materialización del riesgo</t>
  </si>
  <si>
    <t>dia 1 5 de materialización del riesgo</t>
  </si>
  <si>
    <t>Lider del proceso</t>
  </si>
  <si>
    <t>Inconsistencias identificadas en la revisión  de las liquidaciones realizadas.</t>
  </si>
  <si>
    <t>Afectar el cumplimiento de la misión del sector al que pertenece la Entidad?</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</si>
  <si>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</si>
  <si>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 xml:space="preserve">Reporte mensual en la identificacion de causas que dieron origen a rechazos atribuidos al proceso, para su analisis de desviaciones.  </t>
  </si>
  <si>
    <t>Rechazos Ordenes de Pago OP</t>
  </si>
  <si>
    <t>GESTIÓN CONTRACTUAL v8. OBJETTIVO:
Apoyar la materialización de la actividad contractual en sus distintas etapas, para que la entidad atienda las necesidades públicas que corresponde a su ámbito de gestión en el marco de la normatividad vigente.</t>
  </si>
  <si>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</si>
  <si>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</si>
  <si>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</si>
  <si>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</si>
  <si>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</si>
  <si>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 xml:space="preserve"> 01/01/2019 al 31/12/2019</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</si>
  <si>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</si>
  <si>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</si>
  <si>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</si>
  <si>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</si>
  <si>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</si>
  <si>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01/01/2019 al 31/12/2019</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</si>
  <si>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</si>
  <si>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</si>
  <si>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</si>
  <si>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</si>
  <si>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</si>
  <si>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</si>
  <si>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</si>
  <si>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</si>
  <si>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</si>
  <si>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</si>
  <si>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</si>
  <si>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</si>
  <si>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</si>
  <si>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</si>
  <si>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</si>
  <si>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</si>
  <si>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</si>
  <si>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</si>
  <si>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</si>
  <si>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</si>
  <si>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</si>
  <si>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</si>
  <si>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</si>
  <si>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</si>
  <si>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</si>
  <si>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</si>
  <si>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</si>
  <si>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</si>
  <si>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</si>
  <si>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</si>
  <si>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</si>
  <si>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</si>
  <si>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</si>
  <si>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</si>
  <si>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</si>
  <si>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</si>
  <si>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</si>
  <si>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</si>
  <si>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</si>
  <si>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t xml:space="preserve"> 01/02/2019 al 31/12/2019</t>
  </si>
  <si>
    <t>Lista de Chequeo Revisadas</t>
  </si>
  <si>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</si>
  <si>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</si>
  <si>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</si>
  <si>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</si>
  <si>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</si>
  <si>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para ejercer  la representación y defensa de la entidad de forma indebida.</t>
  </si>
  <si>
    <t xml:space="preserve">Pérdida de confianza en lo público
Investigaciones penales, disciplinarias y fiscales
Enriquecimiento ilícito de contratistas y/o servidores públicos
</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</si>
  <si>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</si>
  <si>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</si>
  <si>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</si>
  <si>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</si>
  <si>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</si>
  <si>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</si>
  <si>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</si>
  <si>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</si>
  <si>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 xml:space="preserve">Probabilidad del manejo y uso inadecuado  (por accion u omisión) de la información que se genera y procesa desde la oficina de Presupuesto para el beneficio de un tercero.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</si>
  <si>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</si>
  <si>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</si>
  <si>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</si>
  <si>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</si>
  <si>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</si>
  <si>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</si>
  <si>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</si>
  <si>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</si>
  <si>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Reporte trimestral mensualizado de tramites de cuentas de ordenes de prestacion de servicios, con indicador de nivel de oportunidad</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</si>
  <si>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</si>
  <si>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Cumplimiento y oportunidad en el trámite de cuentas OPS.</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</si>
  <si>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</si>
  <si>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 xml:space="preserve">Reporte cuatrimestral e identificacion de causas que dieron origen a rechazos atribuidos al proceso, para su analisis de desviaciones.  </t>
  </si>
  <si>
    <t xml:space="preserve">
Errores atribuidos al proceso.</t>
  </si>
  <si>
    <t xml:space="preserve">Posibilidad de existencia de colusión o fraude por parte de los interesados en los procesos de selección con el fin de resultar adjudicatario de un contrato </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</si>
  <si>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</si>
  <si>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</si>
  <si>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</si>
  <si>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</si>
  <si>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</si>
  <si>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</si>
  <si>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</si>
  <si>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</si>
  <si>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</si>
  <si>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Posibilidad de recibir o solicitar cualquier dádiva o beneficio  a nombre propio o de terceros con el fin de  modificar las condiciones de los pliegos y  favorecer a un oferente en particular  </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</si>
  <si>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</si>
  <si>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</si>
  <si>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</si>
  <si>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</si>
  <si>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</si>
  <si>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</si>
  <si>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</si>
  <si>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</si>
  <si>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</si>
  <si>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</si>
  <si>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t>Dirección de Contratación /Area técnica</t>
  </si>
  <si>
    <t>Actas comité de contratación de la SED</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</si>
  <si>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</si>
  <si>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</si>
  <si>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</si>
  <si>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</si>
  <si>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</si>
  <si>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</si>
  <si>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</si>
  <si>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</si>
  <si>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</si>
  <si>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</si>
  <si>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</si>
  <si>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</si>
  <si>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</si>
  <si>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</si>
  <si>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</si>
  <si>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</si>
  <si>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</si>
  <si>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</si>
  <si>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</si>
  <si>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</si>
  <si>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Dilación y/o manipulación de las decisiones en los procesos administrativos sancionatorios para beneficio de un particular y/o tercero</t>
  </si>
  <si>
    <t>Tráfico de influencias e intereses particulares y/o Políticos</t>
  </si>
  <si>
    <t>Investigaciones.
Perdida de confianza en la SED</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</si>
  <si>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</si>
  <si>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Director  de Inspección y Vigilancia
Líderes de Proceso Administrativo Sancionatorios</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</si>
  <si>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</si>
  <si>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</si>
  <si>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</si>
  <si>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</si>
  <si>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 xml:space="preserve">ACCESO Y PERMANENCIA ESCOLAR V8. OBJETIVO: 
Promover el acceso y la permanencia de la población en el Sistema educativo oficial del Distrito, para el logro de trayectorias educativas completas.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</si>
  <si>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</si>
  <si>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</si>
  <si>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</si>
  <si>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</si>
  <si>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</si>
  <si>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</si>
  <si>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</si>
  <si>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</si>
  <si>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</si>
  <si>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</si>
  <si>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</si>
  <si>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 xml:space="preserve">ACCESO Y PERMANENCIA ESCOLAR V8. OBJETIVO: 
Promover el acceso y la permanencia de la población en el Sistema educativo oficial del Distrito, para el logro de trayectorias educativas completas. 
 </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</si>
  <si>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</si>
  <si>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</si>
  <si>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</si>
  <si>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</si>
  <si>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</si>
  <si>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</si>
  <si>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</si>
  <si>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</si>
  <si>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</si>
  <si>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</si>
  <si>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</si>
  <si>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GESTIÓN DE LA INFRAESTRUCTURA Y RECURSOS FÍSICOS v8. OBJETIVO:  Desarrollar y conservar la infraestructura y los recursos físicos de los niveles central, local e institucional de la Secretaría de Educación del Distrito.</t>
  </si>
  <si>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</si>
  <si>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</si>
  <si>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</si>
  <si>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</si>
  <si>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</si>
  <si>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</si>
  <si>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</si>
  <si>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</si>
  <si>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</si>
  <si>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</si>
  <si>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</si>
  <si>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GESTIÓN DE TECNOLOGÍAS DE INFORMACIÓN Y COMUNICACIONES V8. 
OBJETIVO:Diseñar e implementar soluciones y servicios de tecnología, por medio del empleo de estándares y buenas prácticas, monitoreando que cumplan en forma oportuna, eficiente y transparente</t>
  </si>
  <si>
    <t>Posibilidad de manipulación indebida de los sistemas de información por parte de los funcionarios y/o contratistas , que inciden en la debida ejecución en beneficio propio o de un tercero.</t>
  </si>
  <si>
    <t>Intrusión no autorizada a los sistemas de información, aplicativos y bases de datos</t>
  </si>
  <si>
    <t>Investigaciones, pérdida de confianza en la integridad de los sistemas de información</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</si>
  <si>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</si>
  <si>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</si>
  <si>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</si>
  <si>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</si>
  <si>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</si>
  <si>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</si>
  <si>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</si>
  <si>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</si>
  <si>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</si>
  <si>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</si>
  <si>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Posibilidad de  favorecimientos en el pago de nóminas y manipulación de ésta por parte de los funcionarios para beneficio propio o de otros.</t>
  </si>
  <si>
    <t xml:space="preserve">Productos y/o servicios recibidos no acordes con las necesidades propias de la entidad orientado a sistemas de información y/o insumos de otras áreas. </t>
  </si>
  <si>
    <t>Detrimento patrimonial.
Perdida de credibilidad.
Inicio de procesos disciplinarios</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</si>
  <si>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</si>
  <si>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Jefe Oficina de Nómina
Funcionarios Oficina de Nómina
Contratistas Oficina de Nómina</t>
  </si>
  <si>
    <t>Pre liquidación de nómina con registros de revisión 
o
Archivos en Excel de las consultas y cruces realizados
o
Pantallazos evidencia de lo encontrado.</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</si>
  <si>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</si>
  <si>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t>EFICACIA:  
 Novedades efectivamente corregidas / Seguimiento de las inconsistencias reportadas X 100
EFECTIVIDAD: 
Presupuesto ejecutado nóminas del mes /Presupuesto Asignado para la nómina vigencia 2019 X 100</t>
  </si>
  <si>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</si>
  <si>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</si>
  <si>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</si>
  <si>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</si>
  <si>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</si>
  <si>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</si>
  <si>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Bases de datos Excel con trazabilidad de solicitudes de prestaciones sociales</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</si>
  <si>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</si>
  <si>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</si>
  <si>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</si>
  <si>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</si>
  <si>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</si>
  <si>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</si>
  <si>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</si>
  <si>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</si>
  <si>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 xml:space="preserve">Sanciones penales y disciplinarias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</si>
  <si>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</si>
  <si>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Detectivo</t>
  </si>
  <si>
    <t>Funcionarios Grupo de Vinculación Docente</t>
  </si>
  <si>
    <t>Check list documentos, base de datos, oficios y correos</t>
  </si>
  <si>
    <t>Verificar el cumplimiento de los requisitos para vinculación.</t>
  </si>
  <si>
    <t>Funcionarios Grupo Vinculación Docente</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</si>
  <si>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</si>
  <si>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</si>
  <si>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</si>
  <si>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</si>
  <si>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</si>
  <si>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</si>
  <si>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</si>
  <si>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</si>
  <si>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</si>
  <si>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</si>
  <si>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</si>
  <si>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</si>
  <si>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</si>
  <si>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</si>
  <si>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</si>
  <si>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</si>
  <si>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</si>
  <si>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</si>
  <si>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</si>
  <si>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</si>
  <si>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</si>
  <si>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</si>
  <si>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</si>
  <si>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</si>
  <si>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</si>
  <si>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</si>
  <si>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</si>
  <si>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</si>
  <si>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</si>
  <si>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</si>
  <si>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</si>
  <si>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</si>
  <si>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</si>
  <si>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</si>
  <si>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</si>
  <si>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</si>
  <si>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</si>
  <si>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</si>
  <si>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</si>
  <si>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</si>
  <si>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</si>
  <si>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</si>
  <si>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</si>
  <si>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</si>
  <si>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</si>
  <si>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</si>
  <si>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PLAN ANTICORRUPCIÓN Y DE ATENCIÓN LA CIUDADANO SED 2022 - COMPONENTE 1. MAPA DE RIESGOS DE CORRUPCÓN SED 2022</t>
  </si>
  <si>
    <t xml:space="preserve">TRAMITE Y/O  OTRO PROCEDIMIENTO ADMINISTRATIVO(OPA) RELACIONADO CON EL RIESGO </t>
  </si>
  <si>
    <t>Seguimiento Diciembre</t>
  </si>
  <si>
    <t>Actividad de monitoreo al control y acción de contingencia para el caso en que se materialice el riesgo.</t>
  </si>
  <si>
    <t>GESTIÓN DEL TALENTO HUMANO
OBJETIVO: Gestionar el  ciclo de vida del personal mediante la definición y ejecución de programas, planes y políticas de ingreso, desarrollo y retiro que permitan contar con servidores públicos competentes, comprometidos y felices.</t>
  </si>
  <si>
    <t>Posibilidad de favorecimientos en el pago de las nóminas y manipulación de éstas por parte de los funcionarios y contratistas para beneficio propio o de otros.</t>
  </si>
  <si>
    <t>Detrimento patrimonial.
Perdida de credibilidad.
Inicio de procesos disciplinarios y penales</t>
  </si>
  <si>
    <t>Ningun tramite y/o procedimiento administrativo</t>
  </si>
  <si>
    <t>Reducir</t>
  </si>
  <si>
    <t>Actividad de monitoreo a los controles:                                        Comparar aleatoriamente una muestra de la información de novedades del mes registradas en SharePoint, archivo plano o ingreso directo por las áreas responsables vs lo existente en el sistema de liquidación de nómina.</t>
  </si>
  <si>
    <t>Funcionarios Oficina de Nómina
Contratistas Oficina de Nómina</t>
  </si>
  <si>
    <t>Eficacia (control 1):
# de Novedades efectivamente corregidas / # de Novedades reportadas con inconsistencias X 100</t>
  </si>
  <si>
    <t>Causa 2 ( si existe):</t>
  </si>
  <si>
    <t>Control 2:</t>
  </si>
  <si>
    <t xml:space="preserve">Acción de contingencia en caso de materialización del riesgo:                                             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</si>
  <si>
    <t>Eficacia (Control 2 si existe):
Efectividad: ( Riesgo):
Presupuesto ejecutado nóminas del cuatrimestre /Presupuesto Asignado para la nómina vigencia 2022 X 100</t>
  </si>
  <si>
    <t>Posibilidad de recibir o solicitar cualquier dádiva o beneficio  con el fin de tramitar prestaciones sociales en pro de favorecer un tercero</t>
  </si>
  <si>
    <t xml:space="preserve">Causa 1: Ofrecer dadivas o cobrar por el tramite  de las prestaciones sociales de los docentes o sus beneficiarios, por parte del servidor público en el ejercicio de sus funciones.   </t>
  </si>
  <si>
    <t xml:space="preserve">Perdida de confianza en la entidad afectando su reputación
Afecta al grupo de funcionarios del proceso
Incumplimiento de metas y objetivos de la dependencia
posibles investigacioes y/o sanciones </t>
  </si>
  <si>
    <t>Porcentaje</t>
  </si>
  <si>
    <t>Profesional Encargado</t>
  </si>
  <si>
    <t xml:space="preserve">Actividad de monitoreo a los controles: Realizar seguimiento mensual al tramite de las solicitudes de prestaciones sociales mediante el cruce de bases de datos, con el fin de establecer acciones de contigencia o priorizacion dentro del area para evitar materializar el riesgo  </t>
  </si>
  <si>
    <t xml:space="preserve">Eficacia (control 1):
Prestaciones actuadas / prestaciones sociales radicadas
</t>
  </si>
  <si>
    <t>Acción de contingencia en caso de materialización del riesgo: Una vez se materialice el riesgo se realizaran las gestiones para establecer la trazabilidad del tramite y definir las responsabilidad frente a la falta, esto a partir de las bases de datos</t>
  </si>
  <si>
    <t xml:space="preserve">Eficacia (Control 2 si existe):
Efectividad: ( Riesgo):
EFECTIVIDAD:
Emision de actos administrativos definitivos  y Prestaciones enviadas  a Fiduprevisora en los terminos de ley/prestaciones radicadas*100
Efectividad: ( Riesgo):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</si>
  <si>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</si>
  <si>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Posibilidad de favorecer el nombramiento de  docentes provisionales  en el ejercicio de las funciones del cargo,  que no cumplan con los requisitos, en beneficio propio y/o de un tercero.</t>
  </si>
  <si>
    <t xml:space="preserve">Causa 1: Falta de controles en el proceso de vinculacion de los docentes provisionales. </t>
  </si>
  <si>
    <t>Actividad de monitoreo a los controles:Verificar el cumplimiento de los requisitos para vinculación.</t>
  </si>
  <si>
    <t xml:space="preserve">Eficacia (control 1):  Verificación de Requisitos de personal a vincularse/Total de personal selecionado
</t>
  </si>
  <si>
    <t>Acción de contingencia en caso de materialización del riesgo: El Jefe de la Oficina de Personal gestionará el trámite a que haya lugar por falsedad de documentos o incumplimiento de los requisitos</t>
  </si>
  <si>
    <t xml:space="preserve">Eficacia (Control 2 si existe):
Efectividad: ( Riesgo): Verificación de vinculaciones de acuerdo con los procedimientos establecidos por la Oficina de Personal.
Efectividad: ( Riesgo):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</si>
  <si>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</si>
  <si>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Posibilidad de la expedición del acto administrativo de inscripción, ascenso o mejoramiento salarial, sin el lleno de los requisitos, para favorecer a un tercero (docente).</t>
  </si>
  <si>
    <t>Ofrecimiento de dádivas por Presentación de titulos falsos para tramites de escalafón docente.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</si>
  <si>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</si>
  <si>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</si>
  <si>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</si>
  <si>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t>Actividad de monitoreo a los controles:  Verificación de titulos con universidades.</t>
  </si>
  <si>
    <t xml:space="preserve">Eficacia (control 1): Verificación de Titulos de formación académica realizada/Número de solicitudes de ascenso, inscripción y mejoramiento salarial recibidas
</t>
  </si>
  <si>
    <t>Acción de contingencia en caso de materialización del riesgo:  El Jefe de la Oficina de Escalafón Docente gestionará el trámite a que haya lugar por falsedad de documentos o incumplimiento de los requisitos</t>
  </si>
  <si>
    <t xml:space="preserve">Eficacia (Control 2 si existe): Número de actos  administrativos de negación por presentación de titulos falsos/Número de requerimientos recibidos
Efectividad: ( Riesgo):
</t>
  </si>
  <si>
    <t xml:space="preserve">SERVICIO INTEGRAL A LA CIUDADANÍA 
OBJETIVO: Gestionar los requerimientos de los grupos de valor mediante la orientación, atención y respuesta a las peticiones, quejas, reclamos, sugerencias y denuncias con el fin de mejorar la confianza institucional y la satisfacción de los usuarios. </t>
  </si>
  <si>
    <t xml:space="preserve">Posibilidad de recibir o solicitar cualquier dadiva o beneficio en nombre propio o de un tercero con el fin de atender las solicitudes de trámites y servicios fuera de los lineamientos establecidos.
</t>
  </si>
  <si>
    <t>Causa 1: Existencia de intermediarios que exigen dádivas para gestionar los trámites y servicios de la Entidad.</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</si>
  <si>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</si>
  <si>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Tramites registrados en la guia de tramites y servicios de la SED.</t>
  </si>
  <si>
    <t xml:space="preserve">Jefe Oficina de Servicio al Ciudadano y equipo de trabajo responsable.
</t>
  </si>
  <si>
    <t>Listados de asistencia, material del desarrollo de las socializaciones y capacitaciones, así como actas de trabajo de ser necesario.</t>
  </si>
  <si>
    <t xml:space="preserve">Actividad de monitoreo a los controles: programan capacitaciones y socializaciones con los responsables de los trámites y servicios requeridos en el marco de la Ley de Transparencia y Código de Ética de la entidad.
</t>
  </si>
  <si>
    <t xml:space="preserve">Jefe Oficina de Servicio al Ciudadano y equipo responsable
</t>
  </si>
  <si>
    <t xml:space="preserve">Eficacia (control 1): Capacitaciones o socializaciones realizadas en el marco de la Ley de Transparencia y Código de Ética de la entidad/capacitaciones o socializaciones programadas.
</t>
  </si>
  <si>
    <t xml:space="preserve">Acción de contingencia en caso de materialización del riesgo: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</si>
  <si>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</si>
  <si>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SERVICIO INTEGRAL A LA CIUDADANÍA. 
OBJETIVO:Gestionar los requerimientos de los grupos de valor mediante la orientación, atención y respuesta a las peticiones, quejas, reclamos, sugerencias y denuncias con el fin de mejorar la confianza institucional y la satisfacción de los usuarios.</t>
  </si>
  <si>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</si>
  <si>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</si>
  <si>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</si>
  <si>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Legalización de documentos para estudiar en el exterior</t>
  </si>
  <si>
    <t>Probable</t>
  </si>
  <si>
    <t>Causa 2 ( si existe): Presentación de documentos falsos para trámite de legalización de documentos para estudios en el Exterior por parte del solicitante.</t>
  </si>
  <si>
    <t>El funcionario responsable de la OSC</t>
  </si>
  <si>
    <t xml:space="preserve"> Registros de la ejecución del procedimiento</t>
  </si>
  <si>
    <t xml:space="preserve">Acción de contingencia en caso de materialización del riesgo: El Jefe de la Oficina de Servicio al Ciudadano, informará la situación presentada a las autoridades competentes.
</t>
  </si>
  <si>
    <t>GOBIERNO Y SEGURIDAD DIGITAL.
 OBJETIVO: Proveer soluciones y servicios de Tecnologías de la Información  y Comunicaciones mediante la administración de la infraestructura tecnológica con el fin de promover el uso y el aprovechamiento de las mismas y fortalecer la seguridad digital.</t>
  </si>
  <si>
    <t>Posibilidad de manipular indebidamente los sistemas de información por parte de los funcionarios y contratistas, que inciden en la debida ejecución para beneficio propio o de un tercero en acciones como alterar resultados  o anticipar pagos a un tercero.</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</si>
  <si>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</si>
  <si>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Los administradores de claves y usuarios de los sistemas de información
(Funcionario operativo del contrato de mesa de servicios)</t>
  </si>
  <si>
    <t>Formato “Reporte de novedades para acceso a medios de procesamiento de información”	
Registro de la solicitud, en la Herramienta de gestión de servicios TIC (Registros en la herramienta Dexon)</t>
  </si>
  <si>
    <r>
      <rPr>
        <b/>
        <sz val="11"/>
        <rFont val="Calibri"/>
        <family val="2"/>
        <scheme val="minor"/>
      </rPr>
      <t>ACTIVIDAD DE CONTROL</t>
    </r>
    <r>
      <rPr>
        <sz val="11"/>
        <rFont val="Calibri"/>
        <family val="2"/>
        <scheme val="minor"/>
      </rPr>
      <t>: Verificar que el Formato otorgar acceso a los sistemas de información cumpla con los requisitos establecidos de acuerdo al perfil de usuario , rol y competencia</t>
    </r>
  </si>
  <si>
    <t>Funcionarios operativos de mesa de servicios TIC</t>
  </si>
  <si>
    <r>
      <rPr>
        <b/>
        <sz val="11"/>
        <rFont val="Calibri"/>
        <family val="2"/>
        <scheme val="minor"/>
      </rPr>
      <t>EFICACIA</t>
    </r>
    <r>
      <rPr>
        <sz val="11"/>
        <rFont val="Calibri"/>
        <family val="2"/>
        <scheme val="minor"/>
      </rPr>
      <t>: Seguimiento al registro de solicitudes de Otorgar acceso a los sistemas de Información</t>
    </r>
  </si>
  <si>
    <t>Control 2: Los profesionales encargados de la seguridad de la información, realizan una auditoria semestralmente a los sistemas de información con el fin de detectar manipulaciones indebidas de los datos o accesos no autorizados a los sistemas de información. En caso de detectar un uso indebido se debe reportar al líder funcional del sistema, al jefe inmediato del funcionario o al supervisor del contratista. Con cada auditoría, se genera el informe respectivo.</t>
  </si>
  <si>
    <t>Los profesionales encargados de la seguridad de la información de la OAREDP</t>
  </si>
  <si>
    <t>Informes de auditoría de seguridad de la información.</t>
  </si>
  <si>
    <r>
      <rPr>
        <b/>
        <sz val="11"/>
        <rFont val="Calibri"/>
        <family val="2"/>
        <scheme val="minor"/>
      </rPr>
      <t>ACCION DE CONTINGENCIA</t>
    </r>
    <r>
      <rPr>
        <sz val="11"/>
        <rFont val="Calibri"/>
        <family val="2"/>
        <scheme val="minor"/>
      </rPr>
      <t>: En caso de presentarse una intrusión a los sistemas de información, el administrador del sistema procede a anular el acceso no autorizado , bloqueando el acceso y reportando el incidente de seguridad, al personal de seguridad digital, a fin de evitar nuevas intrusiones</t>
    </r>
  </si>
  <si>
    <r>
      <rPr>
        <b/>
        <sz val="11"/>
        <rFont val="Calibri"/>
        <family val="2"/>
        <scheme val="minor"/>
      </rPr>
      <t>EFECTIVIDAD</t>
    </r>
    <r>
      <rPr>
        <sz val="11"/>
        <rFont val="Calibri"/>
        <family val="2"/>
        <scheme val="minor"/>
      </rPr>
      <t>: Cantidad de detección de intrusiones  no autorizadas de acceso a los sistemas de información</t>
    </r>
  </si>
  <si>
    <t>Detectar</t>
  </si>
  <si>
    <t xml:space="preserve">Causa 1: Ofrecimiento de Dádivas
Trafico de Influencias
</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</si>
  <si>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</si>
  <si>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 xml:space="preserve">Director (A) de Dotaciones Escolares </t>
  </si>
  <si>
    <t>Actas de visitas</t>
  </si>
  <si>
    <t>Actividad de monitoreo a los controles: Visitas aleatorias, para verificar la calidad de los bienes muebles a adquirir y entregar</t>
  </si>
  <si>
    <t xml:space="preserve">Dirección de Dotaciones Escolares </t>
  </si>
  <si>
    <t xml:space="preserve">
EFICACIA: No. de visitas aleatorias realizadas /No. De visitas aleatorias programadas X 100%
EFECTIVIDAD: No. de elementos verificados
</t>
  </si>
  <si>
    <t>Causa 2 ( si existe): Abuso de Autoridad
Amiguismo</t>
  </si>
  <si>
    <t xml:space="preserve"> Actas de verificación </t>
  </si>
  <si>
    <t xml:space="preserve">Acción de contingencia en caso de materialización del riesgo: Verificación aleatoria, para validar el cumplimiento del procedimiento en seguros
Acción de contingencia: coordinar mesas de trabajo con el área de seguros y realizar las acciones correctivas pertinentes para el cierre de siniestros  </t>
  </si>
  <si>
    <t xml:space="preserve">Eficacia: No. de verificaciones  aleatorias realizadas/No. De verificaciones  aleatorias programadas X 100%
EFECTIVIDAD: No. De siniestros verificados </t>
  </si>
  <si>
    <t xml:space="preserve">Causa 1: Desconocimiento de la normativa y procedimiento para administración de bienes a cargo de la SED (inventario) 
</t>
  </si>
  <si>
    <t xml:space="preserve">Posible detrimento patrimonial
</t>
  </si>
  <si>
    <t>Listados de asistencia</t>
  </si>
  <si>
    <t xml:space="preserve">Actividad de monitoreo a los controles: Capacitaciones realizadas a personal de nivel central, local e institucional para mejorar su competencia en lo relacionado con la administración de bienes muebles de la SED </t>
  </si>
  <si>
    <t>Eficacia (control 1):
EFICACIA: No. de sesiones de capacitación realizadas / Total de sesiones de capacitación programadas x 100
EFECTIVIDAD: No. de personas que asisten a la capacitación por Localidad / N° de personas convocadas por Localidad</t>
  </si>
  <si>
    <t xml:space="preserve">Causa 2 ( si existe): Solicitar bienes dotacionales innecesariamente  para uso personal de los servidores </t>
  </si>
  <si>
    <t>Acción de contingencia en caso de materialización del riesgo: : Visitas realizdas a las IED, para verificar la necesidad dotacional 
Acción de Contingencia: verificar los inventarios de cada IED, para verificar la necsidad por obsolecencia</t>
  </si>
  <si>
    <t>Eficacia (Control 2 si existe):
Efectividad: ( Riesgo):
Eficacia. Número de visitas realizadas 
Efectividad: Número de visitas Realizdas / Nuemro de solicitudes allegadas a la DDE x 100</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</si>
  <si>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</si>
  <si>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</si>
  <si>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 xml:space="preserve">Posible detrimento patrimonial
Incumplimiento de metas y objetivos de la dependencia
posibles investigaciones y/o sanciones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</si>
  <si>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</si>
  <si>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Director (a) de Construcción y Conservación de establecimientos Educativos</t>
  </si>
  <si>
    <t>Lista de chequeo documentos entregados al área de estudios previos para adelantar el proceso de selección o revisión de proyectos</t>
  </si>
  <si>
    <t>Actividad de monitoreo a los controles:
Listas de chequeo aplicadas  en todos los procesos contractuales de la Dirección de Construcciones</t>
  </si>
  <si>
    <t>Dirección de Construcción y Conservación de establecimientos Educativos</t>
  </si>
  <si>
    <t xml:space="preserve">Eficacia (control 1):
(No. de procesos con lista de chequeo del cumplimiento del instructivo en los estudios previos /No. Total, de procesos contractuales de obra estructurados en el periodo) X100%
</t>
  </si>
  <si>
    <t xml:space="preserve">Causa 2 ( si existe): Productos y/o servicios recibidos que no cumplen con lo requerido contractualmente </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</si>
  <si>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</si>
  <si>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Informe de revisión a una muestra aleatoria de  los informes de supervisión de obras, presentados en el periodo</t>
  </si>
  <si>
    <t>Acción de contingencia en caso de materialización del riesgo:
Revisión a una muestra aleatoria de  los informes de supervisión de obras</t>
  </si>
  <si>
    <t xml:space="preserve">Eficacia (Control 2 si existe):
(Porcentaje de cumplimiento de conceptos de revisión (contractuales, técnicos, seguimiento, pagos, comités de obra) / No total de informes revisados) X 100%
</t>
  </si>
  <si>
    <t>GESTIÓN JURÍDICA
 OBJETIVO:Fortalecer jurídicamente la gestión de la Secretaría de Educación garantizando la debida dilgencia de los deberes funcionales en garantía de los derechos de los administrados y la protección de los intereses jurídicos de la entidad.</t>
  </si>
  <si>
    <t>Posibilidad de recibir o solicitar cualquier dádiva o beneficio  a nombre propio o de terceros para ejercer  la representación y defensa de la entidad de forma indebida.</t>
  </si>
  <si>
    <t>Debilidades en la revisión de las actuaciones procesales  repordas  en los informes mensuales presentados por las firmas  de abogados externos.</t>
  </si>
  <si>
    <t xml:space="preserve">Pérdida de confianza en lo público
Investigaciones penales, disciplinarias y fiscales
Enriquecimiento ilícito de contratistas y/o servidores públicos. </t>
  </si>
  <si>
    <t>Jefe Oficina Asesora Jurídica
Funcionariosdesignados 
Apoderado</t>
  </si>
  <si>
    <t>Actividad de monitoreo a los controles:Revisión y validación de los  informes  mensuales presentados por los apoderados de la SED,   por parte del profesional de apoyo a la supervisión y el jefe de la Oficina Asesora Jurídica.                                  ACCION DE CONTINGENCIA: Comunicar a la  instancia competente para iniciar  si es el caso un proceso de incumplimiento contractual.</t>
  </si>
  <si>
    <t>OFICINA ASESORA JURIDICA</t>
  </si>
  <si>
    <t>Eficacia (control 1):
Informes revisados y validados/Informes mensuales presentados por los apoderados de la SED  X 100</t>
  </si>
  <si>
    <t xml:space="preserve">Vencimiento de términos legales en el ejercicio de defensa de la Secretaría de Educación del Distrito. </t>
  </si>
  <si>
    <t xml:space="preserve">Jefe Oficina Asesora Jurídica
Funcionariosdesignados  o Firma Externa Contratada </t>
  </si>
  <si>
    <t>Reportes en Excel de los estados procesales registrados por la rama judicial y los correos enviados al profesional de apoyo a la supervisión.</t>
  </si>
  <si>
    <t>Acción de contingencia en caso de materialización del riesgo:Reporte de  las actuaciones, tramites o decisiones que se generen en los procesos judiciales y comunicación  via correo electronico al profesional de apoyo  encargado de la supervisón de los contratos                                                                                                                                                             ACCION DE CONTINGENCIA: Comunicar a la instancia competente para iniciar  la investigación  disciplinaria, fiscal o penal según el cas</t>
  </si>
  <si>
    <t>Eficacia (Control 2 si existe):
Efectividad: ( Riesgo):
Eficacia:
( Riesgo):Número de casos de favorecimientos a terceros durante la vigencia
Efectividad: 
 Procesos judiciales  vigilados /Procesos con vencimiento de términos de ley reportados X 100</t>
  </si>
  <si>
    <t>CALIDAD EDUCATIVA INTEGRAL.  OBJETIVO: Promover en niños, niñas, adolescentes, jóvenes y adultos el desarrollo humano y formación integral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</si>
  <si>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Posibilidad de recibir o solicitar cualquier dádiva o beneficio a nombre propio o de terceros, con el fin de manipular la información o documentación para beneficio privado </t>
  </si>
  <si>
    <t>1. Detrimento patrimonial.
2. Investigaciones disciplinarias, fiscales y penales
3.Destinación indebida de los recursos públicos en beneficio de terceros.  
4. Pérdida de imagen positiva y credibilidad de la entidad.</t>
  </si>
  <si>
    <t>Extremo</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</si>
  <si>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</si>
  <si>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</si>
  <si>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</si>
  <si>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t xml:space="preserve"> </t>
  </si>
  <si>
    <t>Alto</t>
  </si>
  <si>
    <t xml:space="preserve">Actividad de monitoreo a los controles: ACTIVIDAD DE CONTROL: La Subsecretaría de Calidad y Pertinencia realizara el seguimiento al cumplimiento de la actividad de control mediante la recepción y verificación de las evidencias enunciadas
</t>
  </si>
  <si>
    <t>Día 1 de materialización del riesgo</t>
  </si>
  <si>
    <t>Día 15 de materialización del riesgo</t>
  </si>
  <si>
    <t xml:space="preserve">Eficacia (control 1): Número de mesas de trabajo realizadas
EFECTIVIDAD: Número de casos presentados de manipulación de la información o documentación.
</t>
  </si>
  <si>
    <t xml:space="preserve">Causa 2 ( si existe):  Posibilidad de alteración, manipulación o pérdida de documentos de la gestión contractual para beneficio propio o de un tercero.   </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</si>
  <si>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</si>
  <si>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 xml:space="preserve">
'-Las listas de asistencia y/o links de la actividad de asesoría y acompañamiento realizada por la Dirección de contratación o el memorando con orientaciones y soportes de la socialización del memorando. </t>
  </si>
  <si>
    <t xml:space="preserve">Acción de contingencia en caso de materialización del riesgo: El director de cada Dirección tomara las medidas necesarias para controlar y contener el daño y además, seguira el conducto regular ante las instancias competentes.
</t>
  </si>
  <si>
    <t>Eficacia (control 2): EFICACIA: La asesoría y acompañamiento realizado por la Dirección de contratación o el memorando con orientaciones que será socializado con los funcionarios de la Subsecretaría.
EFECTIVIDAD: Número de casos presentados de manipulación de la información o documentación.</t>
  </si>
  <si>
    <t xml:space="preserve">GESTIÓN DOCUMENTAL. OBJETIVO: Administrar los documentos físicos y electrónicos producidos y recibidos por la entidad, mediante la implementación de los instrumentos archivísticos y la normatividad vigente, con el propósito de facilitar la organización documental, acceso a la información y aportar a la conservación y preservación de la memoria institucional.  </t>
  </si>
  <si>
    <t>Posibilidad de recibir o solicitar cualquier dádiva o beneficio  a nombre propio o de terceros para manipulacion de los expedientes documentales de la entidad</t>
  </si>
  <si>
    <t xml:space="preserve">Causa 1:Desconocimiento en la implementación de las tablas de retención documental de la Entidad.
</t>
  </si>
  <si>
    <t xml:space="preserve">Incumplimiento de objetivos institucionales
Pérdida de confianza en la institución.
Investigaciones disciplinarias, penales y fiscales contra la entidad
Perdida de información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</si>
  <si>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</si>
  <si>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</si>
  <si>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</si>
  <si>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Actividad de monitoreo a los controles:
Desarrollar  las  capacitación  establecidas en el PIC en materia de gestión documental a los funcionarios y contratistas de la SED
Realizar la implementación de  los procedimientos, instructivos y Tablas de Retención Documental  para la administración, organización y conservación de los expedientes que reposan en los Archivos de gestión 
Ejecutar el cronograma de transferencias primaria</t>
  </si>
  <si>
    <t xml:space="preserve">La Directora de Servicios Administrativos </t>
  </si>
  <si>
    <t>Eficacia (control 1):
Total de capacitaciones realizadas / Total de sesiones programadas * 100</t>
  </si>
  <si>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</si>
  <si>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</si>
  <si>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</si>
  <si>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t>Acción de contingencia en caso de materialización del riesgo:</t>
  </si>
  <si>
    <t xml:space="preserve">Eficacia (Control 2 si existe):
Total de acompañamientos realizados / Total de acompañamientos programados *100
</t>
  </si>
  <si>
    <t>GESTIÓN ADMINISTRATIVA. OBJETIVO:
Prestar Servicios de Apoyo Administrativo y  logístico   en condiciones de eficiencia y calidad para el adecuado funcionamiento de las sedes de la entidad.</t>
  </si>
  <si>
    <t>Causa 1: Estructuracion de estudios previos   y/o pliegos de condiciones con  requisitos orientados a  favorecer a  proponentes.</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</si>
  <si>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</si>
  <si>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Directora de Servicios Administrativos </t>
  </si>
  <si>
    <t xml:space="preserve">Actividad de monitoreo a los controles: Desarrollar mesas de trabajo con la Oficina de Apoyo Precontractual con el fin de verificar los requisitos y condiciones tecnicas de los procesos precontractuales adelantados por la Dirección de Servicios Administrativos, para dar cumplimiento a los principios de la contratacion estatal.
</t>
  </si>
  <si>
    <t>Eficacia (control 1):
Número de mesas de trabajo realizadas con la Oficina de Apoyo Precontractual para verificar los requisitos y condicciones técnicas de los procesos contractuales adelantados por la Dirección de Servicios Administivos.
((Numero de mesas de trabajo programadas/Numero de  mesas ejecutadas)*100)</t>
  </si>
  <si>
    <t>Causa 2 ( si existe): Falta de controles en la custodia de la información de los procesos.</t>
  </si>
  <si>
    <t/>
  </si>
  <si>
    <t>Débil</t>
  </si>
  <si>
    <t>Acción de contingencia en caso de materialización del riesgo: En caso de que se detecte la materialización del riesgo la Dirrección de Servicios Administrativos, convoca una reunión con la Subsecretaria de Gestión Institucional y la Dirección de Contratación para evaluar la situación y todmar las acciones pertinentes.</t>
  </si>
  <si>
    <t>Eficacia (Control 2 si existe):
Efectividad: ( Riesgo):
Numero de casos identificados de solicitudes dádiva o beneficio a nombre propio o de terceros con el fin de modificar las condiciones de los pliegos y favorecer a un oferente en particular.</t>
  </si>
  <si>
    <t>INTEGRIDAD Y CONTROL DISCIPLINARIO OBJETIVO: Promover los valores del servicio público por medio de la implementación del plan de gestión de integridad y el ejercicio de la acción disciplinaria, con el fin de fomentar un comportamiento íntegro de los funcionarios y contratistas de la entidad.</t>
  </si>
  <si>
    <t xml:space="preserve">Posibilidad de manipular las decisiones de los procesos disciplinarios para beneficio particular o de un tercero </t>
  </si>
  <si>
    <t>Trafico de influencias 
Ofrecimiento de Dádivas
Amiguismo</t>
  </si>
  <si>
    <t>Mala imagen dela oficina y la SED</t>
  </si>
  <si>
    <t>Control 1: 
El Jefe de la Oficina de Control Disciplinario y las profesionales asignadas programan revisión cuatrimestral aleatoria de procesos disciplinarios registrados en el sistema de información disciplinaria (SID) a cargo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</si>
  <si>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Moderado</t>
  </si>
  <si>
    <t xml:space="preserve">Jefe Oficina Control Disciplinario y Profesional Asignado </t>
  </si>
  <si>
    <t xml:space="preserve">Remision de informes y actas de revisison </t>
  </si>
  <si>
    <t>Actividad de monitoreo a los controles: Revision de procesos disciplinarios</t>
  </si>
  <si>
    <t>1/01(2022</t>
  </si>
  <si>
    <t xml:space="preserve">Jefe Oficina de Control Disciplinario y profesional asignado </t>
  </si>
  <si>
    <t>Eficacia (control 1):
Numero de procesos disciplinario activos/numero de proceos disciplinarios revisados</t>
  </si>
  <si>
    <t>Acción de contingencia en caso de materialización del riesgo: Reasiganacion de algunos procesos a contratsitas como apoyo y en caso evidenciar alguna irregularidad se comunicará a las instancias correspondientes</t>
  </si>
  <si>
    <t>Eficacia (Control 2 si existe):
Efectividad: ( Riesgo):
Número de revisiones  aleatorias ejecutadas / Números de revisiones  realizadoas  X 100</t>
  </si>
  <si>
    <t>GESTIÓN CONTRACTUAL  OBJETIVO: Adquirir los bienes, obras y servicios mediante el desarrollo de los procesos contractuales para satisfacer las necesidades de la entidad.</t>
  </si>
  <si>
    <t>Causa 1:
Debilidad y/o desconocimiento de las responsabilidades en el ejercicio de la supervisión de contratos.</t>
  </si>
  <si>
    <t>Pérdida de confianza en lo público
Investigaciones penales, disciplinarias y fiscales
Enriquecimiento ilícito de contratistas y/o servidores públicos
Comprometer la calidad de los bienes y/o servicios de la entidad
Detrimento patrimonial</t>
  </si>
  <si>
    <t>Catastrófico</t>
  </si>
  <si>
    <t>Control 1:
La Directora de Contratación con la Jefe de la Oficina de Contratos realiza jornadas de capacitación y  sensibilización a los supervisores y a quienes ejercen apoyo a la supervisión de acuerdo con el cronograma definido semestralmente, con el fin de afianzar sus conocimientos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</si>
  <si>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
Jefe de la Oficina de Contratos</t>
  </si>
  <si>
    <t>Listas de asistencia y las presentaciones</t>
  </si>
  <si>
    <t>Actividad de monitoreo a los controles:
Verificar la realización de las Jornadas de capacitación y sensibilización dirigidas a los supervisores de contratos
Verificar la realización de los Pactos de probidad y compromiso anticorrupción  suscritos en los procesos de selección
Verificar  la suscrición de los Anexos Compromisos de Anticorrupción por parte de los Oferentes</t>
  </si>
  <si>
    <t>La Directora  y Jefes de Oficina de la Dirección de  Contratación</t>
  </si>
  <si>
    <t>Eficacia (control 1):
Número de capacitaciones realizadas / capacitaciones propuestas</t>
  </si>
  <si>
    <t>Causa 2 ( si existe):
Debilidades en la etapa de planeación, estructuración de los estudios previos y/o pliegos de condiciones de requisitos orientados a  favorecer a un proponente.</t>
  </si>
  <si>
    <t>Control 2:
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</si>
  <si>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</si>
  <si>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</si>
  <si>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t>Eficacia (control 2 si existe):
Procesos de selección con pacto de probidad y compromiso anticorrupción/ Total de procesos en etapa precontractual</t>
  </si>
  <si>
    <t>Causa 3 ( si existe):</t>
  </si>
  <si>
    <t>Control 3:
Las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</si>
  <si>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</si>
  <si>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</si>
  <si>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t>Acción de contingencia en caso de materialización del riesgo:
Solicitud inicio de proceso sancionatorio, cuando corresponda.
Remisión a las autoridades competentes</t>
  </si>
  <si>
    <t>Eficacia (Control 3 si existe):
Efectividad: ( Riesgo):
Mesas de trabajo realizadas/mesas de trabajo solicitadas
Efectividad: ( Riesgo):
No. de denuncias presentadas ante la autoridad competente por recibir o solicitar cualquier dádiva o beneficio presuntamente / No. de procesos contractuales adelantados</t>
  </si>
  <si>
    <t>GESTIÓN CONTRACTUAL. OBJETIVO: Adquirir los bienes, obras y servicios mediante el desarrollo de los procesos contractuales para satisfacer las necesidades de la entidad.</t>
  </si>
  <si>
    <t>Causa 1:
Acuerdos fraudulentos entre dos o más proponentes con el fin de lograr que un proponente sea seleccionado</t>
  </si>
  <si>
    <t>Detrimento patrimonial
Insatisfacción de la necesidad pública respectiva
Restricción a la libre competencia</t>
  </si>
  <si>
    <t>Jefe de la Oficina de Apoyo Precontractua</t>
  </si>
  <si>
    <t>Lista de asistencia y presentación de la capacitación</t>
  </si>
  <si>
    <t>Actividad de monitoreo a los controles:
 Verificar la realización de la Capacitación semestral en  temas de colusión, dirigida a quienes participan en los comités técnicos evaluadores.
Verificar la expedición del memorando de buenas practicas frente a la validación de los documentos presentados por los oferentes y posibles contratistas</t>
  </si>
  <si>
    <t>Jefe de la Oficina de Contratos y Jefe de la Oficina de Apoyo Precontractual</t>
  </si>
  <si>
    <t xml:space="preserve">Número de capacitaciones realizadas/Número de capacitaciones programadas
</t>
  </si>
  <si>
    <t>Causa 2 ( si existe):
Presentación de documentación Falsa  por parte de los proponentes y posibles contratistas</t>
  </si>
  <si>
    <t>Control 2:
Las Jefes de las Oficinas de Apoyo Precontractual y de Contratos, proyectarán semestralmente a sus equipos de trabajo  un  memorando sobre buenas prácticas para la validación de documentos presentados por los oferentes y posibles contratistas, con el propósito de brindar herramientas que coadyuven a la identificación de documentos falsos,  Como evidencia se presentará los memorandos emitidos.   En caso de evidenciar la no proyección del memorando la Directora requerirá a las respectivas Jefes para subsanar dicha omisión.</t>
  </si>
  <si>
    <t>Memorandos emitidos</t>
  </si>
  <si>
    <t xml:space="preserve">Eficacia (control 2 si existe):
Número de memorandos programados/Número de memorandos expedidos
</t>
  </si>
  <si>
    <t>Control 3:</t>
  </si>
  <si>
    <t>Acción de contingencia en caso de materialización del riesgo:
Remisión a las autoridades competentes</t>
  </si>
  <si>
    <t>Eficacia (Control 3 si existe):
Efectividad: ( Riesgo):
Efectividad: 
No. de denuncias presentadas ante la autoridad competente por presunta existencia de colusión o fraude por parte de los interesados en los procesos de selección / No. de procesos de selección adelantados</t>
  </si>
  <si>
    <t>ACCESO Y PERMANENCIA ESCOLAR. OBJETIVO: Promover el acceso y la permanencia de la población en el Sistema educativo oficial del Distrito, a través del desarrollo de estrategias de cobertura y bienestar escolar para el logro de trayectorias educativas completas.</t>
  </si>
  <si>
    <t>Causa 1: Falta de rigor de las IED en la aplicación del procedimiento establecido en la resolucion de gestion de la cobertura educativa.</t>
  </si>
  <si>
    <t>Investigaciones legales y generación de mala imagen Institucional, 
Desvìo de los beneficios hacia grupos poblacionales sin el lleno de los requisitos establecidos</t>
  </si>
  <si>
    <t>Riesgo asociado a trámite de asignación de cupo escolar</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</si>
  <si>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Distrital 1913 de 2021 , con el fin de garantizar la veracidad, oportunidad y calidad de la información registrada por las Instituciones Educativas Distritales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t>
  </si>
  <si>
    <t>DIRECTOR (A) DE COBERTURA</t>
  </si>
  <si>
    <t>Instructivo del proceso, actas de verificación e informes con los resultados.</t>
  </si>
  <si>
    <t xml:space="preserve">Actividad de monitoreo a los controles:
Verificacion de la informacion reportada por cada Establecimiento Educativo.  </t>
  </si>
  <si>
    <t>Directora de la Direccion de Cobertura</t>
  </si>
  <si>
    <t>Eficacia (control 1):
número de verificaciones y seguimiento realizadas a los Colegios Distritales /número total de verificaciones y seguimiento programados X 100%</t>
  </si>
  <si>
    <t>Control 2: 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</si>
  <si>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Bases de comparativos y los informes de resultados</t>
  </si>
  <si>
    <t>Acción de contingencia en caso de materialización del riesgo:
en caso de  materializacion del riesgo, se notificá a las instancias de control a que haya lugar para las respectivas investigaciones.</t>
  </si>
  <si>
    <t xml:space="preserve">Eficacia (Control 2 si existe):
Efectividad: ( Riesgo):
EFICACIA: número de usuarios nuevos del SIMAT con protocolo ético suscrito /número total de usuarios nuevos registrados X 100%                                                                                                                                                                                                                                                                                                                                                                 
EFECTIVIDAD: El total de los perfiles de usuarios registrados cumplen los compromisos éticos
</t>
  </si>
  <si>
    <t>COMUNICACIÓN INSTITUCIONAL.
OBJETIVO: Gestionar las comunicaciones internas y externas de la entidad mediante la definición, implementación y seguimiento de la estrategia de comunicacion institucional, con el fin de promover la transparencia y el acceso a la información pública</t>
  </si>
  <si>
    <t>Posibilidad de divulgar información incompleta, confusa e inoportuna a través de los medios y canales de competencia de la Oficina Asesora de Comunicación y Prensa-OACP- para beneficio de un tercero o para intereses particulares.</t>
  </si>
  <si>
    <t>Causa 1: Falta de segumiento al cumplimiento del protocolo de publicación de contenido en los diferentes canales de comunicación de acuerdo con la competencia de la OACP.</t>
  </si>
  <si>
    <t>Pérdida de credibilidad   y  de imagen de la entidad
Favorecimiento de intereses particulares.</t>
  </si>
  <si>
    <t xml:space="preserve">Control 1:La jefe de la Oficina de Comunicación y Prensa junto con el profesional asignado, realiza la  verificación del cumplimiento del   protocolo de publicación de información enviada por las diferetes áreas de la entidad con un  seguimiento mensual a las publicaciones realizadas. En caso de que se identifique que  los responsables no lo apliquen, se realizará la solicitud de la justificación correspondiente y su inmediata aplicación. Como evidencias quedan los  registros de divulgacion en los canales  competencia de la OACP y las comunicaciones  al responsable de la gestión de la información   </t>
  </si>
  <si>
    <t>Jefe Oficina Asesora de Comunicación y Prensa con el profesional asignado</t>
  </si>
  <si>
    <t>Consolidado mensual de registros de divulgacion de información publicada  y/o las comunicaciones  al responsable de la gestión de la información  en caso de  que no se aplique el control.</t>
  </si>
  <si>
    <t xml:space="preserve">Actividad de monitoreo a los controles: Verificar el cumplimiento del protocolo de publicación de información competencia de la OACP
Verificar la socialización o estrategia de comunicación relacionada con los diferentes lineamientos (manuales, protocolos etc.). </t>
  </si>
  <si>
    <t>Jefe Oficina Asesora de Comunicación y Prensa.</t>
  </si>
  <si>
    <t xml:space="preserve">Eficacia (control 1):
Acciones de verificación mensual de publicaciones realizadas en los canales que son competencia de la oficina /acciones de verificación mensual de publicaciones realizadas en los canales que son competencia de la oficina formuladas
Eficacia (control 2):Número de casos presentados de uso  indebido de la información divulgada a través de los medios y canales digitales  de competencia de la OACP para favorecer intereses particulares.
</t>
  </si>
  <si>
    <t>Causa 2 :Desconocimiento y/o inclumplimiento de los lineamientos, protocolos y/o procedimientos de gestión de la comunicación por parte de los colaboradores de la OACP y colaboradores de las áreas técnicas interesadas.</t>
  </si>
  <si>
    <t>Control 2: El jefe de la OACP  y su equipo de trabajo  define e implementa una estrategia de comunicación relacionada con los diferentes lineamientos (manuales, protocolos etc.) que definen  el  manejo adecuado  de la información,  los  canales y medios de comunicación  en la entidad  así mismo sobre  la importancia de  mantener comportamientos íntegros en la gestión de la información y las consecuencias de su manejo indebido, con acciones de divulgación cuatrimestral a los colaboradores de la oficina y colaboradores de las áreas técnicas  interesadas. En caso de que se identifiquen servidores de la OACP que no apliquen los lineamientos y procedimientos divulgados, manipulando la información para beneficio de un tercero o interés particular, se notifica a las instancias de control a que haya lugar para las respectivas investigaciones. Como evidencias están, presentaciones o  lista de asistencia o actas de reunión o talleres diseñados o notas de prensa internas o el oficio de notificación a la instancia de control que haya lugar.</t>
  </si>
  <si>
    <t>Jefe Oficina Asesora de Comunicación y Prensa y su equipo de trabajo</t>
  </si>
  <si>
    <t>Actas de reunión o presentaciones o listas de asistencia a los espacios programados o talleres o el oficio de notificación a la instancia de control en caso de requerirse.</t>
  </si>
  <si>
    <t xml:space="preserve">Acción de contingencia en caso de materialización del riesgo: Comunicar a la instancia competente para iniciar  la investigación  disciplinaria, fiscal o penal según el caso </t>
  </si>
  <si>
    <t xml:space="preserve">Eficacia (Control 2 si existe): Acciones de Socialización cuatrimestral implementadas /Acciones de socialización cuatrimestral formuladas
Efectividad: ( Riesgo): Número de casos presentados de uso  indebido de la información divulgada a través de los medios y canales digitales  de competencia de la OACP para favorecer intereses particulares. 
</t>
  </si>
  <si>
    <t xml:space="preserve">GESTIÓN FINANCIERA. OBJETIVO: Administrar los recursos financieros mediante la gestión presupuestal, la gestión de tesorería y el registro contable que permita una gestión eficiente y austera. </t>
  </si>
  <si>
    <t xml:space="preserve">Probabilidad de que el encargado del área registre inadecuadamente la información que se genera y procesa desde la oficina de Presupuesto para el beneficio de un tercero. </t>
  </si>
  <si>
    <t xml:space="preserve">Causa 1:Tráfico de influencias y ofrecimiento / aceptación de dádivas o intercambio de favores. </t>
  </si>
  <si>
    <t>Pérdida de confianza en lo público
Investigaciones penales, disciplinarias y fiscales
No cumplimiento de objetivos</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</si>
  <si>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generarán cruces de información.</t>
  </si>
  <si>
    <t xml:space="preserve">Jefe Oficina de Presupuesto y su equipo de trabajo </t>
  </si>
  <si>
    <t xml:space="preserve">Cruces de información  </t>
  </si>
  <si>
    <t xml:space="preserve">Actividad de monitoreo a los controles: 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
</t>
  </si>
  <si>
    <t xml:space="preserve">Eficacia (control 1): Medir el número de cruces con la información registrada en los sistemas presupuestales.
Número de cruces realizados / Número de cruces programados
</t>
  </si>
  <si>
    <t>Acción de contingencia en caso de materialización del riesgo:
En caso en que se incurra una acción que materialice el riesgo al interior de la dependencia, se procederá a informar a las instancias pertinentes para el respectivo proceso disciplinario de(l) (los) colaborador(es) a cargo.  se verifican los RP's</t>
  </si>
  <si>
    <t xml:space="preserve">Efectividad: ( Riesgo):: Porcentaje de RP´s solicitados en relación a los existentes en los sistemas presupuestales 
Número de RP´s solicitados / Número de RP´s registrados en los sistemas presupuestales  
</t>
  </si>
  <si>
    <t>GESTIÓN FINANCIERA. OBJETIVO: Administrar los recursos financieros mediante la gestión presupuestal, la gestión de tesorería y el registro contable que permita una gestión eficiente y austera.</t>
  </si>
  <si>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</si>
  <si>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</si>
  <si>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</si>
  <si>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</si>
  <si>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</si>
  <si>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</si>
  <si>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t xml:space="preserve">Actividad de monitoreo a los controles:
Se valida  la información   tributaria mensualmente registrada en el formato y sus soportes, con el fin de garantizar la consistencia de la solicitud recibida según normatividad y sistemas de información vigentes para la gestión del pago
</t>
  </si>
  <si>
    <t xml:space="preserve">Eficacia (control 1): nconsistencias identificadas en la revisión  de las liquidaciones realizadas.
</t>
  </si>
  <si>
    <t>Acción de contingencia en caso de materialización del riesgo: 
El Director Financiero o el jefe de área deberá comunicar mediante oficio y soportes adjuntos a la Oficina de Control Disciplinario para que se adelante la investigación respectiva y si es el caso remitir a los demás entes competentes.</t>
  </si>
  <si>
    <t xml:space="preserve">Eficacia (Control 2 si existe): Rechazos Ordenes de Pago OP
Efectividad: ( Riesgo):
</t>
  </si>
  <si>
    <t>ARTICULACIÓN INTERINSTITUCIONAL OBJETIVO: Promover estrategias de articulación interinstitucional  a partir del trabajo en red con el fin de favorecer la gestión para la materialización de la política educativa y su seguimiento.</t>
  </si>
  <si>
    <t>Posibilidad de recibir o solicitar cualquier dadiva o beneficio en nombre propio o de un tercero con el fin de  asignar beneficios del Programa Reto a la U para favorecer a un tercero.</t>
  </si>
  <si>
    <t>Causa 1: 
Uso indebido de la información de calificación para favorecer a terceros con beneficios sin el lleno total de requisitos.</t>
  </si>
  <si>
    <t>Investigaciones legales  
Desvìo de los beneficios hacia grupos poblacionales sin el lleno de los requisitos establecidos</t>
  </si>
  <si>
    <t>Control 1:
El Director de Relaciones con los Sectores de Educación Superior y Educación para el Trabajo y el líder del programa Reto a la U distribuiran las tareas y responsabilidades a integrantes de la Dirección que intervienen en el programa cada vez que se realiza una convocatoria, con el fin de que los designados validen la información y la presenten para aprobación del comité del Programa de Reactivación Económica y Social (PRAES) que se reunirá al menos una vez por semestre. En caso de presentarse desviaciones se solicita una revisión general de la variable que presenta la novedad. Como evidencia de la ejecución de la actividad de control se tienen bases de información, bases de calificación, actas de comités y documentos equipo de supervisión.</t>
  </si>
  <si>
    <t>El Director de Relaciones con los Sectores de Educación Superior y Educación para el Trabajo, el líder del programa Reto a la U, los  integrantes de la Dirección que intervienen en el programa</t>
  </si>
  <si>
    <t>Bases de información, bases de calificación, actas de comités y documentos equipo de supervisión</t>
  </si>
  <si>
    <r>
      <rPr>
        <b/>
        <sz val="11"/>
        <color theme="1"/>
        <rFont val="Calibri"/>
        <family val="2"/>
        <scheme val="minor"/>
      </rPr>
      <t>Actividad de monitoreo a los controles:</t>
    </r>
    <r>
      <rPr>
        <sz val="11"/>
        <color theme="1"/>
        <rFont val="Calibri"/>
        <family val="2"/>
        <scheme val="minor"/>
      </rPr>
      <t xml:space="preserve">
1. La información es tratada por un número restringido de personas. 
2. La información se cruza con bases de datos institucionales.
3. Se desarrolla de manera aleatoria validación para crear puntos de control
4. Se realizá validación integral por parte de equipo de apoyo a la supervisión desde el componente jútidico, tecnico y financiero
5. Se somete a aprobación del comité todas las acciones que impliquen cambios.</t>
    </r>
  </si>
  <si>
    <t>Subsecretaria de Integración Interinstitucional, Director de Relaciones con los Sectores de Educación Superior y Educación para el Trabajo, Equipo de supervisión, equipo Técnico programa Reto a la U</t>
  </si>
  <si>
    <r>
      <t xml:space="preserve">
</t>
    </r>
    <r>
      <rPr>
        <b/>
        <sz val="11"/>
        <color theme="1"/>
        <rFont val="Calibri"/>
        <family val="2"/>
        <scheme val="minor"/>
      </rPr>
      <t>CONTROL 1</t>
    </r>
    <r>
      <rPr>
        <sz val="11"/>
        <color theme="1"/>
        <rFont val="Calibri"/>
        <family val="2"/>
        <scheme val="minor"/>
      </rPr>
      <t xml:space="preserve">
</t>
    </r>
    <r>
      <rPr>
        <b/>
        <sz val="11"/>
        <color theme="1"/>
        <rFont val="Calibri"/>
        <family val="2"/>
        <scheme val="minor"/>
      </rPr>
      <t xml:space="preserve">Eficacia: </t>
    </r>
    <r>
      <rPr>
        <sz val="11"/>
        <color theme="1"/>
        <rFont val="Calibri"/>
        <family val="2"/>
        <scheme val="minor"/>
      </rPr>
      <t xml:space="preserve">
Garantizar por lo menos una revisión aleatoria de los puntajes asignados a los beneficiarios
</t>
    </r>
    <r>
      <rPr>
        <b/>
        <sz val="11"/>
        <color theme="1"/>
        <rFont val="Calibri"/>
        <family val="2"/>
        <scheme val="minor"/>
      </rPr>
      <t>Efectividad:</t>
    </r>
    <r>
      <rPr>
        <sz val="11"/>
        <color theme="1"/>
        <rFont val="Calibri"/>
        <family val="2"/>
        <scheme val="minor"/>
      </rPr>
      <t xml:space="preserve">
No. De irregularidades identificadas /No. de validaciones realizadas *100
</t>
    </r>
  </si>
  <si>
    <r>
      <rPr>
        <b/>
        <sz val="11"/>
        <color theme="1"/>
        <rFont val="Calibri"/>
        <family val="2"/>
        <scheme val="minor"/>
      </rPr>
      <t>Acción de contingencia en caso de materialización del riesgo:</t>
    </r>
    <r>
      <rPr>
        <sz val="11"/>
        <color theme="1"/>
        <rFont val="Calibri"/>
        <family val="2"/>
        <scheme val="minor"/>
      </rPr>
      <t xml:space="preserve">
En caso de evidenciarse error en los procesos de calificación se procede a hacer validación de las fuentes de información para efectuar los respectivos cruces y de ser necesario se adelanta nuevemente el proceso de calificación.</t>
    </r>
  </si>
  <si>
    <t xml:space="preserve">Eficacia (Control 2 si existe):
Efectividad: ( Riesgo):
</t>
  </si>
  <si>
    <t>ARTICULACIÓN INTERINSTITUCIONAL. OBJETIVO: Promover estrategias de articulación interinstitucional  a partir del trabajo en red con el fin de favorecer la gestión para la materialización de la política educativa y su seguimiento.</t>
  </si>
  <si>
    <t>Posibilidad de recibir o solicitar cualquier dádiva o beneficio en nombre propio o de un tercero con el fin de destinar recursos de las experiencias en Justicia Escolar restaurativa -JER- , en procesos diferentes en las Instituciones Educativas Distritales seleccionadas, para beneficio propio o de un tercero.</t>
  </si>
  <si>
    <t>Causa 1: Destinación de los recursos asignados en Las IED  en procesos distintos a los específicados  en el acto administrativo de transferencia de los mismos, Tráfico de influencias y ofrecimiento / aceptación de dádivas o intercambio de favores.</t>
  </si>
  <si>
    <t xml:space="preserve">Pérdida del recurso transferido para la destinación específica. Experiencias escolares debilitadas.
Investigaciones legales, penales fiscales. </t>
  </si>
  <si>
    <t>Ningún trámite y/o procedimiento administrativo</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</si>
  <si>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</si>
  <si>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</si>
  <si>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</si>
  <si>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r>
      <rPr>
        <b/>
        <sz val="11"/>
        <color theme="1"/>
        <rFont val="Calibri"/>
        <family val="2"/>
        <scheme val="minor"/>
      </rPr>
      <t>Actividad de monitoreo a los controles:</t>
    </r>
    <r>
      <rPr>
        <sz val="11"/>
        <color theme="1"/>
        <rFont val="Calibri"/>
        <family val="2"/>
        <scheme val="minor"/>
      </rPr>
      <t xml:space="preserve">
1. Acompañamientos pedagógicos a las  experiencias JER.
2. Acompañamiento a la consolidación del plan de inversión 
3. Acompañamiento a la ejecución de recursos y seguimiento a la adquisición de insumos y servicios.
4. Adecuada gestión documental de todos los proceos de ejecución de las experinecias e iniciativas. </t>
    </r>
  </si>
  <si>
    <t>Subsecretaría de Integración Interinstitucional, Director de Participación y Relaciones Interinstitucionales</t>
  </si>
  <si>
    <r>
      <t xml:space="preserve">
</t>
    </r>
    <r>
      <rPr>
        <b/>
        <sz val="11"/>
        <color theme="1"/>
        <rFont val="Calibri"/>
        <family val="2"/>
        <scheme val="minor"/>
      </rPr>
      <t>CONTROL 1</t>
    </r>
    <r>
      <rPr>
        <sz val="11"/>
        <color theme="1"/>
        <rFont val="Calibri"/>
        <family val="2"/>
        <scheme val="minor"/>
      </rPr>
      <t xml:space="preserve">
</t>
    </r>
    <r>
      <rPr>
        <b/>
        <sz val="11"/>
        <color theme="1"/>
        <rFont val="Calibri"/>
        <family val="2"/>
        <scheme val="minor"/>
      </rPr>
      <t>EFICACIA:</t>
    </r>
    <r>
      <rPr>
        <sz val="11"/>
        <color theme="1"/>
        <rFont val="Calibri"/>
        <family val="2"/>
        <scheme val="minor"/>
      </rPr>
      <t xml:space="preserve">
Realizar una revisión aleatoria de los insumos solicitados, aprobados, comprados y entregados a las iniciativas.
Seguimientos periódicos de las acciones operativas, administrativas y pedagógicas con los aliados de la estrategia.
</t>
    </r>
    <r>
      <rPr>
        <b/>
        <sz val="11"/>
        <color theme="1"/>
        <rFont val="Calibri"/>
        <family val="2"/>
        <scheme val="minor"/>
      </rPr>
      <t>EFECTIVIDAD:</t>
    </r>
    <r>
      <rPr>
        <sz val="11"/>
        <color theme="1"/>
        <rFont val="Calibri"/>
        <family val="2"/>
        <scheme val="minor"/>
      </rPr>
      <t xml:space="preserve">
 No. de hallazgos identificados y corregidos /No. hallazgos identificados
</t>
    </r>
  </si>
  <si>
    <r>
      <rPr>
        <b/>
        <sz val="11"/>
        <rFont val="Calibri"/>
        <family val="2"/>
        <scheme val="minor"/>
      </rPr>
      <t>Acción de contingencia en caso de materialización del riesgo:</t>
    </r>
    <r>
      <rPr>
        <sz val="11"/>
        <rFont val="Calibri"/>
        <family val="2"/>
        <scheme val="minor"/>
      </rPr>
      <t xml:space="preserve">
En caso de materialización del riesgo se reporta a las autoridades competentes y se definen las acciones correctivas.</t>
    </r>
  </si>
  <si>
    <t xml:space="preserve">INSPECCIÓN Y VIGILANCIA DEL SERVICIO EDUCATIVO OBJETIVO:Inspeccionar y vigilar la prestación del servicio de educación formal y para el trabajo y el desarrollo humano, a través de la asesoría, supervisión, seguimiento, evaluación y control, con el fin de asegurar condiciones de legalidad y calidad  para la garantia del derecho a la educación; y en relación con las entidades sin ánimo de lucro con fines educativos ejercer la inspección, vigilancia y control para que su objeto social se cumpla. </t>
  </si>
  <si>
    <t>Posibilidad de 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</si>
  <si>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</si>
  <si>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</si>
  <si>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</si>
  <si>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t>Actividad de monitoreo a los controles: 1) realizar reuniones mensuales de seguimiento con los abogados encargados de los procesos a fin priorizar e impulsar los mismos y evitar demoras injustificadas, 
2) revisar los actos administrativos que se sustancian con el objeto de evitar decisiones contrarias a derecho.</t>
  </si>
  <si>
    <t xml:space="preserve">Eficacia (control 1):
EFICACIA: 
Número de PAS con decisión definitiva y revisados por líder del grupo / Número total de PAS con decisión definitiva*100.               
EFECTIVIDAD
 Número de PAS. con seguimiento / Total de PAS en curso*100
</t>
  </si>
  <si>
    <t>Acción de contingencia en caso de materialización del riesgo: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</si>
  <si>
    <t>EVALUACIÓN INDEPENDIENTE. OBJETIVO: Evaluar la eficacia y eficiencia del Sistema de Control Interno,  a partir de auditorias y seguimientos independientes basado en riesgos, concebidos para agregar valor y mejorar las operaciones de la Entidad, a traves de procesos de aseguramiento y consulta con el fin de  proporcionar mejoras a la eficacia de los procesos de gestión de riesgos, control y gobierno.</t>
  </si>
  <si>
    <t>Posibilidad de recibir o solicitar cualquier dádiva o beneficio  con el fin de   manipular  la Información evidenciada en el proceso auditor para  favorecer un tercero</t>
  </si>
  <si>
    <t>Causa 1:
Ofrecimiento de Dádivas
Trafico de Influencias
Abuso de Autoridad
Amiguismo</t>
  </si>
  <si>
    <t>Perdida de confianza en la entidad afectando su reputación
Perdida de credibilidad en el grupo de funcionarios del proceso
Incumplimiento de metas y objetivos de la dependencia
Posibles investigaciones y/o sanciones</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</si>
  <si>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</si>
  <si>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Informe Preliminar firmado</t>
  </si>
  <si>
    <t xml:space="preserve">Actividad de monitoreo a los controles:
Revisión del informe preliminar de auditoria frente a  los papeles de trabajo , para cada auditoría verificando la consistencia de la información </t>
  </si>
  <si>
    <t>Eficacia (control 1):
Número de informes Preliminares de auditoria firmados frente a papeles de trabajo revisados/ Números de informes Preliminares de auditoria  firmados frente a papeles de trabajo realizadas  X 100
(Número de informes Preliminares de auditoria Aprobados  / Números de  informe Preliminares de auditoria realizados  X 100)</t>
  </si>
  <si>
    <t>Acción de contingencia en caso de materialización del riesgo:
Comunicar a la instancia competente para iniciar  la investigación  disciplinaria, fiscal o penal según el caso</t>
  </si>
  <si>
    <t>Eficacia (Control 2 si existe):
Efectividad: ( Riesgo):
(Número de informes preliminares  de Auditoria revisados que presentan inconsistencias asociadas a corrupción / Números de informes preliminares  de Auditoria  realizados  X 100</t>
  </si>
  <si>
    <t>PLAN ANTICORRUPCIÓN Y DE ATENCIÓN LA CIUDADANO SED 2022
COMPONENTE 2. RACIONALIZACIÓN DE TRÁMITES</t>
  </si>
  <si>
    <t>DATOS TRÁMITES A RACIONALIZAR</t>
  </si>
  <si>
    <t>ACCIONES DE RACIONALIZACIÓN A DESARROLLAR</t>
  </si>
  <si>
    <t>PLAN DE EJECUCIÓN</t>
  </si>
  <si>
    <t>TIPO</t>
  </si>
  <si>
    <t>NÚMERO</t>
  </si>
  <si>
    <t>NOMBRE DEL TRÁMITE</t>
  </si>
  <si>
    <t>ESTADO
SUIT</t>
  </si>
  <si>
    <t>SITUACIÓN ANTERIOR</t>
  </si>
  <si>
    <t>SITUACIÓN ACTUAL</t>
  </si>
  <si>
    <t>MEJORA POR IMPLEMENTAR</t>
  </si>
  <si>
    <t>BENEFICIO AL CIUDADANO O ENTIDAD</t>
  </si>
  <si>
    <t>TIPO RACIONALIZACIÓN</t>
  </si>
  <si>
    <t>ACCIONES DE RACIONALIZACIÓN</t>
  </si>
  <si>
    <t>TIPO DE META          (Sumatoria o Porcentaje de ejecución por cuatrimestre (Demanda))</t>
  </si>
  <si>
    <t>INDICADORES</t>
  </si>
  <si>
    <t>FECHA INICIO</t>
  </si>
  <si>
    <t>FECHA FINAL RACIONALIZACIÓN</t>
  </si>
  <si>
    <t>Trámite</t>
  </si>
  <si>
    <t>Inscrito</t>
  </si>
  <si>
    <t>Se realiza la validación de la legalidad de la institución educativa que acredita el diploma, acta de grado o certificado</t>
  </si>
  <si>
    <t>Verificación de la legalidad de la institución educativa que acredita el diploma, acta de grado o certificación, así como la veracidad de la información allí consignada a través de la verificación de los actos administrativos expedidos por la Secretaría de Educación del Distrito, los cursos o programas académicos realizados y certificados, consulta en bases de datos como SIMAT, registro del diploma y fuentes como la Institución Educativa y la Dirección Local y su coincidencia con la información consignada en el diploma, acta de grado, certificación o constancia a legalizar.</t>
  </si>
  <si>
    <t>Actualización del procedimiento y las actividades de verificación allí estipuladas</t>
  </si>
  <si>
    <t>El ciudadano podrá contar con una constancia de legalización de su documento que certifique más variables aparte de la legalidad de la institución y por lo tanto sea más confiable para la entidad que realiza la convalidación</t>
  </si>
  <si>
    <t>Administrativa</t>
  </si>
  <si>
    <t>Mejora del procedimiento asociado al trámite</t>
  </si>
  <si>
    <t>% de avance en la actualización del procedimiento/ 100% del procedimiento actualizado</t>
  </si>
  <si>
    <t>Oficina de Servicio al Ciudadano</t>
  </si>
  <si>
    <t>PLAN ANTICORRUPCIÓN Y DE ATENCIÓN LA CIUDADANO SED 2022</t>
  </si>
  <si>
    <t>COMPONENTE 3. RENDICIÓN DE CUENTAS 2022</t>
  </si>
  <si>
    <t>Actividades adelantadas</t>
  </si>
  <si>
    <t>Descripción de las evidencias</t>
  </si>
  <si>
    <t xml:space="preserve">SEGUIMIENTO OFICINA DE CONTROL INTERNO </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</si>
  <si>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</si>
  <si>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</si>
  <si>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</si>
  <si>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</si>
  <si>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</si>
  <si>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</si>
  <si>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1.2</t>
  </si>
  <si>
    <t xml:space="preserve">Capacitación a funcionarios y servidores públicos en temas relacionados con transparencia, rendición de cuentas y/o participación ciudadana </t>
  </si>
  <si>
    <t>Una (1) sesión de capacitación con funcionarios y servidores públicos</t>
  </si>
  <si>
    <t>Número de sesiones de capacitación realizada con funcionarios y servidores públicos</t>
  </si>
  <si>
    <t>Dirección de Talento Humano</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</si>
  <si>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</si>
  <si>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</si>
  <si>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</si>
  <si>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</si>
  <si>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Comunicaciones y Prensa</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</si>
  <si>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</si>
  <si>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</si>
  <si>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</si>
  <si>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</si>
  <si>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2.3</t>
  </si>
  <si>
    <t>Generación y  publicación de productos comuncativos relacionados a los resultados de la gestión institucional de la entidad.</t>
  </si>
  <si>
    <t>100% de productos comuncativos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</si>
  <si>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</si>
  <si>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Oficina Asesora de Comunicación y Prensa</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</si>
  <si>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</si>
  <si>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</si>
  <si>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</si>
  <si>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</si>
  <si>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</si>
  <si>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Realizar diálogos ciudadanos con diferentes grupos de interés y ciudadanía en general</t>
  </si>
  <si>
    <t xml:space="preserve">
Dos (2) Diálogos ciudadanos</t>
  </si>
  <si>
    <t>Diálogos ciudadanos realizados</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</si>
  <si>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</si>
  <si>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</si>
  <si>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</si>
  <si>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</si>
  <si>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</si>
  <si>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2022</t>
  </si>
  <si>
    <t>Informe de seguimiento de la rendición de cuentas de la SED  expedido y publicado</t>
  </si>
  <si>
    <t>4.2</t>
  </si>
  <si>
    <t>Elaborar y publicar el informe de los Espacios realizados para la implementación de la estrategia de la Rendición de Cuentas de la entidad.</t>
  </si>
  <si>
    <t>Un (1) Informe de los espacios realizados para la estrategia de Rendición de Cuentas de la entidad</t>
  </si>
  <si>
    <t>Informe de los Espacios para la implementación de la estrategia de Rendición de Cuentas de la entidad publicado</t>
  </si>
  <si>
    <t>COMPONENTE 4. MECANISMOS PARA MEJORAR LA ATENCIÓN AL CIUDADANO 2022</t>
  </si>
  <si>
    <t>1. Estructura Administrativa y Direccionamiento estratégico</t>
  </si>
  <si>
    <t>Socializar en el equipo Técnico de la Política de Servicio al Ciudadano  y web institucional los resultados de la gestión del proceso Servicio Integral a la Ciudadanía.</t>
  </si>
  <si>
    <t>Resultados socializados en las sesiones programadas del equipo Técnico de la política de servicio al ciudadano y página web institucional.</t>
  </si>
  <si>
    <t>Actividades socializadas en las sesiones técnicas/sesiones técnicas programadas</t>
  </si>
  <si>
    <t>Oficina de Servicio al Ciudadano.</t>
  </si>
  <si>
    <t>2. Fortalecimiento de los Canales de Atención</t>
  </si>
  <si>
    <t>Realizar informes de la operación en los tres canales de atención de la SED (Presencial, Telefónico y Virtual)  donde se establecen las acciones de mejora correspondientes.</t>
  </si>
  <si>
    <t xml:space="preserve">Realizar  12 informes de la operación por los tres (3) canales de atención de la SED durante la vigencia, los cuales se reportarán desde diciembre de la vigencia anterior a noviembre del año en curso.
Cumplir el indicador del Nivel de servicio como mínimo en el 90% </t>
  </si>
  <si>
    <t>Número de informes  realizados durante la vigencia/número de informes programados.
Número de atenciones efectivas en los canales gestionados por el centro de contacto) / Número total de atenciones del centro de contacto</t>
  </si>
  <si>
    <t>Mejoramiento de la infraestructura física de los puntos de atención o la revisión de los canales de atención y su accesibilidad.</t>
  </si>
  <si>
    <t>El 100% en el cumplimiento del plan de mejoramiento de infraestructura física</t>
  </si>
  <si>
    <t>(Actividades realizadas en el plan de mejoramiento/actividades planeadas en el plan de mejoramiento)*100.</t>
  </si>
  <si>
    <t>Oficina de Servicio al Ciudadano/Dirección de Servicios Administrativos/Construcciones</t>
  </si>
  <si>
    <t>Fortalecer la atención incluyente en los canales de atención presencial, telefónico y virtual</t>
  </si>
  <si>
    <t>El 100% de las acciones planteadas para la implementación de la Política de Servicio al Ciudadano</t>
  </si>
  <si>
    <t>(Actividades realizadas/actividades planeadas para la implementación de la polítca de servicio al ciudadano)*100.</t>
  </si>
  <si>
    <t>Oficina de Servicio al Ciudadano/Dependencias competentes</t>
  </si>
  <si>
    <t>2.4</t>
  </si>
  <si>
    <t xml:space="preserve">Realizar la evaluación de calidad y de servicio en los tres canales de atención de la SED, generando las acciones de mejora requeridas. </t>
  </si>
  <si>
    <t xml:space="preserve">Incrementar en un 6 puntos porcentuales el nivel de satisfacción del servicio prestado en los canales de atención de la Oficina de Servicio al Ciudadano, respecto al año anterior que fue del 78%. </t>
  </si>
  <si>
    <t>"Número de ciudadano satisfechos con el servicio prestado desde la OSC de la SED /Total de ciudadanos encuestados*100
Nota: Se tomara como satisfacho las calificaciones superiores o iguales a 7."</t>
  </si>
  <si>
    <t>3. Talento Humano</t>
  </si>
  <si>
    <t>Desarrollar actividades de sensibilización para el fortalecimiento y uso del lenguaje claro e incluyente en la entidad.</t>
  </si>
  <si>
    <t xml:space="preserve">Realizar 2 actividades de sensibilización que promuevan el uso del lenguaje claro e incluyente en la comunicación con la ciudadanía </t>
  </si>
  <si>
    <t>Número de actividades de sensibilización realizadas/Nro de jornadas de socialización programadas</t>
  </si>
  <si>
    <t>Oficina de Servicio al Ciudadano/ Dirección de Talento Humano/Oficina Asesora de Comunicación y Prensa</t>
  </si>
  <si>
    <t>Realizar acompañamiento en la identificación y ejecución de las acciones de cualificación relacionadas con la prestación del servicio que hacen parte del Plan Institucional de Capacitación de la SED. Lo anterior, en el marco de los temas que giran alrededor de la  "Vocación y Actitud de Servicio",  los "Protocolos de Atención presencia, virtual y telefonica".</t>
  </si>
  <si>
    <t>Realizar 4 actividades de acompañamiento en cualificación relacionadas con la prestación del servicio al personal de Nivel Central,  local e institucional de la SED</t>
  </si>
  <si>
    <t>Número de acompañamientos realizados  a la ejecución de los temas de servicio al ciudadano/ Numero actividades programadas en el Plan de Capacitación Institucional -PIC</t>
  </si>
  <si>
    <t>Oficina de Servicio al Ciudadano o Talento Humano</t>
  </si>
  <si>
    <t>4. Normativo y procedimental</t>
  </si>
  <si>
    <t>Realizar y socializar un Informe mensual  del Sistema Bogotá Te Escucha - SDQS, para la toma de decisiones que fortalezcan el Servicio Ciudadano, por parte de las dependencias de la SED.</t>
  </si>
  <si>
    <t xml:space="preserve">(Número de Informes realizados / Número de Informes Programados)*100
(Número de encuestas  de la calidad de la respuesta satisfechos/ Número total de encuestas de calidad de la respuesta aplicadas)  </t>
  </si>
  <si>
    <t>Realizar y socializar un informe mensual  de la  medición de calidad en las respuestas del Sistema Distrital de Quejas y Soluciones SDQS, identificando las acciones de mejora requeridas.</t>
  </si>
  <si>
    <t>Realizar  12 informes  durante la vigencia que fortalezcan el Servicio  al Ciudadano. Los cuales se reportarán desde diciembre de la vigencia anterior a noviembre del año en curso.</t>
  </si>
  <si>
    <t>(Número de Informes realizados / Número de Informes Programados)*100</t>
  </si>
  <si>
    <t>5. Relacionamiento con el Ciudadano</t>
  </si>
  <si>
    <t>5.1</t>
  </si>
  <si>
    <t>Generación e implementación de una estrategia de comunicación que sensibilice al público interno y externo de la carta de Trato Digno.</t>
  </si>
  <si>
    <t>Realizar 2 actividades comunicativas interna y externa en el año para sensibilizar y socializar al público objetivo la carta de Trato Digno.</t>
  </si>
  <si>
    <t>Número de sensibilizaciones y socializaciones realizadas/sensibilizaciones y socializaciones programadas</t>
  </si>
  <si>
    <t>Oficina de Servicio al Ciudadano/Oficina Asesora de Comunicación y Prensa</t>
  </si>
  <si>
    <t>COMPONENTE 5. TRANSPARENCIA Y ACCESO A LA INFORMACIÓN PÚBLICA 2022</t>
  </si>
  <si>
    <t>META Y PRODUCTO</t>
  </si>
  <si>
    <t>1. Lineamientos de transparencia activa</t>
  </si>
  <si>
    <t>Cada área, en lo que le corresponda, debe revisar y actualizar permanentemente la información en el Botón de Transparencia y Acceso a Información Pública en el portal web de la Entidad, de acuerdo con lo estipulado en la Ley 1712 de 2014, la resolución reglamentaria 1519 de 2020 y las recomendaciones de la Oficina de Control Interno.</t>
  </si>
  <si>
    <t>Botón de Transparencia y acceso a la información actualizado al 100%</t>
  </si>
  <si>
    <t>Total de items del boton de transparencia con información publicada y actualizada/ total de items del boton de transparencia</t>
  </si>
  <si>
    <t xml:space="preserve">Oficina Asesora de Planeación  </t>
  </si>
  <si>
    <t xml:space="preserve">Registro y cumplimiento en la plataforma de la Veeduría Distrital: Colibrí de los compromisos aquiridos por la Entidad con la ciudadanía </t>
  </si>
  <si>
    <t>Cumplimiento del 100% de los compromisos registrados en Colibrí adquiridos por la Entidad con la ciudadanía a través de los espacios o intancias de participación, o los que solicitan directamente a la Secretaría a través de sus canales de comunicación.</t>
  </si>
  <si>
    <t>Compromisos cumplidos en la plataforma colibri/ compromisos publicados en la plataforma colibri</t>
  </si>
  <si>
    <t>1.3</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</si>
  <si>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</si>
  <si>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</si>
  <si>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</si>
  <si>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1.4</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</si>
  <si>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</si>
  <si>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</si>
  <si>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</si>
  <si>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Administrativa de REDP</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</si>
  <si>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</si>
  <si>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</si>
  <si>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</si>
  <si>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</si>
  <si>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 Medir mensualmente la calidad en las respuestas del Sistema Distrital de Quejas y Soluciones SDQS. (mes vencido)</t>
  </si>
  <si>
    <t>Número de informes de Calidad en la respuesta publicados</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</si>
  <si>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</si>
  <si>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</si>
  <si>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</si>
  <si>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</si>
  <si>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</si>
  <si>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 xml:space="preserve">Elaborar autodiagnóstico  de los principios de Accesibilidad Web en los niveles de conformidad A, AA y AAA (NTC 5854) y establecer plan de trabajo para efectuar mejoras </t>
  </si>
  <si>
    <t>Lista de chequeo diligenciado con los Criterios de accesibilidad web del portal institucional de la SED.
Plan de mejoras en accesibilidad web</t>
  </si>
  <si>
    <t>Autodiagnóstico  de los principios de Accesibilidad Web del portal institucional de la SED e informe de mejoras ejecutadas</t>
  </si>
  <si>
    <t>Oficina Administrativa de RedP</t>
  </si>
  <si>
    <t>5. Monitoreo del acceso a la información pública</t>
  </si>
  <si>
    <t>Publicar los reportes de conformidad con lo citado en el artículo 52 del decreto reglamentario 103/2015. (mes vencido)</t>
  </si>
  <si>
    <t>Número de informes de acceso a la información publicados</t>
  </si>
  <si>
    <t>5.2</t>
  </si>
  <si>
    <t>Adelantar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</si>
  <si>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</si>
  <si>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</si>
  <si>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</si>
  <si>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5.3</t>
  </si>
  <si>
    <t>Documentar el seguimiento periódico de solicitudes de acceso a la información y Presentación de resultados de seguimiento de solicitudes de acceso a la Alta Dirección</t>
  </si>
  <si>
    <t>Seguimiento incluido en el informe semestral de PQRS.</t>
  </si>
  <si>
    <t>Número de seguimientos  en el informe semestral de PQRS.</t>
  </si>
  <si>
    <t>COMPONENTE 6. INICIATIVAS ADICIONALES: PLAN DE GESTIÓN DE INTEGRIDAD 2022</t>
  </si>
  <si>
    <t>TIPO DE META          
(Sumatoria o Porcentaje de ejecución por cuatrimestre (Demanda))</t>
  </si>
  <si>
    <t xml:space="preserve">1. Consolidación, fortalecimiento y robustecimiento del equipo transformador integro.  </t>
  </si>
  <si>
    <t xml:space="preserve">Garantizar la participación de  minimo 50 funcionarios Administratrivos, Directivos Docentes y Docentes de los tres niveles de la Entidad dentro del Grupo de Gestión Ética SED </t>
  </si>
  <si>
    <t>Número de Gestores Éticos Vinculados</t>
  </si>
  <si>
    <t xml:space="preserve">
Garantizar la divulgación de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t>
  </si>
  <si>
    <t xml:space="preserve">
Número de divulgaciones a capacitaciones a las que se convoca
/ Número de capacitaciones programadas 
</t>
  </si>
  <si>
    <t>Fortalecer Habilidades del  Equipo de los gestores íntegros a través de 5 Jornadas de trabajo y  formación</t>
  </si>
  <si>
    <t>Capacitaciones y reuniones ejecutadas /
Capacitaciones y reuniones programadas (5)</t>
  </si>
  <si>
    <t>2. Apropiación del código de integridad: el código de  integridad SED</t>
  </si>
  <si>
    <t>Garantizar   la inclusión  del tema de principios y valores SED en el 100%  de las jornadas  Inducción y Reinducción programados para la vigencia</t>
  </si>
  <si>
    <t xml:space="preserve">Número de Socializaciones de Código de integridad SED dentro de Inducciones y Reinducciones / Número de jornadas colectivas proceso de inducción y reinducción de los servidores de la SED programadas  </t>
  </si>
  <si>
    <t>Promover la Socialización del Código de Integridad SED dentro de (6) mesas de participación</t>
  </si>
  <si>
    <t xml:space="preserve">
Socializaciones de Código de Integridad SED dentro de Mesas de Participación a Rectores (2), Coordinadores (2) y Orientadores (2)  realizadas durante la vigencia</t>
  </si>
  <si>
    <r>
      <t xml:space="preserve">Promover la Socialización del Código de Integridad SED a Comunidad Educativa, </t>
    </r>
    <r>
      <rPr>
        <sz val="9"/>
        <color theme="1"/>
        <rFont val="Arial"/>
        <family val="2"/>
      </rPr>
      <t xml:space="preserve"> específicamente a tres grupos de interés, dentro de las Escuelas de Padres </t>
    </r>
    <r>
      <rPr>
        <sz val="9"/>
        <rFont val="Arial"/>
        <family val="2"/>
      </rPr>
      <t xml:space="preserve">y Consejos Directivos </t>
    </r>
    <r>
      <rPr>
        <sz val="9"/>
        <color theme="1"/>
        <rFont val="Arial"/>
        <family val="2"/>
      </rPr>
      <t>y demás instancias en las que se cuente con la participación de Padres de Familia</t>
    </r>
    <r>
      <rPr>
        <sz val="9"/>
        <color theme="7" tint="-0.249977111117893"/>
        <rFont val="Arial"/>
        <family val="2"/>
      </rPr>
      <t xml:space="preserve">
</t>
    </r>
  </si>
  <si>
    <t xml:space="preserve">
Socializaciones de Código de Integridad SED a (3) Grupos de Interés.</t>
  </si>
  <si>
    <t xml:space="preserve">Fortalecimiento Cultura Íntegra SED, mediante la divulgacion para  apropiación del Código de Integridad de la Secretaría de Educación del Distrito en los servidores Administrativos de 10 Direcciones Locales de la SED </t>
  </si>
  <si>
    <t>Número de jornadas locales de prácticas íntegras realizadas / Número de Jornadas Íntegras en Localidades programadas</t>
  </si>
  <si>
    <t>3.  Medición de la apropiación de la Cultura Íntegra SED</t>
  </si>
  <si>
    <t xml:space="preserve"> Realizar  una medicion  mediante la aplicación de un instrumento a los servidores de manera que se evidencie el avance de la apropiación del Código de Integridad reflejado en la Cultura de Valores SED</t>
  </si>
  <si>
    <t xml:space="preserve">Nivel de apropiación de la Cultura Integra SED 2022 / Nivel alcanzado en el periodo 2021. </t>
  </si>
  <si>
    <t xml:space="preserve">4. Promover la realizacion de la  declaración de conflictos de interés en la SED
</t>
  </si>
  <si>
    <t>Socializar una vez por semestre la Circular No.12 de 2021 por la cual la SED define los lineamientos para que servidores públicos realicen la declaración proactiva de bienes y rentas, el registro de conflictos de interés y publicación de declaración de renta en el marco de la Ley 2013 de 2019.</t>
  </si>
  <si>
    <t xml:space="preserve">Número socializaciones de circular realizadas /Número socialización de circular programadas </t>
  </si>
  <si>
    <t xml:space="preserve"> Socializar una vez por semestre el modulo para gestion de conflicto de Interés dispuesto por el DASCD a través del SIDEAP para que los servidores realicen la declaración de los conflictos de interés como requisito para la posesión, actualización anual y retiro del servicio.</t>
  </si>
  <si>
    <t xml:space="preserve">Número de Socializaciones del módulo para la Gestión de Conflictos realizados/Número de Socializaciones del módulo para la Gestión de Conflictos programados </t>
  </si>
  <si>
    <t xml:space="preserve">Sensibilización sobre la tipificación del conflicto de interés y su identificación por parte de los servidores de la SED, una vez por semestre </t>
  </si>
  <si>
    <t>Número de talleres realizados /Número de talleres programados</t>
  </si>
  <si>
    <t>OPCION DE TRATAMIENTO</t>
  </si>
  <si>
    <t>Compartir</t>
  </si>
  <si>
    <t>TIPO DE RIESGO</t>
  </si>
  <si>
    <t>MATERIALIZADO</t>
  </si>
  <si>
    <t>CRITERIO</t>
  </si>
  <si>
    <t>PUNTAJE</t>
  </si>
  <si>
    <t>Riesgo Estratégico</t>
  </si>
  <si>
    <t>Insignificante</t>
  </si>
  <si>
    <t>Riesgo de Imagen</t>
  </si>
  <si>
    <t>Menor</t>
  </si>
  <si>
    <t>No Asignado</t>
  </si>
  <si>
    <t>Riesgo Operativo (misionales)</t>
  </si>
  <si>
    <t>Riesgo Financiero</t>
  </si>
  <si>
    <t>Inadecuado</t>
  </si>
  <si>
    <t>Riesgo de Cumplimiento</t>
  </si>
  <si>
    <t>Casi Seguro</t>
  </si>
  <si>
    <t>Riesgo Tecnológico</t>
  </si>
  <si>
    <t>Inoportuna</t>
  </si>
  <si>
    <t>Riesgo de Conocimiento</t>
  </si>
  <si>
    <t>Riesgo Ambiental</t>
  </si>
  <si>
    <t>Riesgo en Seguridad y Salud en el Trabajo</t>
  </si>
  <si>
    <t>No es un control</t>
  </si>
  <si>
    <t>Riesgo de Gestión Documental</t>
  </si>
  <si>
    <t>No Confiable</t>
  </si>
  <si>
    <t>Riesgo Gerenciales (Alta Dirección)</t>
  </si>
  <si>
    <t>Riesgo de Seguridad Digital</t>
  </si>
  <si>
    <t>No se investigan y resuelven oportunamente</t>
  </si>
  <si>
    <t>Incompleta</t>
  </si>
  <si>
    <t>No existe</t>
  </si>
  <si>
    <t>Riesgos Corrupción</t>
  </si>
  <si>
    <t>Criterio</t>
  </si>
  <si>
    <t>EJECUCION DEL CONTROL</t>
  </si>
  <si>
    <t>Controles ayudan a disminuir la probabilidad</t>
  </si>
  <si>
    <t>controles ayudan a diminuir el impacto</t>
  </si>
  <si>
    <t>Causa 1: Dificultades en el manejo de los canales de comunicación y las herramientas de control del seguimiento contractual, debido a las situaciones de orden social, público o epidemiologico, entre otras.</t>
  </si>
  <si>
    <t xml:space="preserve"> Los informes presentados, las comunicaciones remitidas o correos electrónicos de revisión de informes
</t>
  </si>
  <si>
    <t xml:space="preserve">Posibilidad de recibir o solicitar dádivas o beneficio en nombre propio o de un tercero, con el fin de obtener provecho  en la  recepción de adquisiones en mal estado, o que no cumpla con los especificaciones técnicas establecidas  </t>
  </si>
  <si>
    <t>Posibilidad de recibir o solicitar dádivas o beneficio en nombre propio o de un tercero, con el fin de obtener provecho  en la  selección de proveedores para la atención de siniestros</t>
  </si>
  <si>
    <t>Control 1:  La Directora de Dotaciones Escolares, realizará la verificación  aleatoria de los siniestros que se encuentren registrados en   la  base de seguros, bimestralmente  validando que se cumpla con el procedimiento establecido para seguros para garantizar el cumplimiento de cada siniestro desde el inicio hasta el cierre del mismo, como evidencia se tendrá un acta con la verificación.</t>
  </si>
  <si>
    <t>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</si>
  <si>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t>Control 1: La  Directora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Con el fin de dar a conocer la normatividad vigente y el cuidado de los bienes al personal a cargo del inventario de nivel institucional. Como evidencia se tendrán en cuenta los listados de asistencia</t>
  </si>
  <si>
    <t>Cuadro resumen novedades aplicadas en la nómina mensual, correo mensual en el cual se informa a las áreas encargadas la apertura del cronograma para el ingreso de novedades, reporte de la ejecución presupuestal con el mismo corte del informe de seguimiento.</t>
  </si>
  <si>
    <t>Causa 1:  Toma de decisiones por parte de los funcionarios y/o contratistas de la Oficina de Nómina, basadas en intereses particulares, dádivas, presiones indebidas o amenazas por parte de terceros</t>
  </si>
  <si>
    <t>Certificación de cumplimiento de requisitos, acto administrativo de nombramiento y  listado de la revisión de títulos.</t>
  </si>
  <si>
    <t xml:space="preserve">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</si>
  <si>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</si>
  <si>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
Eficacia: No. de verificaciones  aleatorias realizadas/No. De verificaciones  aleatorias programadas X 100%
EFECTIVIDAD: No. De siniestros verificados </t>
  </si>
  <si>
    <t xml:space="preserve">Causa 1.  Intervención de funcionarios y/o contratistas de la SED con funciones de supervisión u apoyo a la supervisión, que avalen pagos o aprueben informes, sin el cumplimientos de los requisitos mínimos de bienes y servicios, propios en la misionalidad de la DBE, para favorecer intereses particulares
 </t>
  </si>
  <si>
    <t xml:space="preserve">Pérdida de confianza en lo público.
Investigaciones penales, disciplinarias y fiscales.
Enriquecimiento ilícito de contratistas y/o servidores públicos.
Comprometer la calidad de los bienes y/o servicios prestados por la entidad.
Detrimento patrimonial.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</si>
  <si>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</si>
  <si>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Coordindoras de cada uno de los Programas,</t>
  </si>
  <si>
    <t>Informes mensuales  de interventoría del PME y PAE.
Actas de reunión de seguimiento con la interventoría.</t>
  </si>
  <si>
    <t xml:space="preserve">Acción de contingencia en caso de materialización del riesgo:
 Comunicar a la instancia competente para iniciar  la investigación  disciplinaria, fiscal o penal según el caso </t>
  </si>
  <si>
    <t>31/12/2022</t>
  </si>
  <si>
    <t>Eficacia (control 1):
(Número de informes de Interventoría PAE aprobados/ Números de informes de interventoría PAE Programados)  X 100
(Número de informes de Interventoría PME aprobados/ Números de informes de interventoría PME Programados)  X 100
(Actas de reuniones con la interventoría realizadas / Actas de reuniones con la interventoría programadas)  X 100</t>
  </si>
  <si>
    <t xml:space="preserve">Causa 2. </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</si>
  <si>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</si>
  <si>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</si>
  <si>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INDICADOR</t>
  </si>
  <si>
    <t>Publicar el Mapa de Riesgos de Corrupción definitivo 2022 en la página web de la SED</t>
  </si>
  <si>
    <t>Un (1) Mapa de Riesgos de Corrupción 2022 definitivo publicado</t>
  </si>
  <si>
    <t>Nombre: Publicación mapa de riesgos de corrupción 2022
Fórmula: Mapa de Riesgos de Corrupción 2022 definitivo Publicado en la Página de la SED</t>
  </si>
  <si>
    <r>
      <t xml:space="preserve">Control 1: El (la) Jefe de la Oficina de personal por intermedio de los profesionales encargados de la Vinculación Docente, verifica que el personal docente cumpla con los requisitos </t>
    </r>
    <r>
      <rPr>
        <sz val="11"/>
        <color theme="1"/>
        <rFont val="Calibri"/>
        <family val="2"/>
        <scheme val="minor"/>
      </rPr>
      <t xml:space="preserve">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r>
  </si>
  <si>
    <r>
      <t xml:space="preserve">Control 1:  
Los funcionarios de planta,  contratistas y el (la) Jefe de la Oficina de Nómina,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t>
    </r>
    <r>
      <rPr>
        <sz val="11"/>
        <color theme="1"/>
        <rFont val="Calibri"/>
        <family val="2"/>
        <scheme val="minor"/>
      </rPr>
      <t>Evidencia: Cuadro resumen novedades aplicadas en la nómina mensual, correo mensual en el cual se informa a las áreas encargadas la apertura del cronograma para el ingreso de novedades, reporte de la ejecución presupuestal con el mismo corte del informe de seguimiento.</t>
    </r>
  </si>
  <si>
    <r>
      <t xml:space="preserve">Control 1 Los funcionarios designados por el jefe de la Oficina Asesora Jurídica, realizan la revisión mensual de los informes presentados por los apoderados externos de la Secretaría de Educación del Distrito </t>
    </r>
    <r>
      <rPr>
        <sz val="11"/>
        <color theme="1"/>
        <rFont val="Calibri"/>
        <family val="2"/>
        <scheme val="minor"/>
      </rPr>
      <t>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r>
  </si>
  <si>
    <r>
      <t xml:space="preserve">Control 1: El jefe (a) de la Oficina de Servicio al Ciudadano y su equipo de trabajo programan </t>
    </r>
    <r>
      <rPr>
        <sz val="11"/>
        <color theme="1"/>
        <rFont val="Calibri"/>
        <family val="2"/>
        <scheme val="minor"/>
      </rPr>
      <t xml:space="preserve">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</si>
  <si>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r>
      <t xml:space="preserve">Control 1: El jefe (a) de la Oficina de Servicio al Ciudadano y su equipo de trabajo </t>
    </r>
    <r>
      <rPr>
        <sz val="11"/>
        <color theme="1"/>
        <rFont val="Calibri"/>
        <family val="2"/>
        <scheme val="minor"/>
      </rPr>
      <t xml:space="preserve">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</si>
  <si>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r>
      <t xml:space="preserve">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t>
    </r>
    <r>
      <rPr>
        <sz val="11"/>
        <color theme="1"/>
        <rFont val="Calibri"/>
        <family val="2"/>
        <scheme val="minor"/>
      </rPr>
      <t>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r>
  </si>
  <si>
    <r>
      <t xml:space="preserve">Control 1:
El(la) Director(a)  de Servicios Administrativos  y el profesional asignado revisará con las áreas involucradas, </t>
    </r>
    <r>
      <rPr>
        <sz val="11"/>
        <color theme="1"/>
        <rFont val="Calibri"/>
        <family val="2"/>
        <scheme val="minor"/>
      </rPr>
      <t>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r>
  </si>
  <si>
    <r>
      <t xml:space="preserve">Control 1:
La Jefe de la Oficina de Apoyo precontractual con su equipo de trabajo  desarrollará una capacitación </t>
    </r>
    <r>
      <rPr>
        <sz val="11"/>
        <color theme="1"/>
        <rFont val="Calibri"/>
        <family val="2"/>
        <scheme val="minor"/>
      </rPr>
      <t>anual (en 2 grupos de dependencias) en  temas de colusión, dirigida a quienes participan en los comités técnicos evaluadores, con la finalidad de dar a conocer los posibles hechos de colusión y evitar que se presenten en la Entidad. En caso de presentarse  desviaciones en el cronograma o baja asistencia, se reprogramará una nueva sesión.
Como evidencia se tomarán listas de asistencia y las presentaciones utilizadas para difundir los contenidos desarrollados.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</si>
</sst>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Red]0"/>
  </numFmts>
  <fonts count="67" x14ac:knownFonts="1">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sz val="8"/>
      <name val="Calibri"/>
      <family val="2"/>
      <scheme val="minor"/>
    </font>
    <font>
      <sz val="8"/>
      <name val="Arial"/>
      <family val="2"/>
    </font>
    <font>
      <sz val="10"/>
      <color indexed="8"/>
      <name val="Arial"/>
      <family val="2"/>
    </font>
    <font>
      <b/>
      <sz val="9"/>
      <color indexed="8"/>
      <name val="Arial"/>
      <family val="2"/>
    </font>
    <font>
      <sz val="9"/>
      <color indexed="8"/>
      <name val="Arial"/>
      <family val="2"/>
    </font>
    <font>
      <b/>
      <sz val="9"/>
      <color indexed="59"/>
      <name val="Arial"/>
      <family val="2"/>
    </font>
    <font>
      <sz val="11"/>
      <name val="Calibri"/>
      <family val="2"/>
    </font>
    <font>
      <sz val="8"/>
      <color rgb="FF000000"/>
      <name val="Arial"/>
      <family val="2"/>
    </font>
    <font>
      <b/>
      <sz val="8"/>
      <color rgb="FF000000"/>
      <name val="Arial"/>
      <family val="2"/>
    </font>
    <font>
      <sz val="10"/>
      <name val="Times New Roman"/>
      <family val="1"/>
    </font>
    <font>
      <b/>
      <sz val="9"/>
      <color rgb="FF00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0"/>
      <color indexed="8"/>
      <name val="Arial"/>
      <family val="2"/>
    </font>
    <font>
      <b/>
      <sz val="14"/>
      <color theme="1"/>
      <name val="Arial"/>
      <family val="2"/>
    </font>
    <font>
      <sz val="9"/>
      <color indexed="81"/>
      <name val="Tahoma"/>
      <family val="2"/>
    </font>
    <font>
      <b/>
      <sz val="9"/>
      <color indexed="81"/>
      <name val="Tahoma"/>
      <family val="2"/>
    </font>
    <font>
      <b/>
      <sz val="9"/>
      <color theme="1"/>
      <name val="Arial"/>
      <family val="2"/>
    </font>
    <font>
      <b/>
      <sz val="8"/>
      <color theme="1"/>
      <name val="Arial"/>
      <family val="2"/>
    </font>
    <font>
      <sz val="12"/>
      <color theme="1"/>
      <name val="Arial"/>
      <family val="2"/>
    </font>
    <font>
      <b/>
      <sz val="7"/>
      <color theme="1"/>
      <name val="Arial"/>
      <family val="2"/>
    </font>
    <font>
      <sz val="9"/>
      <color rgb="FF000000"/>
      <name val="Arial"/>
      <family val="2"/>
    </font>
    <font>
      <sz val="11"/>
      <color rgb="FFFF0000"/>
      <name val="Calibri"/>
      <family val="2"/>
    </font>
    <font>
      <sz val="11"/>
      <color rgb="FF000000"/>
      <name val="Calibri"/>
      <family val="2"/>
    </font>
    <font>
      <b/>
      <sz val="10"/>
      <name val="Arial"/>
      <family val="2"/>
    </font>
    <font>
      <b/>
      <sz val="11"/>
      <name val="Arial"/>
      <family val="2"/>
    </font>
    <font>
      <sz val="9"/>
      <color theme="7" tint="-0.249977111117893"/>
      <name val="Arial"/>
      <family val="2"/>
    </font>
    <font>
      <sz val="8"/>
      <name val="Arial"/>
      <family val="2"/>
    </font>
    <font>
      <sz val="8"/>
      <color rgb="FF000000"/>
      <name val="Arial"/>
      <family val="2"/>
    </font>
    <font>
      <sz val="9"/>
      <name val="Arial"/>
      <family val="2"/>
    </font>
    <font>
      <sz val="10"/>
      <color rgb="FF000000"/>
      <name val="Arial"/>
      <family val="2"/>
    </font>
    <font>
      <b/>
      <sz val="8"/>
      <color rgb="FF000000"/>
      <name val="Arial"/>
      <family val="2"/>
    </font>
    <font>
      <sz val="9"/>
      <color rgb="FF000000"/>
      <name val="Arial"/>
      <family val="2"/>
    </font>
    <font>
      <sz val="11"/>
      <color rgb="FF00B050"/>
      <name val="Calibri"/>
      <family val="2"/>
      <scheme val="minor"/>
    </font>
    <font>
      <sz val="11"/>
      <color rgb="FF000000"/>
      <name val="Calibri"/>
      <family val="2"/>
      <scheme val="minor"/>
    </font>
    <font>
      <sz val="12"/>
      <name val="Arial"/>
      <family val="2"/>
    </font>
    <font>
      <sz val="9"/>
      <color rgb="FFFF0000"/>
      <name val="Arial"/>
      <family val="2"/>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FBC5"/>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tint="0.39997558519241921"/>
        <bgColor indexed="64"/>
      </patternFill>
    </fill>
    <fill>
      <patternFill patternType="solid">
        <fgColor rgb="FFFFFFFF"/>
        <bgColor indexed="64"/>
      </patternFill>
    </fill>
    <fill>
      <patternFill patternType="solid">
        <fgColor rgb="FFD6DCE4"/>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s>
  <cellStyleXfs count="8">
    <xf numFmtId="0" fontId="0" fillId="0" borderId="0"/>
    <xf numFmtId="0" fontId="11" fillId="0" borderId="0"/>
    <xf numFmtId="0" fontId="15" fillId="0" borderId="0"/>
    <xf numFmtId="9" fontId="11" fillId="0" borderId="0" applyFont="0" applyFill="0" applyBorder="0" applyAlignment="0" applyProtection="0"/>
    <xf numFmtId="0" fontId="17" fillId="0" borderId="0" applyNumberFormat="0" applyFill="0" applyBorder="0" applyAlignment="0" applyProtection="0"/>
    <xf numFmtId="0" fontId="29" fillId="0" borderId="0"/>
    <xf numFmtId="0" fontId="11" fillId="0" borderId="0"/>
    <xf numFmtId="9" fontId="41" fillId="0" borderId="0" applyFont="0" applyFill="0" applyBorder="0" applyAlignment="0" applyProtection="0"/>
  </cellStyleXfs>
  <cellXfs count="1249">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11" fillId="0" borderId="0" xfId="1"/>
    <xf numFmtId="0" fontId="18" fillId="0" borderId="0" xfId="1" applyFont="1"/>
    <xf numFmtId="0" fontId="6" fillId="2" borderId="0" xfId="6" applyFont="1" applyFill="1"/>
    <xf numFmtId="0" fontId="6" fillId="0" borderId="0" xfId="6" applyFont="1"/>
    <xf numFmtId="0" fontId="11" fillId="0" borderId="0" xfId="6"/>
    <xf numFmtId="0" fontId="19" fillId="0" borderId="0" xfId="1" applyFont="1"/>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41" xfId="0" applyBorder="1" applyAlignment="1">
      <alignment vertical="center"/>
    </xf>
    <xf numFmtId="0" fontId="0" fillId="0" borderId="24" xfId="0" applyBorder="1" applyAlignment="1">
      <alignment vertical="center"/>
    </xf>
    <xf numFmtId="0" fontId="4" fillId="12" borderId="40"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59" xfId="0" applyFont="1" applyFill="1" applyBorder="1" applyAlignment="1">
      <alignment horizontal="center" vertical="center"/>
    </xf>
    <xf numFmtId="0" fontId="0" fillId="12" borderId="60" xfId="0" applyFill="1" applyBorder="1" applyAlignment="1">
      <alignment horizontal="center" vertical="center"/>
    </xf>
    <xf numFmtId="0" fontId="0" fillId="12" borderId="25" xfId="0" applyFill="1" applyBorder="1" applyAlignment="1">
      <alignment horizontal="center" vertical="center"/>
    </xf>
    <xf numFmtId="0" fontId="0" fillId="12" borderId="43" xfId="0" applyFill="1" applyBorder="1" applyAlignment="1">
      <alignment horizontal="center" vertical="center"/>
    </xf>
    <xf numFmtId="0" fontId="0" fillId="0" borderId="1" xfId="0" applyBorder="1" applyAlignment="1">
      <alignment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lignment horizontal="lef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59"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0" fillId="2" borderId="47" xfId="0" applyFill="1" applyBorder="1"/>
    <xf numFmtId="0" fontId="0" fillId="2" borderId="4" xfId="0" applyFill="1" applyBorder="1"/>
    <xf numFmtId="0" fontId="0" fillId="2" borderId="3" xfId="0" applyFill="1" applyBorder="1"/>
    <xf numFmtId="0" fontId="0" fillId="2" borderId="2" xfId="0" applyFill="1" applyBorder="1"/>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13" borderId="23" xfId="0" applyFill="1" applyBorder="1" applyAlignment="1">
      <alignment horizontal="center" vertical="center" wrapText="1"/>
    </xf>
    <xf numFmtId="0" fontId="0" fillId="13" borderId="64" xfId="0" applyFill="1" applyBorder="1" applyAlignment="1">
      <alignment horizontal="center" vertical="center" wrapText="1"/>
    </xf>
    <xf numFmtId="0" fontId="23" fillId="2" borderId="5" xfId="6" applyFont="1" applyFill="1" applyBorder="1" applyAlignment="1">
      <alignment vertical="center" wrapText="1"/>
    </xf>
    <xf numFmtId="0" fontId="23" fillId="2" borderId="10" xfId="6" applyFont="1" applyFill="1" applyBorder="1" applyAlignment="1">
      <alignment vertical="center" wrapText="1"/>
    </xf>
    <xf numFmtId="0" fontId="11" fillId="2" borderId="0" xfId="6" applyFill="1"/>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44" fillId="3" borderId="1" xfId="0" applyFont="1" applyFill="1" applyBorder="1" applyAlignment="1" applyProtection="1">
      <alignment vertical="center" wrapText="1"/>
      <protection locked="0"/>
    </xf>
    <xf numFmtId="0" fontId="37" fillId="2" borderId="0" xfId="0" applyFont="1" applyFill="1" applyProtection="1">
      <protection locked="0"/>
    </xf>
    <xf numFmtId="0" fontId="38" fillId="2" borderId="0" xfId="0" applyFont="1" applyFill="1" applyAlignment="1" applyProtection="1">
      <alignment horizontal="center" vertical="center" wrapText="1"/>
      <protection locked="0"/>
    </xf>
    <xf numFmtId="0" fontId="11" fillId="0" borderId="21" xfId="1" applyBorder="1"/>
    <xf numFmtId="0" fontId="11" fillId="0" borderId="22" xfId="1" applyBorder="1"/>
    <xf numFmtId="0" fontId="0" fillId="0" borderId="1"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32" xfId="0" applyBorder="1" applyAlignment="1">
      <alignment horizontal="center" vertical="center" wrapText="1"/>
    </xf>
    <xf numFmtId="4"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Border="1" applyAlignment="1">
      <alignment horizontal="center" vertical="center" wrapText="1"/>
    </xf>
    <xf numFmtId="4" fontId="0" fillId="0" borderId="1" xfId="0" applyNumberFormat="1" applyBorder="1" applyAlignment="1">
      <alignment horizontal="center" vertical="center" wrapText="1"/>
    </xf>
    <xf numFmtId="0" fontId="0" fillId="0" borderId="27" xfId="0" applyBorder="1" applyAlignment="1">
      <alignment horizontal="center" vertical="center" wrapText="1"/>
    </xf>
    <xf numFmtId="0" fontId="0" fillId="2" borderId="1" xfId="0" applyFill="1" applyBorder="1" applyAlignment="1">
      <alignment horizontal="center" vertical="center" wrapText="1"/>
    </xf>
    <xf numFmtId="0" fontId="11" fillId="0" borderId="1" xfId="6" applyBorder="1"/>
    <xf numFmtId="0" fontId="11" fillId="0" borderId="1" xfId="6" applyBorder="1" applyAlignment="1">
      <alignment horizontal="center" vertical="center" wrapText="1"/>
    </xf>
    <xf numFmtId="0" fontId="52" fillId="0" borderId="33" xfId="6" applyFont="1" applyBorder="1" applyAlignment="1">
      <alignment horizontal="center" vertical="center" wrapText="1"/>
    </xf>
    <xf numFmtId="0" fontId="11" fillId="0" borderId="69" xfId="6" applyBorder="1" applyAlignment="1">
      <alignment horizontal="center" vertical="center" wrapText="1"/>
    </xf>
    <xf numFmtId="0" fontId="52" fillId="0" borderId="25" xfId="6" applyFont="1" applyBorder="1" applyAlignment="1">
      <alignment horizontal="center" vertical="center" wrapText="1"/>
    </xf>
    <xf numFmtId="0" fontId="11" fillId="0" borderId="70" xfId="6" applyBorder="1" applyAlignment="1">
      <alignment horizontal="center" vertical="center" wrapText="1"/>
    </xf>
    <xf numFmtId="0" fontId="52" fillId="0" borderId="43" xfId="6" applyFont="1" applyBorder="1" applyAlignment="1">
      <alignment horizontal="left" vertical="center" wrapText="1"/>
    </xf>
    <xf numFmtId="0" fontId="52" fillId="0" borderId="31" xfId="6" applyFont="1" applyBorder="1" applyAlignment="1">
      <alignment horizontal="left" vertical="center" wrapText="1"/>
    </xf>
    <xf numFmtId="0" fontId="11" fillId="0" borderId="24" xfId="6" applyBorder="1" applyAlignment="1">
      <alignment horizontal="center" vertical="center" wrapText="1"/>
    </xf>
    <xf numFmtId="0" fontId="24" fillId="0" borderId="1" xfId="6" applyFont="1" applyBorder="1" applyAlignment="1">
      <alignment horizontal="center" vertical="center" wrapText="1"/>
    </xf>
    <xf numFmtId="0" fontId="24" fillId="0" borderId="24" xfId="6" applyFont="1" applyBorder="1" applyAlignment="1">
      <alignment horizontal="center" vertical="center" wrapText="1"/>
    </xf>
    <xf numFmtId="0" fontId="24" fillId="0" borderId="1" xfId="6" applyFont="1" applyBorder="1" applyAlignment="1">
      <alignment vertical="center" wrapText="1"/>
    </xf>
    <xf numFmtId="0" fontId="34" fillId="17" borderId="1" xfId="0" applyFont="1" applyFill="1" applyBorder="1" applyAlignment="1">
      <alignment horizontal="left" vertical="center" wrapText="1"/>
    </xf>
    <xf numFmtId="0" fontId="34" fillId="17" borderId="1" xfId="0" applyFont="1" applyFill="1" applyBorder="1" applyAlignment="1">
      <alignment vertical="center"/>
    </xf>
    <xf numFmtId="0" fontId="34" fillId="0" borderId="1" xfId="0" applyFont="1" applyBorder="1" applyAlignment="1" applyProtection="1">
      <alignment vertical="center"/>
      <protection locked="0"/>
    </xf>
    <xf numFmtId="0" fontId="34" fillId="17" borderId="1" xfId="0" applyFont="1" applyFill="1" applyBorder="1" applyAlignment="1">
      <alignment vertical="center" wrapText="1"/>
    </xf>
    <xf numFmtId="0" fontId="34" fillId="0" borderId="1" xfId="0" applyFont="1" applyBorder="1" applyAlignment="1" applyProtection="1">
      <alignment vertical="center" wrapText="1"/>
      <protection locked="0"/>
    </xf>
    <xf numFmtId="0" fontId="34" fillId="2" borderId="1" xfId="0" applyFont="1" applyFill="1" applyBorder="1" applyAlignment="1" applyProtection="1">
      <alignment horizontal="left" vertical="center" wrapText="1"/>
      <protection locked="0"/>
    </xf>
    <xf numFmtId="0" fontId="34" fillId="19" borderId="1" xfId="0" applyFont="1" applyFill="1" applyBorder="1" applyAlignment="1" applyProtection="1">
      <alignment vertical="center"/>
      <protection locked="0"/>
    </xf>
    <xf numFmtId="9" fontId="53" fillId="0" borderId="70" xfId="6" applyNumberFormat="1" applyFont="1" applyBorder="1" applyAlignment="1">
      <alignment horizontal="center" vertical="center" wrapText="1"/>
    </xf>
    <xf numFmtId="9" fontId="52" fillId="0" borderId="70" xfId="3" applyFont="1" applyFill="1" applyBorder="1" applyAlignment="1">
      <alignment horizontal="center" vertical="center" wrapText="1"/>
    </xf>
    <xf numFmtId="0" fontId="27" fillId="0" borderId="70" xfId="6" applyFont="1" applyBorder="1" applyAlignment="1">
      <alignment vertical="center" wrapText="1"/>
    </xf>
    <xf numFmtId="9" fontId="24" fillId="0" borderId="70" xfId="6" applyNumberFormat="1" applyFont="1" applyBorder="1" applyAlignment="1">
      <alignment horizontal="center" vertical="center" wrapText="1"/>
    </xf>
    <xf numFmtId="9" fontId="24" fillId="0" borderId="71" xfId="6" applyNumberFormat="1" applyFont="1" applyBorder="1" applyAlignment="1">
      <alignment horizontal="center" vertical="center" wrapText="1"/>
    </xf>
    <xf numFmtId="9" fontId="24" fillId="0" borderId="24" xfId="3" applyFont="1" applyFill="1" applyBorder="1" applyAlignment="1">
      <alignment vertical="center" wrapText="1"/>
    </xf>
    <xf numFmtId="0" fontId="11" fillId="7" borderId="7" xfId="6" applyFill="1" applyBorder="1"/>
    <xf numFmtId="0" fontId="25" fillId="0" borderId="1" xfId="6" applyFont="1" applyBorder="1" applyAlignment="1">
      <alignment horizontal="center" vertical="center"/>
    </xf>
    <xf numFmtId="0" fontId="25" fillId="0" borderId="1" xfId="0" applyFont="1" applyBorder="1" applyAlignment="1">
      <alignment horizontal="justify" vertical="center" wrapText="1"/>
    </xf>
    <xf numFmtId="0" fontId="25" fillId="0" borderId="1" xfId="6" applyFont="1" applyBorder="1" applyAlignment="1">
      <alignment horizontal="center" vertical="center" wrapText="1"/>
    </xf>
    <xf numFmtId="0" fontId="13" fillId="0" borderId="1" xfId="1" applyFont="1" applyBorder="1" applyAlignment="1">
      <alignment horizontal="justify" vertical="center" wrapText="1"/>
    </xf>
    <xf numFmtId="0" fontId="13" fillId="0" borderId="20" xfId="1" applyFont="1" applyBorder="1" applyAlignment="1">
      <alignment horizontal="justify" vertical="center" wrapText="1"/>
    </xf>
    <xf numFmtId="0" fontId="16" fillId="0" borderId="1" xfId="6" applyFont="1" applyBorder="1" applyAlignment="1">
      <alignment horizontal="center" vertical="center" wrapText="1"/>
    </xf>
    <xf numFmtId="0" fontId="6" fillId="0" borderId="1" xfId="1" applyFont="1" applyBorder="1" applyAlignment="1">
      <alignment horizontal="justify" vertical="center" wrapText="1"/>
    </xf>
    <xf numFmtId="0" fontId="13" fillId="0" borderId="24" xfId="1" applyFont="1" applyBorder="1" applyAlignment="1">
      <alignment horizontal="center" vertical="center" wrapText="1"/>
    </xf>
    <xf numFmtId="9" fontId="16" fillId="0" borderId="24" xfId="6" applyNumberFormat="1" applyFont="1" applyBorder="1" applyAlignment="1">
      <alignment horizontal="center" vertical="center" wrapText="1"/>
    </xf>
    <xf numFmtId="9" fontId="13" fillId="0" borderId="24" xfId="1" applyNumberFormat="1" applyFont="1" applyBorder="1" applyAlignment="1">
      <alignment horizontal="center" vertical="center" wrapText="1"/>
    </xf>
    <xf numFmtId="9" fontId="16" fillId="0" borderId="24" xfId="3" applyFont="1" applyFill="1" applyBorder="1" applyAlignment="1">
      <alignment horizontal="center" vertical="center" wrapText="1"/>
    </xf>
    <xf numFmtId="0" fontId="11" fillId="0" borderId="46" xfId="1" applyBorder="1"/>
    <xf numFmtId="0" fontId="48" fillId="7" borderId="33" xfId="1" applyFont="1" applyFill="1" applyBorder="1" applyAlignment="1">
      <alignment horizontal="center" vertical="center" wrapText="1"/>
    </xf>
    <xf numFmtId="9" fontId="13" fillId="2" borderId="27" xfId="1" applyNumberFormat="1" applyFont="1" applyFill="1" applyBorder="1" applyAlignment="1">
      <alignment horizontal="center" vertical="center" wrapText="1"/>
    </xf>
    <xf numFmtId="0" fontId="13" fillId="2" borderId="32" xfId="1" applyFont="1" applyFill="1" applyBorder="1" applyAlignment="1">
      <alignment horizontal="justify" vertical="center" wrapText="1"/>
    </xf>
    <xf numFmtId="0" fontId="13" fillId="2" borderId="35" xfId="1" applyFont="1" applyFill="1" applyBorder="1" applyAlignment="1">
      <alignment horizontal="justify" vertical="center" wrapText="1"/>
    </xf>
    <xf numFmtId="0" fontId="5" fillId="0" borderId="20" xfId="0" applyFont="1" applyBorder="1"/>
    <xf numFmtId="0" fontId="5" fillId="0" borderId="21" xfId="0" applyFont="1" applyBorder="1"/>
    <xf numFmtId="0" fontId="5" fillId="0" borderId="22" xfId="0" applyFont="1" applyBorder="1"/>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protection locked="0"/>
    </xf>
    <xf numFmtId="0" fontId="34" fillId="17" borderId="1" xfId="0" applyFont="1" applyFill="1" applyBorder="1" applyAlignment="1">
      <alignment horizontal="center" vertical="center"/>
    </xf>
    <xf numFmtId="0" fontId="6" fillId="0" borderId="1" xfId="1" applyFont="1" applyBorder="1" applyAlignment="1">
      <alignment horizontal="left" vertical="center" wrapText="1"/>
    </xf>
    <xf numFmtId="0" fontId="0" fillId="17" borderId="1" xfId="0" applyFill="1" applyBorder="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0" fontId="0" fillId="17" borderId="1" xfId="0" applyFill="1" applyBorder="1" applyAlignment="1">
      <alignment vertical="center" wrapText="1"/>
    </xf>
    <xf numFmtId="0" fontId="0" fillId="0" borderId="1" xfId="0" applyBorder="1" applyAlignment="1" applyProtection="1">
      <alignment vertical="center" wrapText="1"/>
      <protection locked="0"/>
    </xf>
    <xf numFmtId="0" fontId="0" fillId="17" borderId="1" xfId="0" applyFill="1" applyBorder="1" applyAlignment="1">
      <alignment horizontal="left" vertical="center" wrapText="1"/>
    </xf>
    <xf numFmtId="0" fontId="6" fillId="0" borderId="1" xfId="0" applyFont="1" applyBorder="1" applyAlignment="1">
      <alignment wrapText="1"/>
    </xf>
    <xf numFmtId="0" fontId="51" fillId="0" borderId="1" xfId="0" applyFont="1" applyBorder="1" applyAlignment="1">
      <alignment vertical="center" wrapText="1"/>
    </xf>
    <xf numFmtId="0" fontId="11" fillId="0" borderId="72" xfId="6" applyBorder="1" applyAlignment="1">
      <alignment horizontal="center" vertical="center" wrapText="1"/>
    </xf>
    <xf numFmtId="0" fontId="52" fillId="0" borderId="40" xfId="6" applyFont="1" applyBorder="1" applyAlignment="1">
      <alignment horizontal="center" vertical="center" wrapText="1"/>
    </xf>
    <xf numFmtId="0" fontId="52" fillId="0" borderId="28" xfId="6" applyFont="1" applyBorder="1" applyAlignment="1">
      <alignment horizontal="center" vertical="center" wrapText="1"/>
    </xf>
    <xf numFmtId="0" fontId="24" fillId="0" borderId="41" xfId="6" applyFont="1" applyBorder="1" applyAlignment="1">
      <alignment horizontal="center" vertical="center" wrapText="1"/>
    </xf>
    <xf numFmtId="0" fontId="11" fillId="0" borderId="41" xfId="6" applyBorder="1" applyAlignment="1">
      <alignment horizontal="center" vertical="center" wrapText="1"/>
    </xf>
    <xf numFmtId="0" fontId="24" fillId="0" borderId="41" xfId="6" applyFont="1" applyBorder="1" applyAlignment="1">
      <alignment vertical="center" wrapText="1"/>
    </xf>
    <xf numFmtId="0" fontId="48" fillId="7" borderId="1" xfId="1" applyFont="1" applyFill="1" applyBorder="1" applyAlignment="1">
      <alignment horizontal="center" vertical="center" wrapText="1"/>
    </xf>
    <xf numFmtId="0" fontId="6" fillId="2" borderId="1" xfId="6" applyFont="1" applyFill="1" applyBorder="1"/>
    <xf numFmtId="0" fontId="48" fillId="7" borderId="45" xfId="1" applyFont="1" applyFill="1" applyBorder="1" applyAlignment="1">
      <alignment horizontal="center" vertical="center" wrapText="1"/>
    </xf>
    <xf numFmtId="0" fontId="18" fillId="0" borderId="1" xfId="1" applyFont="1" applyBorder="1"/>
    <xf numFmtId="0" fontId="18" fillId="0" borderId="24" xfId="1" applyFont="1" applyBorder="1"/>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19" fillId="0" borderId="41" xfId="0" applyFont="1" applyBorder="1" applyAlignment="1">
      <alignment horizontal="center" vertical="center" wrapText="1"/>
    </xf>
    <xf numFmtId="0" fontId="25" fillId="0" borderId="41" xfId="6" applyFont="1" applyBorder="1" applyAlignment="1">
      <alignment horizontal="center" vertical="center" wrapText="1"/>
    </xf>
    <xf numFmtId="0" fontId="25" fillId="0" borderId="1" xfId="6" applyFont="1" applyBorder="1" applyAlignment="1">
      <alignment horizontal="justify" vertical="center" wrapText="1"/>
    </xf>
    <xf numFmtId="0" fontId="19" fillId="0" borderId="41" xfId="6" applyFont="1" applyBorder="1" applyAlignment="1">
      <alignment vertical="center" wrapText="1"/>
    </xf>
    <xf numFmtId="0" fontId="19" fillId="0" borderId="1" xfId="6" applyFont="1" applyBorder="1" applyAlignment="1">
      <alignment horizontal="justify" vertical="center" wrapText="1"/>
    </xf>
    <xf numFmtId="0" fontId="19" fillId="0" borderId="1" xfId="6" applyFont="1" applyBorder="1" applyAlignment="1">
      <alignment vertical="center" wrapText="1"/>
    </xf>
    <xf numFmtId="0" fontId="18" fillId="2" borderId="0" xfId="1" applyFont="1" applyFill="1"/>
    <xf numFmtId="0" fontId="34" fillId="17" borderId="32" xfId="0" applyFont="1" applyFill="1" applyBorder="1" applyAlignment="1">
      <alignment vertical="center"/>
    </xf>
    <xf numFmtId="0" fontId="34" fillId="0" borderId="32" xfId="0" applyFont="1" applyBorder="1" applyAlignment="1" applyProtection="1">
      <alignment vertical="center"/>
      <protection locked="0"/>
    </xf>
    <xf numFmtId="0" fontId="5" fillId="2" borderId="0" xfId="0" applyFont="1" applyFill="1" applyAlignment="1">
      <alignment vertical="center" wrapText="1"/>
    </xf>
    <xf numFmtId="0" fontId="31" fillId="10" borderId="30" xfId="5" applyFont="1" applyFill="1" applyBorder="1" applyAlignment="1">
      <alignment horizontal="center" vertical="center" wrapText="1"/>
    </xf>
    <xf numFmtId="0" fontId="31" fillId="10" borderId="30" xfId="5" applyFont="1" applyFill="1" applyBorder="1" applyAlignment="1">
      <alignment horizontal="left" vertical="center" wrapText="1" indent="2"/>
    </xf>
    <xf numFmtId="0" fontId="31" fillId="10" borderId="30" xfId="5" applyFont="1" applyFill="1" applyBorder="1" applyAlignment="1">
      <alignment horizontal="left" vertical="center" wrapText="1"/>
    </xf>
    <xf numFmtId="164" fontId="26" fillId="9" borderId="1" xfId="5" applyNumberFormat="1" applyFont="1" applyFill="1" applyBorder="1" applyAlignment="1">
      <alignment horizontal="center" vertical="center" wrapText="1" shrinkToFit="1"/>
    </xf>
    <xf numFmtId="0" fontId="19" fillId="0" borderId="1" xfId="5" applyFont="1" applyBorder="1" applyAlignment="1">
      <alignment horizontal="justify" vertical="center" wrapText="1"/>
    </xf>
    <xf numFmtId="164" fontId="26" fillId="9" borderId="1" xfId="5" applyNumberFormat="1" applyFont="1" applyFill="1" applyBorder="1" applyAlignment="1">
      <alignment horizontal="center" vertical="center" shrinkToFit="1"/>
    </xf>
    <xf numFmtId="0" fontId="19" fillId="0" borderId="1" xfId="5" applyFont="1" applyBorder="1" applyAlignment="1">
      <alignment horizontal="justify" vertical="center"/>
    </xf>
    <xf numFmtId="0" fontId="31" fillId="9" borderId="1" xfId="5"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6" applyFont="1" applyBorder="1" applyAlignment="1">
      <alignment horizontal="center" vertical="center" wrapText="1"/>
    </xf>
    <xf numFmtId="0" fontId="26" fillId="0" borderId="33" xfId="6" applyFont="1" applyBorder="1" applyAlignment="1">
      <alignment horizontal="center" vertical="center" wrapText="1"/>
    </xf>
    <xf numFmtId="0" fontId="25" fillId="0" borderId="41" xfId="0" applyFont="1" applyBorder="1" applyAlignment="1">
      <alignment horizontal="justify" vertical="center" wrapText="1"/>
    </xf>
    <xf numFmtId="0" fontId="34" fillId="0" borderId="33" xfId="0" applyFont="1" applyBorder="1" applyAlignment="1">
      <alignment horizontal="center" vertical="center"/>
    </xf>
    <xf numFmtId="0" fontId="11" fillId="0" borderId="0" xfId="1" applyAlignment="1">
      <alignment vertical="center"/>
    </xf>
    <xf numFmtId="0" fontId="51"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5" xfId="0" applyFont="1" applyBorder="1" applyAlignment="1">
      <alignment vertical="center"/>
    </xf>
    <xf numFmtId="0" fontId="6" fillId="0" borderId="76" xfId="0" applyFont="1" applyBorder="1" applyAlignment="1">
      <alignment vertical="center"/>
    </xf>
    <xf numFmtId="0" fontId="6" fillId="0" borderId="75" xfId="0" applyFont="1" applyBorder="1" applyAlignment="1">
      <alignment vertical="center" wrapText="1"/>
    </xf>
    <xf numFmtId="0" fontId="6" fillId="18" borderId="75" xfId="0" applyFont="1" applyFill="1" applyBorder="1" applyAlignment="1">
      <alignment vertical="center" wrapText="1"/>
    </xf>
    <xf numFmtId="0" fontId="6" fillId="0" borderId="74" xfId="1" applyFont="1" applyBorder="1" applyAlignment="1">
      <alignment horizontal="left" vertical="center" wrapText="1"/>
    </xf>
    <xf numFmtId="0" fontId="6" fillId="0" borderId="79" xfId="0" applyFont="1" applyBorder="1" applyAlignment="1">
      <alignment wrapText="1"/>
    </xf>
    <xf numFmtId="0" fontId="34" fillId="0" borderId="79" xfId="0" applyFont="1" applyBorder="1" applyAlignment="1">
      <alignment horizontal="center" vertical="center"/>
    </xf>
    <xf numFmtId="0" fontId="6" fillId="0" borderId="79" xfId="0" applyFont="1" applyBorder="1" applyAlignment="1">
      <alignment horizontal="center" vertical="center" wrapText="1"/>
    </xf>
    <xf numFmtId="0" fontId="5" fillId="0" borderId="79" xfId="0" applyFont="1" applyBorder="1" applyAlignment="1">
      <alignment horizontal="left" vertical="center" wrapText="1"/>
    </xf>
    <xf numFmtId="0" fontId="6" fillId="0" borderId="80" xfId="0" applyFont="1" applyBorder="1" applyAlignment="1">
      <alignment vertical="center" wrapText="1"/>
    </xf>
    <xf numFmtId="0" fontId="48" fillId="7" borderId="24" xfId="1" applyFont="1" applyFill="1" applyBorder="1" applyAlignment="1">
      <alignment horizontal="center" vertical="center" wrapText="1"/>
    </xf>
    <xf numFmtId="9" fontId="51"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2" fillId="0" borderId="0" xfId="0" applyFont="1"/>
    <xf numFmtId="0" fontId="34" fillId="20" borderId="33" xfId="0" applyFont="1" applyFill="1" applyBorder="1" applyAlignment="1">
      <alignment horizontal="center" vertical="center"/>
    </xf>
    <xf numFmtId="9" fontId="6" fillId="20" borderId="1" xfId="1" applyNumberFormat="1" applyFont="1" applyFill="1" applyBorder="1" applyAlignment="1">
      <alignment horizontal="center" vertical="center" wrapText="1"/>
    </xf>
    <xf numFmtId="9" fontId="13" fillId="20" borderId="24" xfId="1" applyNumberFormat="1" applyFont="1" applyFill="1" applyBorder="1" applyAlignment="1">
      <alignment horizontal="center" vertical="center" wrapText="1"/>
    </xf>
    <xf numFmtId="0" fontId="13" fillId="20" borderId="1" xfId="1" applyFont="1" applyFill="1" applyBorder="1" applyAlignment="1">
      <alignment horizontal="justify" vertical="center" wrapText="1"/>
    </xf>
    <xf numFmtId="0" fontId="17" fillId="20" borderId="1" xfId="4" applyFill="1" applyBorder="1" applyAlignment="1">
      <alignment horizontal="justify" vertical="center" wrapText="1"/>
    </xf>
    <xf numFmtId="0" fontId="13" fillId="20" borderId="20" xfId="1" applyFont="1" applyFill="1" applyBorder="1" applyAlignment="1">
      <alignment horizontal="justify" vertical="center" wrapText="1"/>
    </xf>
    <xf numFmtId="0" fontId="11" fillId="20" borderId="0" xfId="1" applyFill="1"/>
    <xf numFmtId="0" fontId="34" fillId="20" borderId="1" xfId="0" applyFont="1" applyFill="1" applyBorder="1" applyAlignment="1">
      <alignment horizontal="center" vertical="center"/>
    </xf>
    <xf numFmtId="0" fontId="19" fillId="20" borderId="1" xfId="5" applyFont="1" applyFill="1" applyBorder="1" applyAlignment="1">
      <alignment horizontal="center" vertical="center" wrapText="1"/>
    </xf>
    <xf numFmtId="0" fontId="19" fillId="20" borderId="1" xfId="5" applyFont="1" applyFill="1" applyBorder="1" applyAlignment="1">
      <alignment horizontal="center" vertical="center"/>
    </xf>
    <xf numFmtId="0" fontId="31" fillId="7" borderId="30" xfId="5" applyFont="1" applyFill="1" applyBorder="1" applyAlignment="1">
      <alignment horizontal="center" vertical="center" wrapText="1"/>
    </xf>
    <xf numFmtId="0" fontId="55" fillId="7" borderId="21" xfId="0" applyFont="1" applyFill="1" applyBorder="1" applyAlignment="1" applyProtection="1">
      <alignment horizontal="center" vertical="center" wrapText="1"/>
      <protection locked="0"/>
    </xf>
    <xf numFmtId="0" fontId="34" fillId="20" borderId="25" xfId="0" applyFont="1" applyFill="1" applyBorder="1" applyAlignment="1">
      <alignment horizontal="center" vertical="center"/>
    </xf>
    <xf numFmtId="0" fontId="34" fillId="20" borderId="32" xfId="0" applyFont="1" applyFill="1" applyBorder="1" applyAlignment="1">
      <alignment horizontal="center" vertical="center"/>
    </xf>
    <xf numFmtId="9" fontId="34" fillId="20" borderId="25" xfId="0" applyNumberFormat="1" applyFont="1" applyFill="1" applyBorder="1" applyAlignment="1">
      <alignment horizontal="center" vertical="center"/>
    </xf>
    <xf numFmtId="0" fontId="6" fillId="20" borderId="0" xfId="6" applyFont="1" applyFill="1"/>
    <xf numFmtId="9" fontId="25" fillId="20" borderId="1" xfId="6" applyNumberFormat="1" applyFont="1" applyFill="1" applyBorder="1" applyAlignment="1">
      <alignment horizontal="center" vertical="center" wrapText="1"/>
    </xf>
    <xf numFmtId="9" fontId="25" fillId="20" borderId="1" xfId="0" applyNumberFormat="1" applyFont="1" applyFill="1" applyBorder="1" applyAlignment="1">
      <alignment horizontal="center" vertical="center" wrapText="1"/>
    </xf>
    <xf numFmtId="0" fontId="19" fillId="20" borderId="1" xfId="6" applyFont="1" applyFill="1" applyBorder="1" applyAlignment="1">
      <alignment horizontal="center" vertical="center" wrapText="1"/>
    </xf>
    <xf numFmtId="0" fontId="57" fillId="20" borderId="1" xfId="0" applyFont="1" applyFill="1" applyBorder="1" applyAlignment="1">
      <alignment horizontal="center" vertical="center" wrapText="1"/>
    </xf>
    <xf numFmtId="0" fontId="57" fillId="20" borderId="1" xfId="6" applyFont="1" applyFill="1" applyBorder="1" applyAlignment="1">
      <alignment horizontal="center" vertical="center" wrapText="1"/>
    </xf>
    <xf numFmtId="0" fontId="25" fillId="20" borderId="1" xfId="6" applyFont="1" applyFill="1" applyBorder="1" applyAlignment="1">
      <alignment horizontal="center" vertical="center" wrapText="1"/>
    </xf>
    <xf numFmtId="0" fontId="58" fillId="20" borderId="1" xfId="6" applyFont="1" applyFill="1" applyBorder="1" applyAlignment="1">
      <alignment horizontal="center" vertical="center" wrapText="1"/>
    </xf>
    <xf numFmtId="0" fontId="19" fillId="20" borderId="1" xfId="0" applyFont="1" applyFill="1" applyBorder="1" applyAlignment="1">
      <alignment horizontal="center" vertical="center" wrapText="1"/>
    </xf>
    <xf numFmtId="0" fontId="6" fillId="0" borderId="69" xfId="1" applyFont="1" applyFill="1" applyBorder="1" applyAlignment="1">
      <alignment horizontal="justify" vertical="center" wrapText="1"/>
    </xf>
    <xf numFmtId="0" fontId="6" fillId="0" borderId="69" xfId="1" applyFont="1" applyFill="1" applyBorder="1" applyAlignment="1">
      <alignment horizontal="left" vertical="center" wrapText="1"/>
    </xf>
    <xf numFmtId="0" fontId="34" fillId="0" borderId="69" xfId="0" applyFont="1" applyFill="1" applyBorder="1" applyAlignment="1">
      <alignment horizontal="center" vertical="center"/>
    </xf>
    <xf numFmtId="9" fontId="6" fillId="0" borderId="69" xfId="1" applyNumberFormat="1" applyFont="1" applyFill="1" applyBorder="1" applyAlignment="1">
      <alignment horizontal="center" vertical="center" wrapText="1"/>
    </xf>
    <xf numFmtId="0" fontId="6" fillId="0" borderId="69" xfId="1" applyFont="1" applyFill="1" applyBorder="1" applyAlignment="1">
      <alignment horizontal="center" vertical="center" wrapText="1"/>
    </xf>
    <xf numFmtId="0" fontId="6" fillId="0" borderId="69" xfId="1" applyFont="1" applyFill="1" applyBorder="1" applyAlignment="1">
      <alignment vertical="center" wrapText="1"/>
    </xf>
    <xf numFmtId="0" fontId="59" fillId="0" borderId="69" xfId="1" applyFont="1" applyFill="1" applyBorder="1" applyAlignment="1">
      <alignment horizontal="center" vertical="center" wrapText="1"/>
    </xf>
    <xf numFmtId="0" fontId="5" fillId="0" borderId="69" xfId="1" applyFont="1" applyFill="1" applyBorder="1" applyAlignment="1">
      <alignment vertical="center" wrapText="1"/>
    </xf>
    <xf numFmtId="0" fontId="5" fillId="0" borderId="69" xfId="1" applyFont="1" applyFill="1" applyBorder="1" applyAlignment="1">
      <alignment horizontal="center" vertical="center" wrapText="1"/>
    </xf>
    <xf numFmtId="0" fontId="34" fillId="0" borderId="81" xfId="0" applyFont="1" applyFill="1" applyBorder="1" applyAlignment="1">
      <alignment horizontal="center" vertical="center"/>
    </xf>
    <xf numFmtId="0" fontId="6" fillId="0" borderId="83" xfId="1" applyFont="1" applyFill="1" applyBorder="1" applyAlignment="1">
      <alignment horizontal="center" vertical="center" wrapText="1"/>
    </xf>
    <xf numFmtId="0" fontId="14" fillId="0" borderId="82" xfId="1" applyFont="1" applyFill="1" applyBorder="1" applyAlignment="1">
      <alignment horizontal="center" vertical="center" wrapText="1"/>
    </xf>
    <xf numFmtId="0" fontId="6" fillId="0" borderId="83" xfId="1" applyFont="1" applyFill="1" applyBorder="1" applyAlignment="1">
      <alignment vertical="center" wrapText="1"/>
    </xf>
    <xf numFmtId="0" fontId="6" fillId="0" borderId="81" xfId="1" applyFont="1" applyFill="1" applyBorder="1" applyAlignment="1">
      <alignment vertical="center"/>
    </xf>
    <xf numFmtId="0" fontId="6" fillId="0" borderId="81" xfId="1" applyFont="1" applyFill="1" applyBorder="1" applyAlignment="1">
      <alignment horizontal="justify" vertical="center" wrapText="1"/>
    </xf>
    <xf numFmtId="0" fontId="6" fillId="0" borderId="81" xfId="1" applyFont="1" applyFill="1" applyBorder="1" applyAlignment="1">
      <alignment horizontal="center" vertical="center" wrapText="1"/>
    </xf>
    <xf numFmtId="0" fontId="6" fillId="0" borderId="85" xfId="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69" xfId="0" applyFont="1" applyBorder="1" applyAlignment="1">
      <alignment horizontal="center" vertical="center"/>
    </xf>
    <xf numFmtId="0" fontId="5" fillId="0" borderId="69" xfId="0" applyFont="1" applyBorder="1" applyAlignment="1">
      <alignment vertical="center" wrapText="1"/>
    </xf>
    <xf numFmtId="0" fontId="34" fillId="0" borderId="69" xfId="0" applyFont="1" applyBorder="1" applyAlignment="1">
      <alignment horizontal="center" vertical="center"/>
    </xf>
    <xf numFmtId="0" fontId="5" fillId="0" borderId="69" xfId="0" applyFont="1" applyBorder="1" applyAlignment="1">
      <alignment horizontal="center" vertical="center" wrapText="1"/>
    </xf>
    <xf numFmtId="0" fontId="5" fillId="0" borderId="69" xfId="0" applyFont="1" applyBorder="1" applyAlignment="1">
      <alignment vertical="center"/>
    </xf>
    <xf numFmtId="9" fontId="5" fillId="0" borderId="69" xfId="0" applyNumberFormat="1" applyFont="1" applyBorder="1" applyAlignment="1">
      <alignment horizontal="center" vertical="center" wrapText="1"/>
    </xf>
    <xf numFmtId="0" fontId="5" fillId="2" borderId="69" xfId="0" applyFont="1" applyFill="1" applyBorder="1" applyAlignment="1">
      <alignment horizontal="left" vertical="center" wrapText="1"/>
    </xf>
    <xf numFmtId="0" fontId="34" fillId="0" borderId="81" xfId="0" applyFont="1" applyBorder="1" applyAlignment="1">
      <alignment horizontal="center" vertical="center"/>
    </xf>
    <xf numFmtId="0" fontId="5" fillId="0" borderId="83" xfId="0" applyFont="1" applyFill="1" applyBorder="1" applyAlignment="1">
      <alignment horizontal="center" vertical="center" wrapText="1"/>
    </xf>
    <xf numFmtId="0" fontId="5" fillId="0" borderId="81" xfId="0" applyFont="1" applyBorder="1" applyAlignment="1">
      <alignment vertical="center"/>
    </xf>
    <xf numFmtId="0" fontId="5" fillId="0" borderId="81" xfId="0" applyFont="1" applyBorder="1" applyAlignment="1">
      <alignment vertical="center" wrapText="1"/>
    </xf>
    <xf numFmtId="0" fontId="5" fillId="0" borderId="81" xfId="0" applyFont="1" applyBorder="1" applyAlignment="1">
      <alignment horizontal="center" vertical="center" wrapText="1"/>
    </xf>
    <xf numFmtId="0" fontId="5" fillId="0" borderId="24" xfId="0" applyFont="1" applyBorder="1" applyAlignment="1">
      <alignment wrapText="1"/>
    </xf>
    <xf numFmtId="0" fontId="5" fillId="0" borderId="46" xfId="0" applyFont="1" applyBorder="1" applyAlignment="1">
      <alignment wrapText="1"/>
    </xf>
    <xf numFmtId="0" fontId="62" fillId="0" borderId="83" xfId="0" applyFont="1" applyFill="1" applyBorder="1" applyAlignment="1">
      <alignment horizontal="center" vertical="center" wrapText="1"/>
    </xf>
    <xf numFmtId="0" fontId="62" fillId="0" borderId="85" xfId="0" applyFont="1" applyFill="1" applyBorder="1" applyAlignment="1">
      <alignment horizontal="center" vertical="center" wrapText="1"/>
    </xf>
    <xf numFmtId="0" fontId="5" fillId="0" borderId="87" xfId="0" applyFont="1" applyBorder="1" applyAlignment="1">
      <alignment horizontal="center" vertical="center"/>
    </xf>
    <xf numFmtId="0" fontId="5" fillId="0" borderId="87" xfId="0" applyFont="1" applyBorder="1" applyAlignment="1">
      <alignment vertical="center" wrapText="1"/>
    </xf>
    <xf numFmtId="0" fontId="34" fillId="0" borderId="87" xfId="0" applyFont="1" applyBorder="1" applyAlignment="1">
      <alignment horizontal="center" vertical="center"/>
    </xf>
    <xf numFmtId="0" fontId="5" fillId="0" borderId="87" xfId="0" applyFont="1" applyBorder="1" applyAlignment="1">
      <alignment horizontal="center" vertical="center" wrapText="1"/>
    </xf>
    <xf numFmtId="0" fontId="5" fillId="0" borderId="88" xfId="0" applyFont="1" applyFill="1" applyBorder="1" applyAlignment="1">
      <alignment horizontal="center" vertical="center" wrapText="1"/>
    </xf>
    <xf numFmtId="0" fontId="5" fillId="0" borderId="27" xfId="0" applyFont="1" applyBorder="1" applyAlignment="1">
      <alignment wrapText="1"/>
    </xf>
    <xf numFmtId="0" fontId="5" fillId="0" borderId="32" xfId="0" applyFont="1" applyBorder="1"/>
    <xf numFmtId="0" fontId="5" fillId="0" borderId="35" xfId="0" applyFont="1" applyBorder="1"/>
    <xf numFmtId="0" fontId="34" fillId="0" borderId="1" xfId="0" applyFont="1"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4" fillId="2" borderId="1" xfId="0" applyFont="1" applyFill="1" applyBorder="1" applyAlignment="1" applyProtection="1">
      <alignment horizontal="center" vertical="center" wrapText="1"/>
      <protection locked="0"/>
    </xf>
    <xf numFmtId="0" fontId="32" fillId="20" borderId="33" xfId="0" applyFont="1" applyFill="1" applyBorder="1" applyAlignment="1">
      <alignment horizontal="center" vertical="center"/>
    </xf>
    <xf numFmtId="0" fontId="32" fillId="20" borderId="25" xfId="0" applyFont="1" applyFill="1" applyBorder="1" applyAlignment="1">
      <alignment horizontal="center" vertical="center"/>
    </xf>
    <xf numFmtId="0" fontId="32" fillId="20" borderId="32" xfId="0" applyFont="1" applyFill="1" applyBorder="1" applyAlignment="1">
      <alignment horizontal="center" vertical="center"/>
    </xf>
    <xf numFmtId="0" fontId="34" fillId="2" borderId="1" xfId="0" applyFont="1" applyFill="1" applyBorder="1" applyAlignment="1">
      <alignment horizontal="left" vertical="center" wrapText="1"/>
    </xf>
    <xf numFmtId="0" fontId="34" fillId="2" borderId="1" xfId="0" applyFont="1" applyFill="1" applyBorder="1" applyAlignment="1">
      <alignment vertical="center"/>
    </xf>
    <xf numFmtId="0" fontId="34" fillId="2" borderId="1" xfId="0" applyFont="1" applyFill="1" applyBorder="1" applyAlignment="1" applyProtection="1">
      <alignment vertical="center"/>
      <protection locked="0"/>
    </xf>
    <xf numFmtId="0" fontId="34" fillId="2" borderId="33"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1" xfId="0" applyFont="1" applyFill="1" applyBorder="1" applyAlignment="1">
      <alignment vertical="center" wrapText="1"/>
    </xf>
    <xf numFmtId="0" fontId="34" fillId="21" borderId="1" xfId="0" applyFont="1" applyFill="1" applyBorder="1" applyAlignment="1">
      <alignment vertical="center"/>
    </xf>
    <xf numFmtId="0" fontId="34" fillId="0" borderId="25" xfId="0" applyFont="1" applyBorder="1" applyAlignment="1">
      <alignment horizontal="center" vertical="center"/>
    </xf>
    <xf numFmtId="0" fontId="34" fillId="0" borderId="32" xfId="0" applyFont="1" applyBorder="1" applyAlignment="1" applyProtection="1">
      <alignment horizontal="center" vertical="center" wrapText="1"/>
      <protection locked="0"/>
    </xf>
    <xf numFmtId="0" fontId="34" fillId="20" borderId="32" xfId="0" applyFont="1" applyFill="1" applyBorder="1" applyAlignment="1">
      <alignment horizontal="center" vertical="center"/>
    </xf>
    <xf numFmtId="0" fontId="38" fillId="7" borderId="32" xfId="0" applyFont="1" applyFill="1" applyBorder="1" applyAlignment="1" applyProtection="1">
      <alignment horizontal="center" vertical="center"/>
      <protection locked="0"/>
    </xf>
    <xf numFmtId="0" fontId="55" fillId="7" borderId="38" xfId="0" applyFont="1" applyFill="1" applyBorder="1" applyAlignment="1" applyProtection="1">
      <alignment horizontal="center" vertical="center" wrapText="1"/>
      <protection locked="0"/>
    </xf>
    <xf numFmtId="0" fontId="26" fillId="0" borderId="32" xfId="6" applyFont="1" applyBorder="1" applyAlignment="1">
      <alignment horizontal="center" vertical="center" wrapText="1"/>
    </xf>
    <xf numFmtId="0" fontId="51" fillId="0" borderId="32" xfId="0" applyFont="1" applyBorder="1" applyAlignment="1">
      <alignment horizontal="center" vertical="center" wrapText="1"/>
    </xf>
    <xf numFmtId="0" fontId="0" fillId="0" borderId="0" xfId="0" applyFill="1" applyAlignment="1" applyProtection="1">
      <alignment horizontal="center" vertical="center"/>
      <protection locked="0"/>
    </xf>
    <xf numFmtId="0" fontId="66" fillId="0" borderId="81" xfId="1" applyFont="1" applyFill="1" applyBorder="1" applyAlignment="1">
      <alignment horizontal="center" vertical="center" wrapText="1"/>
    </xf>
    <xf numFmtId="0" fontId="51" fillId="0" borderId="32" xfId="0" applyFont="1" applyBorder="1" applyAlignment="1">
      <alignment wrapText="1"/>
    </xf>
    <xf numFmtId="0" fontId="5" fillId="0" borderId="76" xfId="0" applyFont="1" applyBorder="1" applyAlignment="1">
      <alignment vertical="center"/>
    </xf>
    <xf numFmtId="0" fontId="7" fillId="16" borderId="52" xfId="1" applyFont="1" applyFill="1" applyBorder="1" applyAlignment="1">
      <alignment horizontal="center" vertical="center" wrapText="1"/>
    </xf>
    <xf numFmtId="0" fontId="7" fillId="16" borderId="50" xfId="1" applyFont="1" applyFill="1" applyBorder="1" applyAlignment="1">
      <alignment horizontal="center" vertical="center" wrapText="1"/>
    </xf>
    <xf numFmtId="0" fontId="43" fillId="10" borderId="47" xfId="6" applyFont="1" applyFill="1" applyBorder="1" applyAlignment="1">
      <alignment horizontal="center" vertical="center" wrapText="1"/>
    </xf>
    <xf numFmtId="0" fontId="7" fillId="16" borderId="51" xfId="1" applyFont="1" applyFill="1" applyBorder="1" applyAlignment="1">
      <alignment horizontal="center" vertical="center" wrapText="1"/>
    </xf>
    <xf numFmtId="0" fontId="48" fillId="7" borderId="31" xfId="1" applyFont="1" applyFill="1" applyBorder="1" applyAlignment="1">
      <alignment horizontal="center" vertical="center" wrapText="1"/>
    </xf>
    <xf numFmtId="0" fontId="6" fillId="0" borderId="87" xfId="1" applyFont="1" applyFill="1" applyBorder="1" applyAlignment="1">
      <alignment horizontal="justify" vertical="center" wrapText="1"/>
    </xf>
    <xf numFmtId="0" fontId="59" fillId="0" borderId="87" xfId="1" applyFont="1" applyFill="1" applyBorder="1" applyAlignment="1">
      <alignment horizontal="left" vertical="center" wrapText="1"/>
    </xf>
    <xf numFmtId="0" fontId="59" fillId="0" borderId="87" xfId="1" applyFont="1" applyFill="1" applyBorder="1" applyAlignment="1">
      <alignment horizontal="justify" vertical="center" wrapText="1"/>
    </xf>
    <xf numFmtId="0" fontId="34" fillId="0" borderId="87" xfId="0" applyFont="1" applyFill="1" applyBorder="1" applyAlignment="1">
      <alignment horizontal="center" vertical="center"/>
    </xf>
    <xf numFmtId="9" fontId="6" fillId="0" borderId="87" xfId="1" applyNumberFormat="1" applyFont="1" applyFill="1" applyBorder="1" applyAlignment="1">
      <alignment horizontal="center" vertical="center" wrapText="1"/>
    </xf>
    <xf numFmtId="0" fontId="6" fillId="0" borderId="87" xfId="1" applyFont="1" applyFill="1" applyBorder="1" applyAlignment="1">
      <alignment horizontal="center" vertical="center" wrapText="1"/>
    </xf>
    <xf numFmtId="0" fontId="6" fillId="0" borderId="88" xfId="1" applyFont="1" applyFill="1" applyBorder="1" applyAlignment="1">
      <alignment horizontal="center" vertical="center" wrapText="1"/>
    </xf>
    <xf numFmtId="0" fontId="50" fillId="7" borderId="50" xfId="1" applyFont="1" applyFill="1" applyBorder="1" applyAlignment="1">
      <alignment horizontal="center" vertical="center" wrapText="1"/>
    </xf>
    <xf numFmtId="0" fontId="43" fillId="7" borderId="47" xfId="6" applyFont="1" applyFill="1" applyBorder="1" applyAlignment="1">
      <alignment horizontal="center" vertical="center" wrapText="1"/>
    </xf>
    <xf numFmtId="0" fontId="50" fillId="7" borderId="51" xfId="1" applyFont="1" applyFill="1" applyBorder="1" applyAlignment="1">
      <alignment horizontal="center" vertical="center" wrapText="1"/>
    </xf>
    <xf numFmtId="0" fontId="50" fillId="7" borderId="90" xfId="1" applyFont="1" applyFill="1" applyBorder="1" applyAlignment="1">
      <alignment horizontal="center" vertical="center" wrapText="1"/>
    </xf>
    <xf numFmtId="0" fontId="48" fillId="7" borderId="46" xfId="1" applyFont="1" applyFill="1" applyBorder="1" applyAlignment="1">
      <alignment horizontal="center" vertical="center" wrapText="1"/>
    </xf>
    <xf numFmtId="0" fontId="48" fillId="7" borderId="21" xfId="1" applyFont="1" applyFill="1" applyBorder="1" applyAlignment="1">
      <alignment horizontal="center" vertical="center" wrapText="1"/>
    </xf>
    <xf numFmtId="0" fontId="25" fillId="0" borderId="32" xfId="6" applyFont="1" applyBorder="1" applyAlignment="1">
      <alignment horizontal="center" vertical="center"/>
    </xf>
    <xf numFmtId="0" fontId="25" fillId="0" borderId="32" xfId="6" applyFont="1" applyBorder="1" applyAlignment="1">
      <alignment vertical="center" wrapText="1"/>
    </xf>
    <xf numFmtId="0" fontId="25" fillId="20" borderId="32" xfId="6" applyFont="1" applyFill="1" applyBorder="1" applyAlignment="1">
      <alignment horizontal="center" vertical="center" wrapText="1"/>
    </xf>
    <xf numFmtId="0" fontId="11" fillId="7" borderId="5" xfId="6" applyFill="1" applyBorder="1"/>
    <xf numFmtId="0" fontId="11" fillId="7" borderId="10" xfId="6" applyFill="1" applyBorder="1"/>
    <xf numFmtId="0" fontId="11" fillId="10" borderId="10" xfId="6" applyFill="1" applyBorder="1"/>
    <xf numFmtId="0" fontId="28" fillId="7" borderId="90" xfId="6" applyFont="1" applyFill="1" applyBorder="1" applyAlignment="1">
      <alignment horizontal="center" vertical="center" textRotation="90"/>
    </xf>
    <xf numFmtId="0" fontId="11" fillId="10" borderId="6" xfId="6" applyFill="1" applyBorder="1"/>
    <xf numFmtId="0" fontId="26" fillId="7" borderId="52" xfId="6" applyFont="1" applyFill="1" applyBorder="1" applyAlignment="1">
      <alignment horizontal="center" vertical="center" wrapText="1"/>
    </xf>
    <xf numFmtId="0" fontId="61" fillId="7" borderId="4" xfId="6" applyFont="1" applyFill="1" applyBorder="1" applyAlignment="1">
      <alignment horizontal="center" vertical="center" wrapText="1"/>
    </xf>
    <xf numFmtId="0" fontId="26" fillId="7" borderId="47" xfId="6" applyFont="1" applyFill="1" applyBorder="1" applyAlignment="1">
      <alignment horizontal="center" vertical="center" wrapText="1"/>
    </xf>
    <xf numFmtId="0" fontId="49" fillId="7" borderId="45" xfId="1" applyFont="1" applyFill="1" applyBorder="1" applyAlignment="1">
      <alignment horizontal="center" vertical="center" wrapText="1"/>
    </xf>
    <xf numFmtId="0" fontId="43" fillId="7" borderId="46" xfId="1" applyFont="1" applyFill="1" applyBorder="1" applyAlignment="1">
      <alignment horizontal="center" vertical="center" wrapText="1"/>
    </xf>
    <xf numFmtId="0" fontId="43" fillId="7" borderId="21" xfId="1" applyFont="1" applyFill="1" applyBorder="1" applyAlignment="1">
      <alignment horizontal="center" vertical="center" wrapText="1"/>
    </xf>
    <xf numFmtId="0" fontId="43" fillId="7" borderId="22" xfId="1" applyFont="1" applyFill="1" applyBorder="1" applyAlignment="1">
      <alignment horizontal="center" vertical="center" wrapText="1"/>
    </xf>
    <xf numFmtId="0" fontId="12" fillId="7" borderId="2" xfId="1" applyFont="1" applyFill="1" applyBorder="1" applyAlignment="1">
      <alignment horizontal="center" vertical="center" wrapText="1"/>
    </xf>
    <xf numFmtId="0" fontId="12" fillId="7" borderId="3" xfId="1" applyFont="1" applyFill="1" applyBorder="1" applyAlignment="1">
      <alignment horizontal="center" vertical="center" wrapText="1"/>
    </xf>
    <xf numFmtId="0" fontId="12" fillId="7" borderId="47" xfId="1" applyFont="1" applyFill="1" applyBorder="1" applyAlignment="1">
      <alignment horizontal="center" vertical="center" wrapText="1"/>
    </xf>
    <xf numFmtId="0" fontId="12" fillId="7" borderId="4" xfId="1" applyFont="1" applyFill="1" applyBorder="1" applyAlignment="1">
      <alignment horizontal="center" vertical="center" wrapText="1"/>
    </xf>
    <xf numFmtId="0" fontId="20" fillId="0" borderId="32" xfId="0" applyFont="1" applyBorder="1" applyAlignment="1">
      <alignment horizontal="justify" vertical="center" wrapText="1"/>
    </xf>
    <xf numFmtId="0" fontId="11" fillId="0" borderId="32" xfId="0" applyFont="1" applyBorder="1" applyAlignment="1">
      <alignment horizontal="center" vertical="center"/>
    </xf>
    <xf numFmtId="0" fontId="20" fillId="2" borderId="32" xfId="0" applyFont="1" applyFill="1" applyBorder="1" applyAlignment="1">
      <alignment horizontal="justify" vertical="center" wrapText="1"/>
    </xf>
    <xf numFmtId="0" fontId="20" fillId="0" borderId="32" xfId="0" applyFont="1" applyBorder="1" applyAlignment="1">
      <alignment horizontal="left" vertical="center" wrapText="1"/>
    </xf>
    <xf numFmtId="0" fontId="20" fillId="0" borderId="32" xfId="0" applyFont="1" applyBorder="1" applyAlignment="1">
      <alignment vertical="center" wrapText="1"/>
    </xf>
    <xf numFmtId="9" fontId="60" fillId="20" borderId="32" xfId="0" applyNumberFormat="1" applyFont="1" applyFill="1" applyBorder="1" applyAlignment="1">
      <alignment horizontal="center" vertical="center" wrapText="1"/>
    </xf>
    <xf numFmtId="0" fontId="20" fillId="0" borderId="32" xfId="0" applyFont="1" applyBorder="1" applyAlignment="1">
      <alignment horizontal="center" vertical="center" wrapText="1"/>
    </xf>
    <xf numFmtId="14" fontId="20" fillId="2" borderId="32" xfId="0" applyNumberFormat="1" applyFont="1" applyFill="1" applyBorder="1" applyAlignment="1">
      <alignment horizontal="center" vertical="center" wrapText="1"/>
    </xf>
    <xf numFmtId="0" fontId="55" fillId="7" borderId="65" xfId="0" applyFont="1" applyFill="1" applyBorder="1" applyAlignment="1" applyProtection="1">
      <alignment horizontal="center" vertical="center" wrapText="1"/>
      <protection locked="0"/>
    </xf>
    <xf numFmtId="0" fontId="55" fillId="7" borderId="92" xfId="0" applyFont="1" applyFill="1" applyBorder="1" applyAlignment="1" applyProtection="1">
      <alignment horizontal="center" vertical="center" wrapText="1"/>
      <protection locked="0"/>
    </xf>
    <xf numFmtId="0" fontId="44" fillId="3" borderId="24" xfId="0" applyFont="1" applyFill="1" applyBorder="1" applyAlignment="1" applyProtection="1">
      <alignment vertical="center" wrapText="1"/>
      <protection locked="0"/>
    </xf>
    <xf numFmtId="0" fontId="34" fillId="17" borderId="32" xfId="0" applyFont="1" applyFill="1" applyBorder="1" applyAlignment="1">
      <alignment horizontal="left" vertical="center" wrapText="1"/>
    </xf>
    <xf numFmtId="0" fontId="55" fillId="7" borderId="21" xfId="0" applyFont="1" applyFill="1" applyBorder="1" applyAlignment="1" applyProtection="1">
      <alignment vertical="center" wrapText="1"/>
      <protection locked="0"/>
    </xf>
    <xf numFmtId="1" fontId="55" fillId="7" borderId="21" xfId="0" applyNumberFormat="1" applyFont="1" applyFill="1" applyBorder="1" applyAlignment="1" applyProtection="1">
      <alignment horizontal="center" vertical="center" wrapText="1"/>
      <protection locked="0"/>
    </xf>
    <xf numFmtId="0" fontId="54" fillId="10" borderId="2" xfId="6" applyFont="1" applyFill="1" applyBorder="1" applyAlignment="1">
      <alignment horizontal="center" vertical="center"/>
    </xf>
    <xf numFmtId="0" fontId="54" fillId="10" borderId="47" xfId="6"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8" xfId="0" applyBorder="1" applyAlignment="1">
      <alignment horizontal="center" vertical="center"/>
    </xf>
    <xf numFmtId="0" fontId="8" fillId="5" borderId="15"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68" xfId="0" applyBorder="1" applyAlignment="1">
      <alignment vertical="center" wrapText="1"/>
    </xf>
    <xf numFmtId="0" fontId="0" fillId="0" borderId="65" xfId="0" applyBorder="1" applyAlignment="1">
      <alignment vertical="center" wrapText="1"/>
    </xf>
    <xf numFmtId="0" fontId="0" fillId="0" borderId="55"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20" xfId="0" applyBorder="1" applyAlignment="1">
      <alignment vertical="center" wrapText="1"/>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67" xfId="0" applyBorder="1" applyAlignment="1">
      <alignment vertical="center" wrapText="1"/>
    </xf>
    <xf numFmtId="0" fontId="0" fillId="0" borderId="62" xfId="0" applyBorder="1" applyAlignment="1">
      <alignment vertical="center" wrapText="1"/>
    </xf>
    <xf numFmtId="0" fontId="0" fillId="0" borderId="6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0"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7" xfId="0" applyFont="1" applyFill="1" applyBorder="1" applyAlignment="1">
      <alignment horizontal="center" vertical="center"/>
    </xf>
    <xf numFmtId="0" fontId="38" fillId="3" borderId="0" xfId="0" applyFont="1" applyFill="1" applyAlignment="1">
      <alignment horizontal="center" vertical="center"/>
    </xf>
    <xf numFmtId="0" fontId="38" fillId="3" borderId="48"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11" xfId="0" applyFont="1" applyFill="1" applyBorder="1" applyAlignment="1">
      <alignment horizontal="center" vertical="center"/>
    </xf>
    <xf numFmtId="0" fontId="38" fillId="3" borderId="9"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0" xfId="0" applyFont="1" applyFill="1" applyAlignment="1">
      <alignment horizontal="center" vertical="center"/>
    </xf>
    <xf numFmtId="0" fontId="38" fillId="2" borderId="48" xfId="0" applyFont="1" applyFill="1" applyBorder="1" applyAlignment="1">
      <alignment horizontal="center" vertical="center"/>
    </xf>
    <xf numFmtId="0" fontId="38" fillId="2" borderId="8"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9" xfId="0" applyFont="1" applyFill="1" applyBorder="1" applyAlignment="1">
      <alignment horizontal="center" vertical="center"/>
    </xf>
    <xf numFmtId="0" fontId="0" fillId="2" borderId="12" xfId="0" applyFill="1" applyBorder="1" applyAlignment="1">
      <alignment horizontal="center"/>
    </xf>
    <xf numFmtId="0" fontId="0" fillId="2" borderId="13" xfId="0" applyFill="1" applyBorder="1" applyAlignment="1">
      <alignment horizontal="center"/>
    </xf>
    <xf numFmtId="0" fontId="38" fillId="2" borderId="2"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8" fillId="3" borderId="52" xfId="0" applyFont="1" applyFill="1" applyBorder="1" applyAlignment="1">
      <alignment horizontal="center" vertical="center"/>
    </xf>
    <xf numFmtId="0" fontId="38" fillId="3" borderId="50" xfId="0" applyFont="1" applyFill="1" applyBorder="1" applyAlignment="1">
      <alignment horizontal="center" vertical="center"/>
    </xf>
    <xf numFmtId="0" fontId="38" fillId="3" borderId="5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7" xfId="0" applyBorder="1" applyAlignment="1">
      <alignment vertical="center" wrapText="1"/>
    </xf>
    <xf numFmtId="0" fontId="0" fillId="0" borderId="32" xfId="0" applyBorder="1" applyAlignment="1">
      <alignment vertical="center" wrapText="1"/>
    </xf>
    <xf numFmtId="0" fontId="0" fillId="0" borderId="35" xfId="0" applyBorder="1" applyAlignment="1">
      <alignment vertical="center" wrapText="1"/>
    </xf>
    <xf numFmtId="0" fontId="30" fillId="0" borderId="7" xfId="1" applyFont="1" applyBorder="1" applyAlignment="1">
      <alignment horizontal="center" vertical="center" wrapText="1"/>
    </xf>
    <xf numFmtId="0" fontId="18" fillId="0" borderId="0" xfId="1" applyFont="1" applyAlignment="1">
      <alignment horizontal="center" vertical="center" wrapText="1"/>
    </xf>
    <xf numFmtId="0" fontId="19" fillId="8" borderId="7" xfId="5" applyFont="1" applyFill="1" applyBorder="1" applyAlignment="1">
      <alignment horizontal="center" vertical="top" wrapText="1"/>
    </xf>
    <xf numFmtId="0" fontId="25" fillId="8" borderId="0" xfId="5" applyFont="1" applyFill="1" applyAlignment="1">
      <alignment horizontal="center" vertical="top" wrapText="1"/>
    </xf>
    <xf numFmtId="0" fontId="19" fillId="8" borderId="2" xfId="5" applyFont="1" applyFill="1" applyBorder="1" applyAlignment="1">
      <alignment horizontal="left" vertical="center" wrapText="1"/>
    </xf>
    <xf numFmtId="0" fontId="25" fillId="8" borderId="3" xfId="5" applyFont="1" applyFill="1" applyBorder="1" applyAlignment="1">
      <alignment horizontal="left" vertical="center" wrapText="1"/>
    </xf>
    <xf numFmtId="0" fontId="19" fillId="8" borderId="5" xfId="5" applyFont="1" applyFill="1" applyBorder="1" applyAlignment="1">
      <alignment horizontal="center" vertical="center" wrapText="1"/>
    </xf>
    <xf numFmtId="0" fontId="25" fillId="8" borderId="10" xfId="5" applyFont="1" applyFill="1" applyBorder="1" applyAlignment="1">
      <alignment horizontal="center" vertical="center" wrapText="1"/>
    </xf>
    <xf numFmtId="0" fontId="25" fillId="8" borderId="7" xfId="5" applyFont="1" applyFill="1" applyBorder="1" applyAlignment="1">
      <alignment horizontal="center" vertical="center" wrapText="1"/>
    </xf>
    <xf numFmtId="0" fontId="25" fillId="8" borderId="0" xfId="5" applyFont="1" applyFill="1" applyAlignment="1">
      <alignment horizontal="center" vertical="center" wrapText="1"/>
    </xf>
    <xf numFmtId="0" fontId="19" fillId="8" borderId="16" xfId="5" applyFont="1" applyFill="1" applyBorder="1" applyAlignment="1">
      <alignment horizontal="center" vertical="center" wrapText="1"/>
    </xf>
    <xf numFmtId="0" fontId="19" fillId="8" borderId="41" xfId="5" applyFont="1" applyFill="1" applyBorder="1" applyAlignment="1">
      <alignment horizontal="center" vertical="center" wrapText="1"/>
    </xf>
    <xf numFmtId="0" fontId="47" fillId="7" borderId="15" xfId="1" applyFont="1" applyFill="1" applyBorder="1" applyAlignment="1">
      <alignment horizontal="center" vertical="center"/>
    </xf>
    <xf numFmtId="0" fontId="47" fillId="7" borderId="18" xfId="1" applyFont="1" applyFill="1" applyBorder="1" applyAlignment="1">
      <alignment horizontal="center" vertical="center"/>
    </xf>
    <xf numFmtId="0" fontId="48" fillId="7" borderId="19" xfId="1" applyFont="1" applyFill="1" applyBorder="1" applyAlignment="1">
      <alignment horizontal="center" vertical="center" wrapText="1"/>
    </xf>
    <xf numFmtId="0" fontId="48" fillId="7" borderId="44" xfId="1" applyFont="1" applyFill="1" applyBorder="1" applyAlignment="1">
      <alignment horizontal="center" vertical="center" wrapText="1"/>
    </xf>
    <xf numFmtId="0" fontId="48" fillId="10" borderId="5" xfId="5" applyFont="1" applyFill="1" applyBorder="1" applyAlignment="1">
      <alignment horizontal="center" vertical="center" wrapText="1"/>
    </xf>
    <xf numFmtId="0" fontId="31" fillId="10" borderId="10" xfId="5" applyFont="1" applyFill="1" applyBorder="1" applyAlignment="1">
      <alignment horizontal="center" vertical="center" wrapText="1"/>
    </xf>
    <xf numFmtId="0" fontId="31" fillId="10" borderId="52" xfId="5" applyFont="1" applyFill="1" applyBorder="1" applyAlignment="1">
      <alignment horizontal="left" vertical="center" wrapText="1" indent="2"/>
    </xf>
    <xf numFmtId="0" fontId="31" fillId="10" borderId="50" xfId="5" applyFont="1" applyFill="1" applyBorder="1" applyAlignment="1">
      <alignment horizontal="left" vertical="center" wrapText="1" indent="2"/>
    </xf>
    <xf numFmtId="0" fontId="19" fillId="8" borderId="2" xfId="5" applyFont="1" applyFill="1" applyBorder="1" applyAlignment="1">
      <alignment horizontal="center" vertical="center" wrapText="1"/>
    </xf>
    <xf numFmtId="0" fontId="25" fillId="8" borderId="3" xfId="5" applyFont="1" applyFill="1" applyBorder="1" applyAlignment="1">
      <alignment horizontal="center" vertical="center" wrapText="1"/>
    </xf>
    <xf numFmtId="0" fontId="31" fillId="10" borderId="61" xfId="5" applyFont="1" applyFill="1" applyBorder="1" applyAlignment="1">
      <alignment horizontal="center" vertical="center" wrapText="1"/>
    </xf>
    <xf numFmtId="0" fontId="0" fillId="0" borderId="64" xfId="0" applyBorder="1" applyAlignment="1">
      <alignment horizontal="center" vertical="center" wrapText="1"/>
    </xf>
    <xf numFmtId="0" fontId="0" fillId="13" borderId="30" xfId="0" applyFill="1" applyBorder="1" applyAlignment="1">
      <alignment horizontal="center" vertical="center" wrapText="1"/>
    </xf>
    <xf numFmtId="0" fontId="0" fillId="13" borderId="25" xfId="0" applyFill="1" applyBorder="1" applyAlignment="1">
      <alignment horizontal="center" vertical="center" wrapText="1"/>
    </xf>
    <xf numFmtId="0" fontId="0" fillId="13" borderId="26" xfId="0" applyFill="1" applyBorder="1" applyAlignment="1">
      <alignment horizontal="center" vertical="center" wrapText="1"/>
    </xf>
    <xf numFmtId="4" fontId="0" fillId="0" borderId="1" xfId="0" applyNumberFormat="1" applyBorder="1" applyAlignment="1">
      <alignment horizontal="center" vertical="center" wrapText="1"/>
    </xf>
    <xf numFmtId="14" fontId="0" fillId="6" borderId="1" xfId="0" applyNumberFormat="1" applyFill="1" applyBorder="1" applyAlignment="1">
      <alignment horizontal="center" vertical="center"/>
    </xf>
    <xf numFmtId="0" fontId="0" fillId="2" borderId="20" xfId="0" applyFill="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4" fontId="0" fillId="0" borderId="33"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0" fontId="0" fillId="0" borderId="33" xfId="0" applyBorder="1" applyAlignment="1">
      <alignment horizontal="center" vertical="center" wrapText="1"/>
    </xf>
    <xf numFmtId="0" fontId="0" fillId="0" borderId="1" xfId="0" applyBorder="1" applyAlignment="1">
      <alignment horizontal="left" vertical="center" wrapText="1"/>
    </xf>
    <xf numFmtId="0" fontId="0" fillId="13" borderId="16" xfId="0" applyFill="1" applyBorder="1" applyAlignment="1">
      <alignment horizontal="center"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0" fillId="13" borderId="45" xfId="0" applyFill="1" applyBorder="1" applyAlignment="1">
      <alignment horizontal="center" vertical="center" wrapText="1"/>
    </xf>
    <xf numFmtId="0" fontId="0" fillId="13" borderId="59" xfId="0" applyFill="1" applyBorder="1" applyAlignment="1">
      <alignment horizontal="center" vertical="center" wrapText="1"/>
    </xf>
    <xf numFmtId="0" fontId="0" fillId="13" borderId="57" xfId="0" applyFill="1"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4" fontId="3" fillId="0" borderId="3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0" fontId="0" fillId="0" borderId="44" xfId="0" applyBorder="1" applyAlignment="1">
      <alignment horizontal="center" vertical="center" wrapText="1"/>
    </xf>
    <xf numFmtId="0" fontId="0" fillId="0" borderId="60" xfId="0"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34" fillId="0" borderId="33" xfId="0" applyFont="1" applyBorder="1" applyAlignment="1">
      <alignment horizontal="center" vertical="center" wrapText="1"/>
    </xf>
    <xf numFmtId="0" fontId="34" fillId="0" borderId="25" xfId="0" applyFont="1" applyBorder="1" applyAlignment="1">
      <alignment horizontal="center" vertical="center" wrapText="1"/>
    </xf>
    <xf numFmtId="14"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0" fontId="0" fillId="13" borderId="1" xfId="0" applyFill="1" applyBorder="1" applyAlignment="1">
      <alignment horizontal="center" vertical="center"/>
    </xf>
    <xf numFmtId="0" fontId="34" fillId="13" borderId="33" xfId="0" applyFont="1" applyFill="1" applyBorder="1" applyAlignment="1">
      <alignment horizontal="center" vertical="center" wrapText="1"/>
    </xf>
    <xf numFmtId="0" fontId="34" fillId="13" borderId="25" xfId="0" applyFont="1" applyFill="1" applyBorder="1" applyAlignment="1">
      <alignment horizontal="center" vertical="center" wrapText="1"/>
    </xf>
    <xf numFmtId="0" fontId="34" fillId="13" borderId="32" xfId="0" applyFont="1" applyFill="1" applyBorder="1" applyAlignment="1">
      <alignment horizontal="center" vertical="center" wrapText="1"/>
    </xf>
    <xf numFmtId="0" fontId="0" fillId="13" borderId="1" xfId="0"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26" xfId="0" applyBorder="1" applyAlignment="1">
      <alignment horizontal="center" vertical="center" wrapText="1"/>
    </xf>
    <xf numFmtId="2" fontId="0" fillId="0" borderId="30"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33"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34" fillId="14" borderId="45" xfId="0" applyFont="1" applyFill="1" applyBorder="1" applyAlignment="1">
      <alignment horizontal="center" vertical="center" wrapText="1"/>
    </xf>
    <xf numFmtId="0" fontId="34" fillId="14" borderId="59" xfId="0" applyFont="1" applyFill="1" applyBorder="1" applyAlignment="1">
      <alignment horizontal="center" vertical="center" wrapText="1"/>
    </xf>
    <xf numFmtId="0" fontId="34" fillId="14" borderId="57" xfId="0" applyFont="1" applyFill="1" applyBorder="1" applyAlignment="1">
      <alignment horizontal="center" vertical="center" wrapText="1"/>
    </xf>
    <xf numFmtId="0" fontId="34" fillId="0" borderId="32" xfId="0" applyFont="1" applyBorder="1" applyAlignment="1">
      <alignment horizontal="center" vertical="center" wrapText="1"/>
    </xf>
    <xf numFmtId="0" fontId="37" fillId="0" borderId="33" xfId="0" applyFont="1" applyBorder="1" applyAlignment="1">
      <alignment horizontal="center" vertical="center"/>
    </xf>
    <xf numFmtId="0" fontId="37" fillId="0" borderId="25" xfId="0" applyFont="1" applyBorder="1" applyAlignment="1">
      <alignment horizontal="center" vertical="center"/>
    </xf>
    <xf numFmtId="0" fontId="37" fillId="0" borderId="32" xfId="0" applyFont="1" applyBorder="1" applyAlignment="1">
      <alignment horizontal="center" vertical="center"/>
    </xf>
    <xf numFmtId="0" fontId="0" fillId="14" borderId="44" xfId="0" applyFill="1" applyBorder="1" applyAlignment="1">
      <alignment horizontal="center" vertical="center" wrapText="1"/>
    </xf>
    <xf numFmtId="0" fontId="0" fillId="14" borderId="60" xfId="0" applyFill="1" applyBorder="1" applyAlignment="1">
      <alignment horizontal="center" vertical="center" wrapText="1"/>
    </xf>
    <xf numFmtId="0" fontId="0" fillId="14" borderId="35" xfId="0" applyFill="1" applyBorder="1" applyAlignment="1">
      <alignment horizontal="center" vertical="center" wrapText="1"/>
    </xf>
    <xf numFmtId="14" fontId="0" fillId="0" borderId="33" xfId="0" applyNumberFormat="1" applyBorder="1" applyAlignment="1">
      <alignment horizontal="center" vertical="center"/>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0" fillId="14" borderId="33" xfId="0" applyFill="1" applyBorder="1" applyAlignment="1">
      <alignment horizontal="center" vertical="center" wrapText="1"/>
    </xf>
    <xf numFmtId="0" fontId="0" fillId="14" borderId="25" xfId="0" applyFill="1" applyBorder="1" applyAlignment="1">
      <alignment horizontal="center" vertical="center" wrapText="1"/>
    </xf>
    <xf numFmtId="0" fontId="0" fillId="14" borderId="32" xfId="0" applyFill="1" applyBorder="1" applyAlignment="1">
      <alignment horizontal="center" vertical="center" wrapText="1"/>
    </xf>
    <xf numFmtId="0" fontId="0" fillId="0" borderId="31"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2" fontId="0" fillId="14" borderId="1" xfId="0" applyNumberFormat="1" applyFill="1" applyBorder="1" applyAlignment="1">
      <alignment horizontal="center" vertical="center" wrapText="1"/>
    </xf>
    <xf numFmtId="0" fontId="37" fillId="0" borderId="1" xfId="0" applyFont="1" applyBorder="1" applyAlignment="1">
      <alignment horizontal="center" vertical="center"/>
    </xf>
    <xf numFmtId="0" fontId="0" fillId="14" borderId="30" xfId="0" applyFill="1" applyBorder="1" applyAlignment="1">
      <alignment horizontal="center" vertical="center" wrapText="1"/>
    </xf>
    <xf numFmtId="0" fontId="0" fillId="14" borderId="26" xfId="0" applyFill="1" applyBorder="1" applyAlignment="1">
      <alignment horizontal="center" vertical="center" wrapText="1"/>
    </xf>
    <xf numFmtId="0" fontId="0" fillId="14" borderId="1" xfId="0" applyFill="1"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59" xfId="0" applyFont="1" applyBorder="1" applyAlignment="1">
      <alignment horizontal="center" vertical="center"/>
    </xf>
    <xf numFmtId="0" fontId="4" fillId="0" borderId="57" xfId="0" applyFont="1" applyBorder="1" applyAlignment="1">
      <alignment horizontal="center" vertical="center"/>
    </xf>
    <xf numFmtId="0" fontId="34" fillId="14" borderId="33" xfId="0" applyFont="1" applyFill="1" applyBorder="1" applyAlignment="1">
      <alignment horizontal="center" vertical="center" wrapText="1"/>
    </xf>
    <xf numFmtId="0" fontId="34" fillId="14" borderId="25" xfId="0" applyFont="1" applyFill="1" applyBorder="1" applyAlignment="1">
      <alignment horizontal="center" vertical="center" wrapText="1"/>
    </xf>
    <xf numFmtId="0" fontId="34" fillId="14" borderId="3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58" xfId="0" applyBorder="1" applyAlignment="1">
      <alignment horizontal="center" vertical="center" wrapText="1"/>
    </xf>
    <xf numFmtId="0" fontId="0" fillId="13" borderId="36" xfId="0" applyFill="1" applyBorder="1" applyAlignment="1">
      <alignment horizontal="center" vertical="center" wrapText="1"/>
    </xf>
    <xf numFmtId="0" fontId="0" fillId="13" borderId="42" xfId="0" applyFill="1" applyBorder="1" applyAlignment="1">
      <alignment horizontal="center" vertical="center" wrapText="1"/>
    </xf>
    <xf numFmtId="1" fontId="38" fillId="3" borderId="1" xfId="0" applyNumberFormat="1"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0" borderId="61" xfId="0" applyBorder="1" applyAlignment="1">
      <alignment horizontal="center" vertical="center" wrapText="1"/>
    </xf>
    <xf numFmtId="0" fontId="0" fillId="14" borderId="36" xfId="0" applyFill="1" applyBorder="1" applyAlignment="1">
      <alignment horizontal="center" vertical="center" wrapText="1"/>
    </xf>
    <xf numFmtId="0" fontId="0" fillId="14" borderId="59" xfId="0" applyFill="1" applyBorder="1" applyAlignment="1">
      <alignment horizontal="center" vertical="center" wrapText="1"/>
    </xf>
    <xf numFmtId="0" fontId="0" fillId="14" borderId="57" xfId="0" applyFill="1" applyBorder="1" applyAlignment="1">
      <alignment horizontal="center" vertical="center" wrapText="1"/>
    </xf>
    <xf numFmtId="0" fontId="0" fillId="13" borderId="34" xfId="0" applyFill="1" applyBorder="1" applyAlignment="1">
      <alignment horizontal="center" vertical="center" wrapText="1"/>
    </xf>
    <xf numFmtId="0" fontId="0" fillId="13" borderId="60" xfId="0" applyFill="1" applyBorder="1" applyAlignment="1">
      <alignment horizontal="center" vertical="center" wrapText="1"/>
    </xf>
    <xf numFmtId="0" fontId="0" fillId="13" borderId="58" xfId="0" applyFill="1" applyBorder="1" applyAlignment="1">
      <alignment horizontal="center" vertical="center" wrapText="1"/>
    </xf>
    <xf numFmtId="0" fontId="4" fillId="0" borderId="41" xfId="0" applyFont="1" applyBorder="1" applyAlignment="1">
      <alignment horizontal="center" vertical="center"/>
    </xf>
    <xf numFmtId="0" fontId="0" fillId="0" borderId="46" xfId="0" applyBorder="1" applyAlignment="1">
      <alignment horizontal="center" vertical="center"/>
    </xf>
    <xf numFmtId="0" fontId="4" fillId="0" borderId="53" xfId="0" applyFont="1" applyBorder="1" applyAlignment="1">
      <alignment horizontal="center" vertical="center"/>
    </xf>
    <xf numFmtId="0" fontId="0" fillId="0" borderId="45" xfId="0" applyBorder="1" applyAlignment="1">
      <alignment horizontal="center" vertical="center" wrapText="1"/>
    </xf>
    <xf numFmtId="0" fontId="0" fillId="0" borderId="59" xfId="0" applyBorder="1" applyAlignment="1">
      <alignment horizontal="center" vertical="center" wrapText="1"/>
    </xf>
    <xf numFmtId="0" fontId="0" fillId="0" borderId="42" xfId="0"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61"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64" xfId="0" applyBorder="1" applyAlignment="1">
      <alignment horizontal="center" vertical="center"/>
    </xf>
    <xf numFmtId="0" fontId="34" fillId="13" borderId="45" xfId="0" applyFont="1" applyFill="1" applyBorder="1" applyAlignment="1">
      <alignment horizontal="center" vertical="center" wrapText="1"/>
    </xf>
    <xf numFmtId="0" fontId="0" fillId="0" borderId="26" xfId="0" applyBorder="1" applyAlignment="1">
      <alignment horizontal="center" vertical="center"/>
    </xf>
    <xf numFmtId="14" fontId="0" fillId="13" borderId="33" xfId="0" applyNumberFormat="1" applyFill="1" applyBorder="1" applyAlignment="1">
      <alignment horizontal="center" vertical="center"/>
    </xf>
    <xf numFmtId="14" fontId="0" fillId="13" borderId="25" xfId="0" applyNumberFormat="1" applyFill="1" applyBorder="1" applyAlignment="1">
      <alignment horizontal="center" vertical="center"/>
    </xf>
    <xf numFmtId="14" fontId="0" fillId="13" borderId="26" xfId="0" applyNumberFormat="1" applyFill="1" applyBorder="1" applyAlignment="1">
      <alignment horizontal="center" vertical="center"/>
    </xf>
    <xf numFmtId="0" fontId="0" fillId="13" borderId="33" xfId="0" applyFill="1" applyBorder="1" applyAlignment="1">
      <alignment horizontal="center" vertical="center" wrapText="1"/>
    </xf>
    <xf numFmtId="14" fontId="0" fillId="13" borderId="32" xfId="0" applyNumberFormat="1" applyFill="1" applyBorder="1" applyAlignment="1">
      <alignment horizontal="center" vertical="center"/>
    </xf>
    <xf numFmtId="0" fontId="0" fillId="13" borderId="32" xfId="0"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34" fillId="13" borderId="36" xfId="0" applyFont="1" applyFill="1" applyBorder="1" applyAlignment="1">
      <alignment horizontal="center" vertical="center" wrapText="1"/>
    </xf>
    <xf numFmtId="0" fontId="0" fillId="0" borderId="56" xfId="0" applyBorder="1" applyAlignment="1">
      <alignment horizontal="center" vertical="center" wrapText="1"/>
    </xf>
    <xf numFmtId="14" fontId="0" fillId="13" borderId="30" xfId="0" applyNumberFormat="1" applyFill="1" applyBorder="1" applyAlignment="1">
      <alignment horizontal="center" vertical="center"/>
    </xf>
    <xf numFmtId="0" fontId="0" fillId="13" borderId="30" xfId="0" applyFill="1" applyBorder="1" applyAlignment="1">
      <alignment horizontal="center" vertical="center"/>
    </xf>
    <xf numFmtId="0" fontId="0" fillId="13" borderId="25" xfId="0" applyFill="1" applyBorder="1" applyAlignment="1">
      <alignment horizontal="center" vertical="center"/>
    </xf>
    <xf numFmtId="0" fontId="0" fillId="13" borderId="32" xfId="0" applyFill="1" applyBorder="1" applyAlignment="1">
      <alignment horizontal="center" vertical="center"/>
    </xf>
    <xf numFmtId="2" fontId="0" fillId="13" borderId="30" xfId="0" applyNumberFormat="1" applyFill="1" applyBorder="1" applyAlignment="1">
      <alignment horizontal="center" vertical="center" wrapText="1"/>
    </xf>
    <xf numFmtId="2" fontId="0" fillId="13" borderId="25" xfId="0" applyNumberFormat="1" applyFill="1" applyBorder="1" applyAlignment="1">
      <alignment horizontal="center" vertical="center" wrapText="1"/>
    </xf>
    <xf numFmtId="2" fontId="0" fillId="13" borderId="32" xfId="0" applyNumberFormat="1" applyFill="1" applyBorder="1" applyAlignment="1">
      <alignment horizontal="center" vertical="center" wrapText="1"/>
    </xf>
    <xf numFmtId="4" fontId="0" fillId="13" borderId="30" xfId="0" applyNumberFormat="1" applyFill="1" applyBorder="1" applyAlignment="1">
      <alignment horizontal="center" vertical="center" wrapText="1"/>
    </xf>
    <xf numFmtId="4" fontId="0" fillId="13" borderId="25" xfId="0" applyNumberFormat="1" applyFill="1" applyBorder="1" applyAlignment="1">
      <alignment horizontal="center" vertical="center" wrapText="1"/>
    </xf>
    <xf numFmtId="4" fontId="0" fillId="13" borderId="32" xfId="0" applyNumberFormat="1" applyFill="1" applyBorder="1" applyAlignment="1">
      <alignment horizontal="center" vertical="center" wrapText="1"/>
    </xf>
    <xf numFmtId="4" fontId="0" fillId="0" borderId="45" xfId="0" applyNumberFormat="1" applyBorder="1" applyAlignment="1">
      <alignment horizontal="center" vertical="center" wrapText="1"/>
    </xf>
    <xf numFmtId="4" fontId="0" fillId="0" borderId="59" xfId="0" applyNumberFormat="1" applyBorder="1" applyAlignment="1">
      <alignment horizontal="center" vertical="center" wrapText="1"/>
    </xf>
    <xf numFmtId="4" fontId="0" fillId="0" borderId="57" xfId="0" applyNumberFormat="1" applyBorder="1" applyAlignment="1">
      <alignment horizontal="center" vertical="center" wrapText="1"/>
    </xf>
    <xf numFmtId="0" fontId="0" fillId="0" borderId="28" xfId="0" applyBorder="1" applyAlignment="1">
      <alignment horizontal="left" vertical="center" wrapText="1"/>
    </xf>
    <xf numFmtId="0" fontId="0" fillId="0" borderId="56" xfId="0" applyBorder="1" applyAlignment="1">
      <alignment horizontal="left" vertical="center" wrapText="1"/>
    </xf>
    <xf numFmtId="0" fontId="34" fillId="0" borderId="36" xfId="0" applyFont="1" applyBorder="1" applyAlignment="1">
      <alignment horizontal="center" vertical="center"/>
    </xf>
    <xf numFmtId="0" fontId="34" fillId="0" borderId="59" xfId="0" applyFont="1" applyBorder="1" applyAlignment="1">
      <alignment horizontal="center" vertical="center"/>
    </xf>
    <xf numFmtId="0" fontId="34" fillId="0" borderId="42" xfId="0" applyFont="1" applyBorder="1" applyAlignment="1">
      <alignment horizontal="center" vertical="center"/>
    </xf>
    <xf numFmtId="0" fontId="34" fillId="13" borderId="30" xfId="0" applyFont="1" applyFill="1" applyBorder="1" applyAlignment="1">
      <alignment horizontal="center" vertical="center" wrapText="1"/>
    </xf>
    <xf numFmtId="0" fontId="34" fillId="13" borderId="26" xfId="0" applyFont="1" applyFill="1" applyBorder="1" applyAlignment="1">
      <alignment horizontal="center" vertical="center" wrapText="1"/>
    </xf>
    <xf numFmtId="0" fontId="42" fillId="13" borderId="30" xfId="0" applyFont="1" applyFill="1" applyBorder="1" applyAlignment="1">
      <alignment horizontal="center" vertical="center" wrapText="1"/>
    </xf>
    <xf numFmtId="0" fontId="42" fillId="13" borderId="25" xfId="0" applyFont="1" applyFill="1" applyBorder="1" applyAlignment="1">
      <alignment horizontal="center" vertical="center" wrapText="1"/>
    </xf>
    <xf numFmtId="0" fontId="42" fillId="13" borderId="26" xfId="0" applyFont="1" applyFill="1" applyBorder="1" applyAlignment="1">
      <alignment horizontal="center" vertical="center" wrapText="1"/>
    </xf>
    <xf numFmtId="0" fontId="0" fillId="13" borderId="19" xfId="0" quotePrefix="1" applyFill="1" applyBorder="1" applyAlignment="1">
      <alignment horizontal="center" vertical="center" wrapText="1"/>
    </xf>
    <xf numFmtId="0" fontId="0" fillId="13" borderId="20" xfId="0" applyFill="1" applyBorder="1" applyAlignment="1">
      <alignment horizontal="center" vertical="center" wrapText="1"/>
    </xf>
    <xf numFmtId="0" fontId="0" fillId="13" borderId="22" xfId="0" applyFill="1" applyBorder="1" applyAlignment="1">
      <alignment horizontal="center"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4" fontId="0" fillId="13" borderId="1" xfId="0" applyNumberFormat="1" applyFill="1" applyBorder="1" applyAlignment="1">
      <alignment horizontal="center" vertical="center" wrapText="1"/>
    </xf>
    <xf numFmtId="14" fontId="0" fillId="13" borderId="1"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13" borderId="33" xfId="0" applyFill="1" applyBorder="1" applyAlignment="1">
      <alignment horizontal="center" vertical="center"/>
    </xf>
    <xf numFmtId="2" fontId="0" fillId="0" borderId="40" xfId="0" applyNumberFormat="1" applyBorder="1" applyAlignment="1">
      <alignment horizontal="center" vertical="center" wrapText="1"/>
    </xf>
    <xf numFmtId="2" fontId="0" fillId="0" borderId="56" xfId="0" applyNumberFormat="1" applyBorder="1" applyAlignment="1">
      <alignment horizontal="center" vertical="center" wrapText="1"/>
    </xf>
    <xf numFmtId="0" fontId="0" fillId="0" borderId="61"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4" fontId="0" fillId="6" borderId="64" xfId="0" applyNumberFormat="1" applyFill="1" applyBorder="1" applyAlignment="1">
      <alignment horizontal="center" vertical="top" wrapText="1"/>
    </xf>
    <xf numFmtId="4" fontId="0" fillId="6" borderId="43" xfId="0" applyNumberFormat="1" applyFill="1" applyBorder="1" applyAlignment="1">
      <alignment horizontal="center" vertical="top" wrapText="1"/>
    </xf>
    <xf numFmtId="4" fontId="0" fillId="6" borderId="63" xfId="0" applyNumberFormat="1" applyFill="1" applyBorder="1" applyAlignment="1">
      <alignment horizontal="center" vertical="top" wrapText="1"/>
    </xf>
    <xf numFmtId="14" fontId="34" fillId="6" borderId="30" xfId="0" applyNumberFormat="1" applyFont="1" applyFill="1" applyBorder="1" applyAlignment="1">
      <alignment horizontal="center" vertical="center"/>
    </xf>
    <xf numFmtId="14" fontId="34" fillId="6" borderId="25" xfId="0" applyNumberFormat="1" applyFont="1" applyFill="1" applyBorder="1" applyAlignment="1">
      <alignment horizontal="center" vertical="center"/>
    </xf>
    <xf numFmtId="14" fontId="34" fillId="6" borderId="26" xfId="0" applyNumberFormat="1" applyFont="1" applyFill="1" applyBorder="1" applyAlignment="1">
      <alignment horizontal="center" vertical="center"/>
    </xf>
    <xf numFmtId="4" fontId="0" fillId="0" borderId="30" xfId="0" applyNumberFormat="1" applyBorder="1" applyAlignment="1">
      <alignment horizontal="center" vertical="center" wrapText="1"/>
    </xf>
    <xf numFmtId="4" fontId="0" fillId="0" borderId="26" xfId="0" applyNumberFormat="1" applyBorder="1" applyAlignment="1">
      <alignment horizontal="center" vertical="center" wrapText="1"/>
    </xf>
    <xf numFmtId="0" fontId="0" fillId="6" borderId="34" xfId="0" applyFill="1" applyBorder="1" applyAlignment="1">
      <alignment horizontal="center" vertical="top" wrapText="1"/>
    </xf>
    <xf numFmtId="0" fontId="0" fillId="6" borderId="60" xfId="0" applyFill="1" applyBorder="1" applyAlignment="1">
      <alignment horizontal="center" vertical="top" wrapText="1"/>
    </xf>
    <xf numFmtId="0" fontId="0" fillId="6" borderId="58" xfId="0" applyFill="1" applyBorder="1" applyAlignment="1">
      <alignment horizontal="center" vertical="top" wrapText="1"/>
    </xf>
    <xf numFmtId="0" fontId="0" fillId="6" borderId="33"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2" fontId="0" fillId="0" borderId="64" xfId="0" applyNumberFormat="1" applyBorder="1" applyAlignment="1">
      <alignment horizontal="center" vertical="center" wrapText="1"/>
    </xf>
    <xf numFmtId="2" fontId="0" fillId="0" borderId="43" xfId="0" applyNumberFormat="1" applyBorder="1" applyAlignment="1">
      <alignment horizontal="center" vertical="center" wrapText="1"/>
    </xf>
    <xf numFmtId="2" fontId="0" fillId="0" borderId="63" xfId="0" applyNumberFormat="1" applyBorder="1" applyAlignment="1">
      <alignment horizontal="center" vertical="center" wrapText="1"/>
    </xf>
    <xf numFmtId="0" fontId="0" fillId="0" borderId="36"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0" fontId="42" fillId="14" borderId="30" xfId="0" applyFont="1" applyFill="1" applyBorder="1" applyAlignment="1">
      <alignment horizontal="center" vertical="center" wrapText="1"/>
    </xf>
    <xf numFmtId="0" fontId="42" fillId="14" borderId="25" xfId="0" applyFont="1" applyFill="1" applyBorder="1" applyAlignment="1">
      <alignment horizontal="center" vertical="center" wrapText="1"/>
    </xf>
    <xf numFmtId="0" fontId="42" fillId="14" borderId="26" xfId="0" applyFont="1" applyFill="1" applyBorder="1" applyAlignment="1">
      <alignment horizontal="center" vertical="center" wrapText="1"/>
    </xf>
    <xf numFmtId="0" fontId="0" fillId="0" borderId="36" xfId="0" applyBorder="1" applyAlignment="1">
      <alignment horizontal="center" vertical="center" wrapText="1"/>
    </xf>
    <xf numFmtId="0" fontId="0" fillId="6" borderId="36" xfId="0" applyFill="1" applyBorder="1" applyAlignment="1">
      <alignment horizontal="center" vertical="top" wrapText="1"/>
    </xf>
    <xf numFmtId="0" fontId="0" fillId="6" borderId="59" xfId="0" applyFill="1" applyBorder="1" applyAlignment="1">
      <alignment horizontal="center" vertical="top" wrapText="1"/>
    </xf>
    <xf numFmtId="0" fontId="0" fillId="6" borderId="42" xfId="0" applyFill="1" applyBorder="1" applyAlignment="1">
      <alignment horizontal="center" vertical="top" wrapText="1"/>
    </xf>
    <xf numFmtId="0" fontId="2" fillId="3" borderId="41"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8" fillId="5" borderId="23" xfId="0" applyFont="1" applyFill="1" applyBorder="1" applyAlignment="1">
      <alignment horizontal="center" vertical="center"/>
    </xf>
    <xf numFmtId="0" fontId="8" fillId="5" borderId="54"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0" fillId="13" borderId="19" xfId="0" applyFill="1" applyBorder="1" applyAlignment="1">
      <alignment horizontal="center" vertical="center" wrapText="1"/>
    </xf>
    <xf numFmtId="0" fontId="0" fillId="13" borderId="15" xfId="0" applyFill="1" applyBorder="1" applyAlignment="1">
      <alignment horizontal="center" vertical="center" wrapText="1"/>
    </xf>
    <xf numFmtId="2" fontId="0" fillId="13" borderId="1"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13" borderId="44" xfId="0" applyFill="1" applyBorder="1" applyAlignment="1">
      <alignment horizontal="center" vertical="center" wrapText="1"/>
    </xf>
    <xf numFmtId="14" fontId="0" fillId="13" borderId="1" xfId="0" applyNumberFormat="1" applyFill="1" applyBorder="1" applyAlignment="1">
      <alignment horizontal="center" vertical="center"/>
    </xf>
    <xf numFmtId="4" fontId="3" fillId="13" borderId="1" xfId="0" applyNumberFormat="1" applyFont="1" applyFill="1" applyBorder="1" applyAlignment="1">
      <alignment horizontal="center" vertical="center" wrapText="1"/>
    </xf>
    <xf numFmtId="4" fontId="0" fillId="13" borderId="45" xfId="0" applyNumberFormat="1" applyFill="1" applyBorder="1" applyAlignment="1">
      <alignment horizontal="center" vertical="center" wrapText="1"/>
    </xf>
    <xf numFmtId="4" fontId="0" fillId="13" borderId="59" xfId="0" applyNumberFormat="1" applyFill="1" applyBorder="1" applyAlignment="1">
      <alignment horizontal="center" vertical="center" wrapText="1"/>
    </xf>
    <xf numFmtId="4" fontId="0" fillId="13" borderId="57" xfId="0" applyNumberFormat="1" applyFill="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34" fillId="0" borderId="30" xfId="0" applyNumberFormat="1" applyFont="1" applyBorder="1" applyAlignment="1">
      <alignment horizontal="center" vertical="center" wrapText="1"/>
    </xf>
    <xf numFmtId="2" fontId="34" fillId="0" borderId="25" xfId="0" applyNumberFormat="1" applyFont="1" applyBorder="1" applyAlignment="1">
      <alignment horizontal="center" vertical="center" wrapText="1"/>
    </xf>
    <xf numFmtId="2" fontId="34" fillId="0" borderId="32" xfId="0" applyNumberFormat="1" applyFont="1" applyBorder="1" applyAlignment="1">
      <alignment horizontal="center" vertical="center" wrapText="1"/>
    </xf>
    <xf numFmtId="2" fontId="0" fillId="0" borderId="61" xfId="0" applyNumberFormat="1" applyBorder="1" applyAlignment="1">
      <alignment horizontal="center" vertical="center" wrapText="1"/>
    </xf>
    <xf numFmtId="2" fontId="0" fillId="0" borderId="33" xfId="0" applyNumberFormat="1" applyBorder="1" applyAlignment="1">
      <alignment horizontal="center" vertical="center" wrapText="1"/>
    </xf>
    <xf numFmtId="4" fontId="0" fillId="0" borderId="18" xfId="0" applyNumberFormat="1" applyBorder="1" applyAlignment="1">
      <alignment horizontal="center" vertical="center" wrapText="1"/>
    </xf>
    <xf numFmtId="14" fontId="0" fillId="6" borderId="30" xfId="0" applyNumberFormat="1" applyFill="1" applyBorder="1" applyAlignment="1">
      <alignment horizontal="center" vertical="center"/>
    </xf>
    <xf numFmtId="0" fontId="34" fillId="0" borderId="34" xfId="0" applyFont="1" applyBorder="1" applyAlignment="1">
      <alignment horizontal="center" vertical="center" wrapText="1"/>
    </xf>
    <xf numFmtId="0" fontId="34" fillId="0" borderId="60"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34" fillId="0" borderId="18" xfId="6" applyFont="1" applyBorder="1" applyAlignment="1">
      <alignment horizontal="center" vertical="center" wrapText="1"/>
    </xf>
    <xf numFmtId="0" fontId="34"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41" xfId="0" applyBorder="1" applyAlignment="1">
      <alignment horizontal="center" vertical="center" wrapText="1"/>
    </xf>
    <xf numFmtId="0" fontId="0" fillId="0" borderId="53" xfId="0"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41" fillId="0" borderId="33" xfId="6" applyFont="1" applyBorder="1" applyAlignment="1">
      <alignment horizontal="center" vertical="center" wrapText="1"/>
    </xf>
    <xf numFmtId="0" fontId="41" fillId="0" borderId="25" xfId="6" applyFont="1" applyBorder="1" applyAlignment="1">
      <alignment horizontal="center" vertical="center" wrapText="1"/>
    </xf>
    <xf numFmtId="0" fontId="41"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34" fillId="0" borderId="45"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42" xfId="0" applyFont="1" applyBorder="1" applyAlignment="1">
      <alignment horizontal="center" vertical="center" wrapText="1"/>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45" xfId="0" applyNumberFormat="1" applyFill="1" applyBorder="1" applyAlignment="1">
      <alignment horizontal="center" vertical="center" wrapText="1"/>
    </xf>
    <xf numFmtId="4" fontId="0" fillId="2" borderId="59" xfId="0" applyNumberFormat="1" applyFill="1" applyBorder="1" applyAlignment="1">
      <alignment horizontal="center" vertical="center" wrapText="1"/>
    </xf>
    <xf numFmtId="4" fontId="0" fillId="2" borderId="57" xfId="0" applyNumberFormat="1"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60" xfId="0" applyFill="1" applyBorder="1" applyAlignment="1">
      <alignment horizontal="center" vertical="center" wrapText="1"/>
    </xf>
    <xf numFmtId="0" fontId="0" fillId="0" borderId="57" xfId="0" applyBorder="1" applyAlignment="1">
      <alignment horizontal="center" vertical="center"/>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27" xfId="0" applyBorder="1" applyAlignment="1">
      <alignment horizontal="center" vertical="center" wrapText="1"/>
    </xf>
    <xf numFmtId="0" fontId="0" fillId="0" borderId="57" xfId="0" applyBorder="1" applyAlignment="1">
      <alignment horizontal="center" vertical="center" wrapText="1"/>
    </xf>
    <xf numFmtId="2" fontId="0" fillId="0" borderId="32" xfId="0" applyNumberFormat="1"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11" borderId="16" xfId="0" applyFont="1" applyFill="1" applyBorder="1" applyAlignment="1">
      <alignment horizontal="center" vertical="center"/>
    </xf>
    <xf numFmtId="0" fontId="4" fillId="11" borderId="17" xfId="0" applyFont="1" applyFill="1" applyBorder="1" applyAlignment="1">
      <alignment horizontal="center" vertical="center"/>
    </xf>
    <xf numFmtId="0" fontId="4" fillId="11" borderId="1" xfId="0" applyFont="1" applyFill="1" applyBorder="1" applyAlignment="1">
      <alignment horizontal="center" vertical="center"/>
    </xf>
    <xf numFmtId="0" fontId="4" fillId="11" borderId="30" xfId="0" applyFont="1" applyFill="1" applyBorder="1" applyAlignment="1">
      <alignment horizontal="center" vertical="center"/>
    </xf>
    <xf numFmtId="0" fontId="4" fillId="11" borderId="25" xfId="0" applyFont="1" applyFill="1" applyBorder="1" applyAlignment="1">
      <alignment horizontal="center" vertical="center"/>
    </xf>
    <xf numFmtId="0" fontId="4" fillId="11" borderId="32" xfId="0" applyFont="1" applyFill="1" applyBorder="1" applyAlignment="1">
      <alignment horizontal="center" vertical="center"/>
    </xf>
    <xf numFmtId="0" fontId="0" fillId="11" borderId="1" xfId="0" applyFill="1" applyBorder="1" applyAlignment="1">
      <alignment horizontal="center" vertical="center"/>
    </xf>
    <xf numFmtId="0" fontId="0" fillId="11" borderId="21" xfId="0" applyFill="1" applyBorder="1" applyAlignment="1">
      <alignment horizontal="center" vertical="center"/>
    </xf>
    <xf numFmtId="0" fontId="4" fillId="11" borderId="21" xfId="0" applyFont="1" applyFill="1" applyBorder="1" applyAlignment="1">
      <alignment horizontal="center" vertical="center"/>
    </xf>
    <xf numFmtId="0" fontId="0" fillId="0" borderId="1" xfId="0" applyBorder="1" applyAlignment="1">
      <alignment horizontal="left" vertical="center"/>
    </xf>
    <xf numFmtId="0" fontId="0" fillId="11" borderId="24" xfId="0" applyFill="1" applyBorder="1" applyAlignment="1">
      <alignment horizontal="center" vertical="center"/>
    </xf>
    <xf numFmtId="1" fontId="2" fillId="0" borderId="33"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0" fillId="12" borderId="20" xfId="0" applyFill="1" applyBorder="1" applyAlignment="1">
      <alignment horizontal="center" vertical="center"/>
    </xf>
    <xf numFmtId="0" fontId="4" fillId="11" borderId="61" xfId="0" applyFont="1" applyFill="1" applyBorder="1" applyAlignment="1">
      <alignment horizontal="center" vertical="center"/>
    </xf>
    <xf numFmtId="0" fontId="4" fillId="11" borderId="40" xfId="0" applyFont="1" applyFill="1" applyBorder="1" applyAlignment="1">
      <alignment horizontal="center" vertical="center"/>
    </xf>
    <xf numFmtId="0" fontId="4" fillId="11" borderId="29" xfId="0" applyFont="1" applyFill="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11" borderId="46" xfId="0" applyFill="1" applyBorder="1" applyAlignment="1">
      <alignment horizontal="center" vertical="center"/>
    </xf>
    <xf numFmtId="0" fontId="0" fillId="11" borderId="20" xfId="0" applyFill="1" applyBorder="1" applyAlignment="1">
      <alignment horizontal="center" vertical="center"/>
    </xf>
    <xf numFmtId="0" fontId="4" fillId="11" borderId="41" xfId="0" applyFont="1" applyFill="1" applyBorder="1" applyAlignment="1">
      <alignment horizontal="center" vertical="center"/>
    </xf>
    <xf numFmtId="0" fontId="0" fillId="11" borderId="30" xfId="0" applyFill="1" applyBorder="1" applyAlignment="1">
      <alignment horizontal="center" vertical="center"/>
    </xf>
    <xf numFmtId="0" fontId="0" fillId="11" borderId="25" xfId="0" applyFill="1" applyBorder="1" applyAlignment="1">
      <alignment horizontal="center" vertical="center"/>
    </xf>
    <xf numFmtId="0" fontId="0" fillId="11" borderId="32" xfId="0" applyFill="1" applyBorder="1" applyAlignment="1">
      <alignment horizontal="center" vertical="center"/>
    </xf>
    <xf numFmtId="0" fontId="0" fillId="11" borderId="34" xfId="0" applyFill="1" applyBorder="1" applyAlignment="1">
      <alignment horizontal="center" vertical="center"/>
    </xf>
    <xf numFmtId="0" fontId="0" fillId="11" borderId="60" xfId="0" applyFill="1" applyBorder="1" applyAlignment="1">
      <alignment horizontal="center" vertical="center"/>
    </xf>
    <xf numFmtId="0" fontId="0" fillId="11" borderId="35" xfId="0" applyFill="1" applyBorder="1" applyAlignment="1">
      <alignment horizontal="center" vertical="center"/>
    </xf>
    <xf numFmtId="0" fontId="4" fillId="11" borderId="36" xfId="0" applyFont="1" applyFill="1" applyBorder="1" applyAlignment="1">
      <alignment horizontal="center" vertical="center"/>
    </xf>
    <xf numFmtId="0" fontId="4" fillId="11" borderId="59" xfId="0" applyFont="1" applyFill="1" applyBorder="1" applyAlignment="1">
      <alignment horizontal="center" vertical="center"/>
    </xf>
    <xf numFmtId="0" fontId="4" fillId="11" borderId="57" xfId="0" applyFont="1" applyFill="1" applyBorder="1" applyAlignment="1">
      <alignment horizontal="center" vertical="center"/>
    </xf>
    <xf numFmtId="0" fontId="4" fillId="11" borderId="53" xfId="0" applyFont="1" applyFill="1" applyBorder="1" applyAlignment="1">
      <alignment horizontal="center" vertical="center"/>
    </xf>
    <xf numFmtId="0" fontId="0" fillId="12" borderId="1" xfId="0" applyFill="1" applyBorder="1" applyAlignment="1">
      <alignment horizontal="center" vertical="center"/>
    </xf>
    <xf numFmtId="0" fontId="0" fillId="12" borderId="24" xfId="0" applyFill="1" applyBorder="1" applyAlignment="1">
      <alignment horizontal="center"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11" borderId="64" xfId="0" applyFill="1" applyBorder="1" applyAlignment="1">
      <alignment horizontal="center" vertical="center"/>
    </xf>
    <xf numFmtId="0" fontId="0" fillId="11" borderId="43" xfId="0" applyFill="1" applyBorder="1" applyAlignment="1">
      <alignment horizontal="center" vertical="center"/>
    </xf>
    <xf numFmtId="0" fontId="0" fillId="11" borderId="27" xfId="0" applyFill="1" applyBorder="1" applyAlignment="1">
      <alignment horizontal="center" vertical="center"/>
    </xf>
    <xf numFmtId="0" fontId="0" fillId="11" borderId="22" xfId="0" applyFill="1" applyBorder="1" applyAlignment="1">
      <alignment horizontal="center" vertical="center"/>
    </xf>
    <xf numFmtId="0" fontId="4" fillId="12" borderId="16"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41" xfId="0" applyFont="1" applyFill="1" applyBorder="1" applyAlignment="1">
      <alignment horizontal="center" vertical="center"/>
    </xf>
    <xf numFmtId="0" fontId="0" fillId="15" borderId="1" xfId="0" applyFill="1" applyBorder="1" applyAlignment="1">
      <alignment horizontal="center" vertical="center"/>
    </xf>
    <xf numFmtId="0" fontId="0" fillId="15" borderId="1" xfId="0" applyFill="1" applyBorder="1" applyAlignment="1">
      <alignment horizontal="center" vertical="center" wrapText="1"/>
    </xf>
    <xf numFmtId="4" fontId="0" fillId="0" borderId="64"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63" xfId="0" applyNumberFormat="1" applyBorder="1" applyAlignment="1">
      <alignment horizontal="center" vertical="top" wrapText="1"/>
    </xf>
    <xf numFmtId="0" fontId="0" fillId="0" borderId="36" xfId="0" applyBorder="1" applyAlignment="1">
      <alignment horizontal="center" vertical="top" wrapText="1"/>
    </xf>
    <xf numFmtId="0" fontId="0" fillId="0" borderId="59" xfId="0" applyBorder="1" applyAlignment="1">
      <alignment horizontal="center" vertical="top" wrapText="1"/>
    </xf>
    <xf numFmtId="0" fontId="0" fillId="0" borderId="42" xfId="0" applyBorder="1" applyAlignment="1">
      <alignment horizontal="center" vertical="top" wrapText="1"/>
    </xf>
    <xf numFmtId="0" fontId="0" fillId="0" borderId="28" xfId="0" applyBorder="1" applyAlignment="1">
      <alignment horizontal="center" vertical="center"/>
    </xf>
    <xf numFmtId="0" fontId="0" fillId="0" borderId="56" xfId="0" applyBorder="1" applyAlignment="1">
      <alignment horizontal="center" vertical="center"/>
    </xf>
    <xf numFmtId="2" fontId="0" fillId="0" borderId="36" xfId="0" applyNumberFormat="1" applyBorder="1" applyAlignment="1">
      <alignment horizontal="center" vertical="center" wrapText="1"/>
    </xf>
    <xf numFmtId="2" fontId="0" fillId="0" borderId="59" xfId="0" applyNumberFormat="1" applyBorder="1" applyAlignment="1">
      <alignment horizontal="center" vertical="center" wrapText="1"/>
    </xf>
    <xf numFmtId="0" fontId="0" fillId="0" borderId="34" xfId="0" applyBorder="1" applyAlignment="1">
      <alignment horizontal="center" vertical="top" wrapText="1"/>
    </xf>
    <xf numFmtId="0" fontId="0" fillId="0" borderId="60" xfId="0" applyBorder="1" applyAlignment="1">
      <alignment horizontal="center" vertical="top" wrapText="1"/>
    </xf>
    <xf numFmtId="0" fontId="0" fillId="0" borderId="58" xfId="0" applyBorder="1" applyAlignment="1">
      <alignment horizontal="center" vertical="top"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42" fillId="0" borderId="30"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0" fillId="6" borderId="1" xfId="0"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59"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0" fillId="0" borderId="58" xfId="0" applyBorder="1" applyAlignment="1">
      <alignment horizontal="center" vertical="center"/>
    </xf>
    <xf numFmtId="0" fontId="34" fillId="0" borderId="20" xfId="0" applyFont="1" applyBorder="1" applyAlignment="1">
      <alignment horizontal="center" vertical="center" wrapText="1"/>
    </xf>
    <xf numFmtId="0" fontId="39" fillId="2" borderId="25" xfId="0" applyFont="1" applyFill="1" applyBorder="1" applyAlignment="1">
      <alignment horizontal="center" vertical="center" wrapText="1"/>
    </xf>
    <xf numFmtId="0" fontId="39" fillId="2" borderId="25" xfId="0" applyFont="1" applyFill="1" applyBorder="1" applyAlignment="1">
      <alignment horizontal="center" vertical="center"/>
    </xf>
    <xf numFmtId="0" fontId="39" fillId="2" borderId="32" xfId="0" applyFont="1" applyFill="1" applyBorder="1" applyAlignment="1">
      <alignment horizontal="center" vertical="center"/>
    </xf>
    <xf numFmtId="0" fontId="39" fillId="0" borderId="25" xfId="0" applyFont="1" applyBorder="1" applyAlignment="1">
      <alignment horizontal="center" vertical="center"/>
    </xf>
    <xf numFmtId="0" fontId="39" fillId="0" borderId="32" xfId="0" applyFont="1" applyBorder="1" applyAlignment="1">
      <alignment horizontal="center" vertical="center"/>
    </xf>
    <xf numFmtId="2" fontId="39" fillId="2" borderId="25" xfId="0" applyNumberFormat="1" applyFont="1" applyFill="1" applyBorder="1" applyAlignment="1">
      <alignment horizontal="center" vertical="center" wrapText="1"/>
    </xf>
    <xf numFmtId="2" fontId="39"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6" fillId="2" borderId="45" xfId="0" applyNumberFormat="1" applyFont="1" applyFill="1" applyBorder="1" applyAlignment="1">
      <alignment horizontal="center" vertical="center" wrapText="1"/>
    </xf>
    <xf numFmtId="4" fontId="35" fillId="2" borderId="59" xfId="0" applyNumberFormat="1" applyFont="1" applyFill="1" applyBorder="1" applyAlignment="1">
      <alignment horizontal="center" vertical="center" wrapText="1"/>
    </xf>
    <xf numFmtId="4" fontId="35" fillId="2" borderId="57" xfId="0" applyNumberFormat="1" applyFont="1" applyFill="1" applyBorder="1" applyAlignment="1">
      <alignment horizontal="center" vertical="center" wrapText="1"/>
    </xf>
    <xf numFmtId="4" fontId="39" fillId="2" borderId="1" xfId="0" applyNumberFormat="1" applyFont="1" applyFill="1" applyBorder="1" applyAlignment="1">
      <alignment horizontal="center" vertical="center" wrapText="1"/>
    </xf>
    <xf numFmtId="14" fontId="39" fillId="6" borderId="1" xfId="0" applyNumberFormat="1" applyFont="1" applyFill="1" applyBorder="1" applyAlignment="1">
      <alignment horizontal="center" vertical="center"/>
    </xf>
    <xf numFmtId="0" fontId="39" fillId="2" borderId="1" xfId="0" applyFont="1" applyFill="1" applyBorder="1" applyAlignment="1">
      <alignment horizontal="center" vertical="center" wrapText="1"/>
    </xf>
    <xf numFmtId="0" fontId="39" fillId="2" borderId="60" xfId="0" applyFont="1" applyFill="1" applyBorder="1" applyAlignment="1">
      <alignment horizontal="center" vertical="center" wrapText="1"/>
    </xf>
    <xf numFmtId="0" fontId="39" fillId="2" borderId="58"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59" xfId="0" applyNumberFormat="1" applyFont="1" applyFill="1" applyBorder="1" applyAlignment="1">
      <alignment horizontal="center" vertical="center" wrapText="1"/>
    </xf>
    <xf numFmtId="4" fontId="4" fillId="2" borderId="57" xfId="0" applyNumberFormat="1" applyFont="1" applyFill="1" applyBorder="1" applyAlignment="1">
      <alignment horizontal="center" vertical="center" wrapText="1"/>
    </xf>
    <xf numFmtId="0" fontId="39" fillId="6" borderId="33" xfId="0" applyFont="1" applyFill="1" applyBorder="1" applyAlignment="1">
      <alignment horizontal="center" vertical="center" wrapText="1"/>
    </xf>
    <xf numFmtId="0" fontId="39" fillId="6" borderId="25" xfId="0" applyFont="1" applyFill="1" applyBorder="1" applyAlignment="1">
      <alignment horizontal="center" vertical="center" wrapText="1"/>
    </xf>
    <xf numFmtId="0" fontId="39" fillId="6" borderId="2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26" xfId="0" applyFont="1" applyFill="1" applyBorder="1" applyAlignment="1">
      <alignment horizontal="center" vertical="center" wrapText="1"/>
    </xf>
    <xf numFmtId="14" fontId="39" fillId="6" borderId="25" xfId="0" applyNumberFormat="1" applyFont="1" applyFill="1" applyBorder="1" applyAlignment="1">
      <alignment horizontal="center" vertical="center"/>
    </xf>
    <xf numFmtId="14" fontId="39" fillId="6" borderId="32" xfId="0" applyNumberFormat="1" applyFont="1" applyFill="1" applyBorder="1" applyAlignment="1">
      <alignment horizontal="center" vertical="center"/>
    </xf>
    <xf numFmtId="4" fontId="39" fillId="2" borderId="25" xfId="0" applyNumberFormat="1" applyFont="1" applyFill="1" applyBorder="1" applyAlignment="1">
      <alignment horizontal="center" vertical="center" wrapText="1"/>
    </xf>
    <xf numFmtId="4" fontId="39" fillId="2" borderId="32" xfId="0" applyNumberFormat="1" applyFont="1" applyFill="1" applyBorder="1" applyAlignment="1">
      <alignment horizontal="center" vertical="center" wrapText="1"/>
    </xf>
    <xf numFmtId="0" fontId="0" fillId="2" borderId="58" xfId="0" applyFill="1" applyBorder="1" applyAlignment="1">
      <alignment horizontal="center" vertical="center" wrapText="1"/>
    </xf>
    <xf numFmtId="0" fontId="0" fillId="2" borderId="32" xfId="0" applyFill="1" applyBorder="1" applyAlignment="1">
      <alignment horizontal="center" vertical="center" wrapText="1"/>
    </xf>
    <xf numFmtId="0" fontId="34" fillId="0" borderId="30" xfId="0" applyFont="1" applyBorder="1" applyAlignment="1">
      <alignment horizontal="center" vertical="center" wrapText="1"/>
    </xf>
    <xf numFmtId="4" fontId="0" fillId="2" borderId="30" xfId="0" applyNumberFormat="1" applyFill="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62" xfId="0" applyBorder="1" applyAlignment="1">
      <alignment horizontal="center" vertical="center"/>
    </xf>
    <xf numFmtId="0" fontId="33"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34" fillId="15" borderId="30" xfId="0" applyFont="1" applyFill="1" applyBorder="1" applyAlignment="1">
      <alignment horizontal="center" vertical="center" wrapText="1"/>
    </xf>
    <xf numFmtId="0" fontId="34" fillId="15" borderId="25" xfId="0" applyFont="1" applyFill="1" applyBorder="1" applyAlignment="1">
      <alignment horizontal="center" vertical="center" wrapText="1"/>
    </xf>
    <xf numFmtId="0" fontId="34" fillId="15" borderId="32" xfId="0" applyFont="1" applyFill="1" applyBorder="1" applyAlignment="1">
      <alignment horizontal="center" vertical="center" wrapText="1"/>
    </xf>
    <xf numFmtId="0" fontId="34" fillId="15" borderId="33" xfId="0" applyFont="1" applyFill="1" applyBorder="1" applyAlignment="1">
      <alignment horizontal="center" vertical="center" wrapText="1"/>
    </xf>
    <xf numFmtId="0" fontId="34" fillId="0" borderId="25" xfId="0" applyFont="1" applyBorder="1" applyAlignment="1">
      <alignment horizontal="center" vertical="center"/>
    </xf>
    <xf numFmtId="0" fontId="34" fillId="0" borderId="26" xfId="0" applyFont="1" applyBorder="1" applyAlignment="1">
      <alignment horizontal="center" vertical="center"/>
    </xf>
    <xf numFmtId="9" fontId="34" fillId="20" borderId="33" xfId="0" applyNumberFormat="1" applyFont="1" applyFill="1" applyBorder="1" applyAlignment="1">
      <alignment horizontal="center" vertical="center"/>
    </xf>
    <xf numFmtId="9" fontId="34" fillId="20" borderId="25" xfId="0" applyNumberFormat="1" applyFont="1" applyFill="1" applyBorder="1" applyAlignment="1">
      <alignment horizontal="center" vertical="center"/>
    </xf>
    <xf numFmtId="9" fontId="34" fillId="20" borderId="32" xfId="0" applyNumberFormat="1" applyFont="1" applyFill="1" applyBorder="1" applyAlignment="1">
      <alignment horizontal="center" vertical="center"/>
    </xf>
    <xf numFmtId="0" fontId="34" fillId="20" borderId="33" xfId="0" applyFont="1" applyFill="1" applyBorder="1" applyAlignment="1">
      <alignment horizontal="center" vertical="center"/>
    </xf>
    <xf numFmtId="0" fontId="34" fillId="20" borderId="25" xfId="0" applyFont="1" applyFill="1" applyBorder="1" applyAlignment="1">
      <alignment horizontal="center" vertical="center"/>
    </xf>
    <xf numFmtId="0" fontId="34" fillId="20" borderId="32" xfId="0" applyFont="1" applyFill="1" applyBorder="1" applyAlignment="1">
      <alignment horizontal="center" vertical="center"/>
    </xf>
    <xf numFmtId="0" fontId="63" fillId="20" borderId="33" xfId="0" applyFont="1" applyFill="1" applyBorder="1" applyAlignment="1">
      <alignment horizontal="center" vertical="center"/>
    </xf>
    <xf numFmtId="0" fontId="63" fillId="20" borderId="25" xfId="0" applyFont="1" applyFill="1" applyBorder="1" applyAlignment="1">
      <alignment horizontal="center" vertical="center"/>
    </xf>
    <xf numFmtId="0" fontId="63" fillId="20" borderId="32" xfId="0" applyFont="1" applyFill="1" applyBorder="1" applyAlignment="1">
      <alignment horizontal="center" vertical="center"/>
    </xf>
    <xf numFmtId="14" fontId="34" fillId="0" borderId="1" xfId="0" applyNumberFormat="1" applyFont="1" applyBorder="1" applyAlignment="1" applyProtection="1">
      <alignment horizontal="center" vertical="center"/>
      <protection locked="0"/>
    </xf>
    <xf numFmtId="4" fontId="34" fillId="0" borderId="1" xfId="0" applyNumberFormat="1" applyFont="1" applyBorder="1" applyAlignment="1" applyProtection="1">
      <alignment horizontal="center" vertical="center" wrapText="1"/>
      <protection locked="0"/>
    </xf>
    <xf numFmtId="0" fontId="34" fillId="0" borderId="33"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64" fillId="0" borderId="33" xfId="0" applyFont="1" applyBorder="1" applyAlignment="1" applyProtection="1">
      <alignment horizontal="center" vertical="center" wrapText="1"/>
      <protection locked="0"/>
    </xf>
    <xf numFmtId="0" fontId="64" fillId="0" borderId="25" xfId="0" applyFont="1" applyBorder="1" applyAlignment="1" applyProtection="1">
      <alignment horizontal="center" vertical="center" wrapText="1"/>
      <protection locked="0"/>
    </xf>
    <xf numFmtId="0" fontId="64" fillId="0" borderId="32" xfId="0" applyFont="1" applyBorder="1" applyAlignment="1" applyProtection="1">
      <alignment horizontal="center" vertical="center" wrapText="1"/>
      <protection locked="0"/>
    </xf>
    <xf numFmtId="0" fontId="64" fillId="0" borderId="33" xfId="0" applyFont="1" applyBorder="1" applyAlignment="1" applyProtection="1">
      <alignment horizontal="left" vertical="center" wrapText="1"/>
      <protection locked="0"/>
    </xf>
    <xf numFmtId="0" fontId="64" fillId="0" borderId="25" xfId="0" applyFont="1" applyBorder="1" applyAlignment="1" applyProtection="1">
      <alignment horizontal="left" vertical="center" wrapText="1"/>
      <protection locked="0"/>
    </xf>
    <xf numFmtId="0" fontId="64" fillId="0" borderId="32" xfId="0" applyFont="1" applyBorder="1" applyAlignment="1" applyProtection="1">
      <alignment horizontal="left" vertical="center" wrapText="1"/>
      <protection locked="0"/>
    </xf>
    <xf numFmtId="0" fontId="34" fillId="0" borderId="1" xfId="0" applyFont="1" applyBorder="1" applyAlignment="1" applyProtection="1">
      <alignment horizontal="center" vertical="center" wrapText="1"/>
      <protection locked="0"/>
    </xf>
    <xf numFmtId="1" fontId="54" fillId="17" borderId="1" xfId="0" applyNumberFormat="1" applyFont="1" applyFill="1" applyBorder="1" applyAlignment="1">
      <alignment horizontal="center" vertical="center" wrapText="1"/>
    </xf>
    <xf numFmtId="0" fontId="54" fillId="17" borderId="1" xfId="0" applyFont="1" applyFill="1" applyBorder="1" applyAlignment="1">
      <alignment horizontal="center" vertical="center" wrapText="1"/>
    </xf>
    <xf numFmtId="0" fontId="34" fillId="17" borderId="1" xfId="0" applyFont="1" applyFill="1" applyBorder="1" applyAlignment="1">
      <alignment horizontal="center" vertical="center" wrapText="1"/>
    </xf>
    <xf numFmtId="0" fontId="34" fillId="17" borderId="1" xfId="0" applyFont="1" applyFill="1" applyBorder="1" applyAlignment="1">
      <alignment horizontal="center" vertical="center"/>
    </xf>
    <xf numFmtId="0" fontId="34" fillId="0" borderId="33" xfId="0" applyFont="1" applyBorder="1" applyAlignment="1" applyProtection="1">
      <alignment horizontal="left" vertical="top" wrapText="1"/>
      <protection locked="0"/>
    </xf>
    <xf numFmtId="0" fontId="34" fillId="0" borderId="25" xfId="0" applyFont="1" applyBorder="1" applyAlignment="1" applyProtection="1">
      <alignment horizontal="left" vertical="top" wrapText="1"/>
      <protection locked="0"/>
    </xf>
    <xf numFmtId="0" fontId="34" fillId="0" borderId="32" xfId="0" applyFont="1" applyBorder="1" applyAlignment="1" applyProtection="1">
      <alignment horizontal="left" vertical="top" wrapText="1"/>
      <protection locked="0"/>
    </xf>
    <xf numFmtId="0" fontId="65" fillId="0" borderId="1" xfId="0" applyFont="1" applyBorder="1" applyAlignment="1" applyProtection="1">
      <alignment vertical="top" wrapText="1"/>
      <protection locked="0"/>
    </xf>
    <xf numFmtId="0" fontId="34" fillId="0" borderId="1" xfId="0" applyFont="1" applyBorder="1" applyAlignment="1" applyProtection="1">
      <alignment horizontal="center" vertical="center"/>
      <protection locked="0"/>
    </xf>
    <xf numFmtId="0" fontId="34" fillId="20" borderId="1" xfId="0" applyFont="1" applyFill="1" applyBorder="1" applyAlignment="1">
      <alignment horizontal="center" vertical="center"/>
    </xf>
    <xf numFmtId="9" fontId="34" fillId="20" borderId="1" xfId="0" applyNumberFormat="1" applyFont="1" applyFill="1" applyBorder="1" applyAlignment="1">
      <alignment horizontal="center" vertical="center"/>
    </xf>
    <xf numFmtId="9" fontId="0" fillId="20" borderId="33" xfId="0" applyNumberFormat="1" applyFill="1" applyBorder="1" applyAlignment="1">
      <alignment horizontal="center" vertical="center"/>
    </xf>
    <xf numFmtId="0" fontId="0" fillId="20" borderId="25" xfId="0" applyFill="1" applyBorder="1" applyAlignment="1">
      <alignment horizontal="center" vertical="center"/>
    </xf>
    <xf numFmtId="0" fontId="0" fillId="20" borderId="32" xfId="0" applyFill="1" applyBorder="1" applyAlignment="1">
      <alignment horizontal="center" vertical="center"/>
    </xf>
    <xf numFmtId="0" fontId="0" fillId="20" borderId="33" xfId="0" applyFill="1" applyBorder="1" applyAlignment="1">
      <alignment horizontal="center" vertical="center"/>
    </xf>
    <xf numFmtId="2" fontId="34" fillId="17" borderId="1" xfId="0" applyNumberFormat="1" applyFont="1" applyFill="1" applyBorder="1" applyAlignment="1">
      <alignment horizontal="center" vertical="center" wrapText="1"/>
    </xf>
    <xf numFmtId="2" fontId="34" fillId="0" borderId="33" xfId="0" applyNumberFormat="1" applyFont="1" applyFill="1" applyBorder="1" applyAlignment="1" applyProtection="1">
      <alignment horizontal="center" vertical="center" wrapText="1"/>
      <protection locked="0"/>
    </xf>
    <xf numFmtId="2" fontId="34" fillId="0" borderId="25" xfId="0" applyNumberFormat="1" applyFont="1" applyFill="1" applyBorder="1" applyAlignment="1" applyProtection="1">
      <alignment horizontal="center" vertical="center" wrapText="1"/>
      <protection locked="0"/>
    </xf>
    <xf numFmtId="2" fontId="34" fillId="0" borderId="32"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top" wrapText="1"/>
      <protection locked="0"/>
    </xf>
    <xf numFmtId="2" fontId="34" fillId="0" borderId="1" xfId="0" applyNumberFormat="1" applyFont="1" applyFill="1" applyBorder="1" applyAlignment="1" applyProtection="1">
      <alignment horizontal="center" vertical="center" wrapText="1"/>
      <protection locked="0"/>
    </xf>
    <xf numFmtId="2" fontId="34" fillId="0" borderId="1" xfId="0" applyNumberFormat="1" applyFont="1" applyBorder="1" applyAlignment="1" applyProtection="1">
      <alignment horizontal="center" vertical="center" wrapText="1"/>
      <protection locked="0"/>
    </xf>
    <xf numFmtId="0" fontId="34" fillId="17" borderId="1" xfId="0" applyFont="1" applyFill="1" applyBorder="1" applyAlignment="1" applyProtection="1">
      <alignment horizontal="center" vertical="center" wrapText="1"/>
      <protection locked="0"/>
    </xf>
    <xf numFmtId="4" fontId="34" fillId="0" borderId="33" xfId="0" applyNumberFormat="1" applyFont="1" applyBorder="1" applyAlignment="1" applyProtection="1">
      <alignment horizontal="center" vertical="top" wrapText="1"/>
      <protection locked="0"/>
    </xf>
    <xf numFmtId="4" fontId="34" fillId="0" borderId="25" xfId="0" applyNumberFormat="1" applyFont="1" applyBorder="1" applyAlignment="1" applyProtection="1">
      <alignment horizontal="center" vertical="top" wrapText="1"/>
      <protection locked="0"/>
    </xf>
    <xf numFmtId="4" fontId="34" fillId="0" borderId="32" xfId="0" applyNumberFormat="1" applyFont="1" applyBorder="1" applyAlignment="1" applyProtection="1">
      <alignment horizontal="center" vertical="top" wrapText="1"/>
      <protection locked="0"/>
    </xf>
    <xf numFmtId="4" fontId="3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4" fillId="0" borderId="1" xfId="0" applyFont="1" applyBorder="1" applyAlignment="1" applyProtection="1">
      <alignment horizontal="left" vertical="top" wrapText="1"/>
      <protection locked="0"/>
    </xf>
    <xf numFmtId="0" fontId="0" fillId="0" borderId="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42" fillId="0" borderId="1" xfId="0" applyFont="1" applyBorder="1" applyAlignment="1" applyProtection="1">
      <alignment horizontal="center" vertical="center" wrapText="1"/>
      <protection locked="0"/>
    </xf>
    <xf numFmtId="0" fontId="34" fillId="0" borderId="33" xfId="0" quotePrefix="1" applyFont="1" applyBorder="1" applyAlignment="1" applyProtection="1">
      <alignment horizontal="center" vertical="center" wrapText="1"/>
      <protection locked="0"/>
    </xf>
    <xf numFmtId="0" fontId="34" fillId="0" borderId="25" xfId="0" quotePrefix="1" applyFont="1" applyBorder="1" applyAlignment="1" applyProtection="1">
      <alignment horizontal="center" vertical="center" wrapText="1"/>
      <protection locked="0"/>
    </xf>
    <xf numFmtId="0" fontId="34" fillId="0" borderId="32" xfId="0" quotePrefix="1" applyFont="1" applyBorder="1" applyAlignment="1" applyProtection="1">
      <alignment horizontal="center" vertical="center" wrapText="1"/>
      <protection locked="0"/>
    </xf>
    <xf numFmtId="0" fontId="34" fillId="17" borderId="33" xfId="0" applyFont="1" applyFill="1" applyBorder="1" applyAlignment="1">
      <alignment horizontal="center" vertical="center" wrapText="1"/>
    </xf>
    <xf numFmtId="0" fontId="34" fillId="17" borderId="25" xfId="0" applyFont="1" applyFill="1" applyBorder="1" applyAlignment="1">
      <alignment horizontal="center" vertical="center" wrapText="1"/>
    </xf>
    <xf numFmtId="0" fontId="34" fillId="17" borderId="32" xfId="0" applyFont="1" applyFill="1" applyBorder="1" applyAlignment="1">
      <alignment horizontal="center" vertical="center" wrapText="1"/>
    </xf>
    <xf numFmtId="14" fontId="34" fillId="0" borderId="33" xfId="0" applyNumberFormat="1"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protection locked="0"/>
    </xf>
    <xf numFmtId="0" fontId="34" fillId="0" borderId="32" xfId="0" applyFont="1" applyFill="1" applyBorder="1" applyAlignment="1" applyProtection="1">
      <alignment horizontal="center" vertical="center"/>
      <protection locked="0"/>
    </xf>
    <xf numFmtId="0" fontId="34" fillId="0" borderId="1"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protection locked="0"/>
    </xf>
    <xf numFmtId="0" fontId="34" fillId="20" borderId="33" xfId="0" applyFont="1" applyFill="1" applyBorder="1" applyAlignment="1">
      <alignment horizontal="center" vertical="center" wrapText="1"/>
    </xf>
    <xf numFmtId="0" fontId="0" fillId="20" borderId="25" xfId="0" applyFill="1" applyBorder="1" applyAlignment="1">
      <alignment horizontal="center" vertical="center" wrapText="1"/>
    </xf>
    <xf numFmtId="0" fontId="0" fillId="20" borderId="32" xfId="0" applyFill="1" applyBorder="1" applyAlignment="1">
      <alignment horizontal="center" vertical="center" wrapText="1"/>
    </xf>
    <xf numFmtId="0" fontId="4" fillId="0" borderId="61"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34" fillId="20" borderId="73" xfId="0" applyFont="1" applyFill="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34" fillId="2" borderId="1" xfId="0" applyFont="1" applyFill="1" applyBorder="1" applyAlignment="1" applyProtection="1">
      <alignment horizontal="center" vertical="center" wrapText="1"/>
      <protection locked="0"/>
    </xf>
    <xf numFmtId="2" fontId="34" fillId="0" borderId="33" xfId="0" applyNumberFormat="1" applyFont="1" applyFill="1" applyBorder="1" applyAlignment="1" applyProtection="1">
      <alignment horizontal="left" vertical="center" wrapText="1"/>
      <protection locked="0"/>
    </xf>
    <xf numFmtId="2" fontId="34" fillId="0" borderId="25" xfId="0" applyNumberFormat="1" applyFont="1" applyFill="1" applyBorder="1" applyAlignment="1" applyProtection="1">
      <alignment horizontal="left" vertical="center" wrapText="1"/>
      <protection locked="0"/>
    </xf>
    <xf numFmtId="2" fontId="34" fillId="0" borderId="32" xfId="0" applyNumberFormat="1" applyFont="1" applyFill="1" applyBorder="1" applyAlignment="1" applyProtection="1">
      <alignment horizontal="left" vertical="center" wrapText="1"/>
      <protection locked="0"/>
    </xf>
    <xf numFmtId="0" fontId="0" fillId="0" borderId="34"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34" fillId="0" borderId="1" xfId="0" applyFont="1" applyBorder="1" applyAlignment="1" applyProtection="1">
      <alignment horizontal="left" vertical="center" wrapText="1"/>
      <protection locked="0"/>
    </xf>
    <xf numFmtId="4" fontId="0" fillId="0" borderId="1" xfId="0" applyNumberFormat="1" applyBorder="1" applyAlignment="1" applyProtection="1">
      <alignment horizontal="center" vertical="center" wrapText="1"/>
      <protection locked="0"/>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34" fillId="0" borderId="33"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32" xfId="0" applyFont="1" applyBorder="1" applyAlignment="1" applyProtection="1">
      <alignment horizontal="left" vertical="center" wrapText="1"/>
      <protection locked="0"/>
    </xf>
    <xf numFmtId="1" fontId="2" fillId="17" borderId="1" xfId="0" applyNumberFormat="1" applyFont="1" applyFill="1" applyBorder="1" applyAlignment="1">
      <alignment horizontal="center" vertical="center" wrapText="1"/>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2" fontId="0" fillId="0" borderId="33" xfId="0" applyNumberFormat="1" applyFill="1" applyBorder="1" applyAlignment="1" applyProtection="1">
      <alignment horizontal="center" vertical="center" wrapText="1"/>
      <protection locked="0"/>
    </xf>
    <xf numFmtId="2" fontId="0" fillId="0" borderId="25" xfId="0" applyNumberFormat="1" applyFill="1" applyBorder="1" applyAlignment="1" applyProtection="1">
      <alignment horizontal="center" vertical="center" wrapText="1"/>
      <protection locked="0"/>
    </xf>
    <xf numFmtId="2" fontId="0" fillId="0" borderId="32" xfId="0" applyNumberFormat="1" applyFill="1" applyBorder="1" applyAlignment="1" applyProtection="1">
      <alignment horizontal="center" vertical="center" wrapText="1"/>
      <protection locked="0"/>
    </xf>
    <xf numFmtId="2" fontId="0" fillId="17" borderId="1" xfId="0" applyNumberFormat="1" applyFill="1" applyBorder="1" applyAlignment="1">
      <alignment horizontal="center" vertical="center" wrapText="1"/>
    </xf>
    <xf numFmtId="2" fontId="0" fillId="0" borderId="1" xfId="0" applyNumberFormat="1" applyBorder="1" applyAlignment="1" applyProtection="1">
      <alignment horizontal="center" vertical="center" wrapText="1"/>
      <protection locked="0"/>
    </xf>
    <xf numFmtId="0" fontId="2" fillId="17" borderId="1"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4" fontId="34" fillId="0" borderId="33" xfId="0" applyNumberFormat="1" applyFont="1" applyBorder="1" applyAlignment="1" applyProtection="1">
      <alignment horizontal="center" vertical="center" wrapText="1"/>
      <protection locked="0"/>
    </xf>
    <xf numFmtId="4" fontId="34" fillId="0" borderId="25" xfId="0" applyNumberFormat="1" applyFont="1" applyBorder="1" applyAlignment="1" applyProtection="1">
      <alignment horizontal="center" vertical="center" wrapText="1"/>
      <protection locked="0"/>
    </xf>
    <xf numFmtId="4" fontId="34" fillId="0" borderId="32" xfId="0" applyNumberFormat="1"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32" fillId="0" borderId="25"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2" fontId="32" fillId="0" borderId="33" xfId="0" applyNumberFormat="1" applyFont="1" applyFill="1" applyBorder="1" applyAlignment="1" applyProtection="1">
      <alignment horizontal="center" vertical="center" wrapText="1"/>
      <protection locked="0"/>
    </xf>
    <xf numFmtId="2" fontId="32" fillId="0" borderId="25" xfId="0" applyNumberFormat="1" applyFont="1" applyFill="1" applyBorder="1" applyAlignment="1" applyProtection="1">
      <alignment horizontal="center" vertical="center" wrapText="1"/>
      <protection locked="0"/>
    </xf>
    <xf numFmtId="2" fontId="32" fillId="0" borderId="32"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top" wrapText="1"/>
      <protection locked="0"/>
    </xf>
    <xf numFmtId="14" fontId="34" fillId="0" borderId="33" xfId="0" applyNumberFormat="1" applyFont="1" applyBorder="1" applyAlignment="1" applyProtection="1">
      <alignment horizontal="center" vertical="center"/>
      <protection locked="0"/>
    </xf>
    <xf numFmtId="14" fontId="34" fillId="0" borderId="25" xfId="0" applyNumberFormat="1" applyFont="1" applyBorder="1" applyAlignment="1" applyProtection="1">
      <alignment horizontal="center" vertical="center"/>
      <protection locked="0"/>
    </xf>
    <xf numFmtId="14" fontId="34" fillId="0" borderId="32" xfId="0" applyNumberFormat="1" applyFont="1" applyBorder="1" applyAlignment="1" applyProtection="1">
      <alignment horizontal="center" vertical="center"/>
      <protection locked="0"/>
    </xf>
    <xf numFmtId="0" fontId="54" fillId="0" borderId="1" xfId="0" applyFont="1" applyFill="1" applyBorder="1" applyAlignment="1">
      <alignment horizontal="center" vertical="center" wrapText="1"/>
    </xf>
    <xf numFmtId="0" fontId="34" fillId="17" borderId="32" xfId="0" applyFont="1" applyFill="1" applyBorder="1" applyAlignment="1">
      <alignment horizontal="center" vertical="center"/>
    </xf>
    <xf numFmtId="2" fontId="34" fillId="17" borderId="32" xfId="0" applyNumberFormat="1" applyFont="1" applyFill="1" applyBorder="1" applyAlignment="1">
      <alignment horizontal="center" vertical="center" wrapText="1"/>
    </xf>
    <xf numFmtId="0" fontId="38" fillId="3" borderId="41" xfId="0" applyFont="1" applyFill="1" applyBorder="1" applyAlignment="1" applyProtection="1">
      <alignment horizontal="center" vertical="center"/>
      <protection locked="0"/>
    </xf>
    <xf numFmtId="0" fontId="38" fillId="3" borderId="65" xfId="0" applyFont="1" applyFill="1" applyBorder="1" applyAlignment="1" applyProtection="1">
      <alignment horizontal="center" vertical="center"/>
      <protection locked="0"/>
    </xf>
    <xf numFmtId="0" fontId="38" fillId="3" borderId="24" xfId="0" applyFont="1" applyFill="1" applyBorder="1" applyAlignment="1" applyProtection="1">
      <alignment horizontal="center" vertical="center"/>
      <protection locked="0"/>
    </xf>
    <xf numFmtId="0" fontId="38" fillId="3" borderId="33" xfId="0" applyFont="1" applyFill="1" applyBorder="1" applyAlignment="1" applyProtection="1">
      <alignment horizontal="center" vertical="center" wrapText="1"/>
      <protection locked="0"/>
    </xf>
    <xf numFmtId="0" fontId="38" fillId="3" borderId="26" xfId="0" applyFont="1" applyFill="1" applyBorder="1" applyAlignment="1" applyProtection="1">
      <alignment horizontal="center" vertical="center" wrapText="1"/>
      <protection locked="0"/>
    </xf>
    <xf numFmtId="0" fontId="34" fillId="0" borderId="32" xfId="0" applyFont="1" applyBorder="1" applyAlignment="1" applyProtection="1">
      <alignment horizontal="center" vertical="top" wrapText="1"/>
      <protection locked="0"/>
    </xf>
    <xf numFmtId="0" fontId="55" fillId="7" borderId="10" xfId="0" applyFont="1" applyFill="1" applyBorder="1" applyAlignment="1" applyProtection="1">
      <alignment horizontal="center" vertical="center" wrapText="1"/>
      <protection locked="0"/>
    </xf>
    <xf numFmtId="0" fontId="55" fillId="7" borderId="0" xfId="0" applyFont="1" applyFill="1" applyBorder="1" applyAlignment="1" applyProtection="1">
      <alignment horizontal="center" vertical="center" wrapText="1"/>
      <protection locked="0"/>
    </xf>
    <xf numFmtId="0" fontId="55" fillId="7" borderId="11" xfId="0" applyFont="1" applyFill="1" applyBorder="1" applyAlignment="1" applyProtection="1">
      <alignment horizontal="center" vertical="center" wrapText="1"/>
      <protection locked="0"/>
    </xf>
    <xf numFmtId="0" fontId="0" fillId="7" borderId="15"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44" fillId="7" borderId="18" xfId="0" applyFont="1" applyFill="1" applyBorder="1" applyAlignment="1">
      <alignment vertical="center" wrapText="1"/>
    </xf>
    <xf numFmtId="0" fontId="44" fillId="7" borderId="19" xfId="0" applyFont="1" applyFill="1" applyBorder="1" applyAlignment="1">
      <alignment vertical="center" wrapText="1"/>
    </xf>
    <xf numFmtId="0" fontId="38" fillId="7" borderId="57" xfId="0" applyFont="1" applyFill="1" applyBorder="1" applyAlignment="1" applyProtection="1">
      <alignment horizontal="center" vertical="center"/>
      <protection locked="0"/>
    </xf>
    <xf numFmtId="0" fontId="38" fillId="7" borderId="32" xfId="0" applyFont="1" applyFill="1" applyBorder="1" applyAlignment="1" applyProtection="1">
      <alignment horizontal="center" vertical="center"/>
      <protection locked="0"/>
    </xf>
    <xf numFmtId="0" fontId="38" fillId="7" borderId="25" xfId="0" applyFont="1" applyFill="1" applyBorder="1" applyAlignment="1" applyProtection="1">
      <alignment horizontal="center" vertical="center"/>
      <protection locked="0"/>
    </xf>
    <xf numFmtId="0" fontId="38" fillId="7" borderId="60" xfId="0" applyFont="1" applyFill="1" applyBorder="1" applyAlignment="1" applyProtection="1">
      <alignment horizontal="center" vertical="center"/>
      <protection locked="0"/>
    </xf>
    <xf numFmtId="0" fontId="38" fillId="3" borderId="28" xfId="0" applyFont="1" applyFill="1" applyBorder="1" applyAlignment="1" applyProtection="1">
      <alignment horizontal="center" vertical="center" wrapText="1"/>
      <protection locked="0"/>
    </xf>
    <xf numFmtId="0" fontId="38" fillId="3" borderId="40" xfId="0" applyFont="1" applyFill="1" applyBorder="1" applyAlignment="1" applyProtection="1">
      <alignment horizontal="center" vertical="center" wrapText="1"/>
      <protection locked="0"/>
    </xf>
    <xf numFmtId="0" fontId="38" fillId="3" borderId="56" xfId="0" applyFont="1" applyFill="1" applyBorder="1" applyAlignment="1" applyProtection="1">
      <alignment horizontal="center" vertical="center" wrapText="1"/>
      <protection locked="0"/>
    </xf>
    <xf numFmtId="0" fontId="55" fillId="7" borderId="33" xfId="0" applyFont="1" applyFill="1" applyBorder="1" applyAlignment="1" applyProtection="1">
      <alignment horizontal="center" vertical="center" wrapText="1"/>
      <protection locked="0"/>
    </xf>
    <xf numFmtId="0" fontId="55" fillId="7" borderId="26" xfId="0" applyFont="1" applyFill="1" applyBorder="1" applyAlignment="1" applyProtection="1">
      <alignment horizontal="center" vertical="center" wrapText="1"/>
      <protection locked="0"/>
    </xf>
    <xf numFmtId="0" fontId="55" fillId="7" borderId="7" xfId="0" applyFont="1" applyFill="1" applyBorder="1" applyAlignment="1" applyProtection="1">
      <alignment horizontal="center" vertical="center" wrapText="1"/>
      <protection locked="0"/>
    </xf>
    <xf numFmtId="0" fontId="55" fillId="7" borderId="8" xfId="0" applyFont="1" applyFill="1" applyBorder="1" applyAlignment="1" applyProtection="1">
      <alignment horizontal="center" vertical="center" wrapText="1"/>
      <protection locked="0"/>
    </xf>
    <xf numFmtId="0" fontId="55" fillId="7" borderId="12" xfId="0" applyFont="1" applyFill="1" applyBorder="1" applyAlignment="1" applyProtection="1">
      <alignment horizontal="center" vertical="center" wrapText="1"/>
      <protection locked="0"/>
    </xf>
    <xf numFmtId="0" fontId="55" fillId="7" borderId="13" xfId="0" applyFont="1" applyFill="1" applyBorder="1" applyAlignment="1" applyProtection="1">
      <alignment horizontal="center" vertical="center" wrapText="1"/>
      <protection locked="0"/>
    </xf>
    <xf numFmtId="0" fontId="55" fillId="7" borderId="91" xfId="0" applyFont="1" applyFill="1" applyBorder="1" applyAlignment="1" applyProtection="1">
      <alignment horizontal="center" vertical="center" wrapText="1"/>
      <protection locked="0"/>
    </xf>
    <xf numFmtId="0" fontId="55" fillId="7" borderId="48" xfId="0" applyFont="1" applyFill="1" applyBorder="1" applyAlignment="1" applyProtection="1">
      <alignment horizontal="center" vertical="center" wrapText="1"/>
      <protection locked="0"/>
    </xf>
    <xf numFmtId="0" fontId="55" fillId="7" borderId="9" xfId="0" applyFont="1" applyFill="1" applyBorder="1" applyAlignment="1" applyProtection="1">
      <alignment horizontal="center" vertical="center" wrapText="1"/>
      <protection locked="0"/>
    </xf>
    <xf numFmtId="0" fontId="34" fillId="0" borderId="32" xfId="0" applyFont="1" applyBorder="1" applyAlignment="1" applyProtection="1">
      <alignment horizontal="center" vertical="center"/>
      <protection locked="0"/>
    </xf>
    <xf numFmtId="1" fontId="54" fillId="17" borderId="32" xfId="0" applyNumberFormat="1" applyFont="1" applyFill="1" applyBorder="1" applyAlignment="1">
      <alignment horizontal="center" vertical="center" wrapText="1"/>
    </xf>
    <xf numFmtId="0" fontId="54" fillId="17" borderId="32" xfId="0" applyFont="1" applyFill="1" applyBorder="1" applyAlignment="1">
      <alignment horizontal="center" vertical="center" wrapText="1"/>
    </xf>
    <xf numFmtId="0" fontId="38" fillId="5" borderId="27" xfId="0" applyFont="1" applyFill="1" applyBorder="1" applyAlignment="1" applyProtection="1">
      <alignment horizontal="center" vertical="center"/>
      <protection locked="0"/>
    </xf>
    <xf numFmtId="0" fontId="38" fillId="5" borderId="32" xfId="0" applyFont="1" applyFill="1" applyBorder="1" applyAlignment="1" applyProtection="1">
      <alignment horizontal="center" vertical="center"/>
      <protection locked="0"/>
    </xf>
    <xf numFmtId="0" fontId="38" fillId="5" borderId="35" xfId="0" applyFont="1" applyFill="1" applyBorder="1" applyAlignment="1" applyProtection="1">
      <alignment horizontal="center" vertical="center"/>
      <protection locked="0"/>
    </xf>
    <xf numFmtId="0" fontId="38" fillId="5" borderId="57" xfId="0" applyFont="1" applyFill="1" applyBorder="1" applyAlignment="1" applyProtection="1">
      <alignment horizontal="center" vertical="center"/>
      <protection locked="0"/>
    </xf>
    <xf numFmtId="0" fontId="55" fillId="7" borderId="45" xfId="0" applyFont="1" applyFill="1" applyBorder="1" applyAlignment="1" applyProtection="1">
      <alignment horizontal="center" vertical="center" wrapText="1"/>
      <protection locked="0"/>
    </xf>
    <xf numFmtId="0" fontId="55" fillId="7" borderId="59" xfId="0" applyFont="1" applyFill="1" applyBorder="1" applyAlignment="1" applyProtection="1">
      <alignment horizontal="center" vertical="center" wrapText="1"/>
      <protection locked="0"/>
    </xf>
    <xf numFmtId="0" fontId="55" fillId="7" borderId="42" xfId="0" applyFont="1" applyFill="1" applyBorder="1" applyAlignment="1" applyProtection="1">
      <alignment horizontal="center" vertical="center" wrapText="1"/>
      <protection locked="0"/>
    </xf>
    <xf numFmtId="0" fontId="55" fillId="7" borderId="25" xfId="0" applyFont="1" applyFill="1" applyBorder="1" applyAlignment="1" applyProtection="1">
      <alignment horizontal="center" vertical="center" wrapText="1"/>
      <protection locked="0"/>
    </xf>
    <xf numFmtId="0" fontId="55" fillId="7" borderId="28" xfId="0" applyFont="1" applyFill="1" applyBorder="1" applyAlignment="1" applyProtection="1">
      <alignment horizontal="center" vertical="center" wrapText="1"/>
      <protection locked="0"/>
    </xf>
    <xf numFmtId="0" fontId="55" fillId="7" borderId="14" xfId="0" applyFont="1" applyFill="1" applyBorder="1" applyAlignment="1" applyProtection="1">
      <alignment horizontal="center" vertical="center" wrapText="1"/>
      <protection locked="0"/>
    </xf>
    <xf numFmtId="0" fontId="55" fillId="7" borderId="31" xfId="0" applyFont="1" applyFill="1" applyBorder="1" applyAlignment="1" applyProtection="1">
      <alignment horizontal="center" vertical="center" wrapText="1"/>
      <protection locked="0"/>
    </xf>
    <xf numFmtId="0" fontId="55" fillId="7" borderId="29" xfId="0" applyFont="1" applyFill="1" applyBorder="1" applyAlignment="1" applyProtection="1">
      <alignment horizontal="center" vertical="center" wrapText="1"/>
      <protection locked="0"/>
    </xf>
    <xf numFmtId="0" fontId="55" fillId="7" borderId="62" xfId="0" applyFont="1" applyFill="1" applyBorder="1" applyAlignment="1" applyProtection="1">
      <alignment horizontal="center" vertical="center" wrapText="1"/>
      <protection locked="0"/>
    </xf>
    <xf numFmtId="0" fontId="55" fillId="7" borderId="27" xfId="0" applyFont="1" applyFill="1" applyBorder="1" applyAlignment="1" applyProtection="1">
      <alignment horizontal="center" vertical="center" wrapText="1"/>
      <protection locked="0"/>
    </xf>
    <xf numFmtId="0" fontId="38" fillId="3" borderId="25" xfId="0" applyFont="1" applyFill="1" applyBorder="1" applyAlignment="1" applyProtection="1">
      <alignment horizontal="center" vertical="center" wrapText="1"/>
      <protection locked="0"/>
    </xf>
    <xf numFmtId="0" fontId="38" fillId="3" borderId="55" xfId="0" applyFont="1" applyFill="1" applyBorder="1" applyAlignment="1" applyProtection="1">
      <alignment horizontal="center" vertical="center"/>
      <protection locked="0"/>
    </xf>
    <xf numFmtId="0" fontId="38" fillId="3" borderId="45" xfId="0" applyFont="1" applyFill="1" applyBorder="1" applyAlignment="1" applyProtection="1">
      <alignment horizontal="center" vertical="center" wrapText="1"/>
      <protection locked="0"/>
    </xf>
    <xf numFmtId="0" fontId="38" fillId="3" borderId="59" xfId="0" applyFont="1" applyFill="1" applyBorder="1" applyAlignment="1" applyProtection="1">
      <alignment horizontal="center" vertical="center" wrapText="1"/>
      <protection locked="0"/>
    </xf>
    <xf numFmtId="0" fontId="38" fillId="3" borderId="42" xfId="0" applyFont="1" applyFill="1" applyBorder="1" applyAlignment="1" applyProtection="1">
      <alignment horizontal="center" vertical="center" wrapText="1"/>
      <protection locked="0"/>
    </xf>
    <xf numFmtId="0" fontId="38" fillId="3" borderId="44" xfId="0" applyFont="1" applyFill="1" applyBorder="1" applyAlignment="1" applyProtection="1">
      <alignment horizontal="center" vertical="center" wrapText="1"/>
      <protection locked="0"/>
    </xf>
    <xf numFmtId="0" fontId="38" fillId="3" borderId="58" xfId="0" applyFont="1" applyFill="1" applyBorder="1" applyAlignment="1" applyProtection="1">
      <alignment horizontal="center" vertical="center" wrapText="1"/>
      <protection locked="0"/>
    </xf>
    <xf numFmtId="0" fontId="55" fillId="7" borderId="34" xfId="0" applyFont="1" applyFill="1" applyBorder="1" applyAlignment="1" applyProtection="1">
      <alignment horizontal="center" vertical="center" wrapText="1"/>
      <protection locked="0"/>
    </xf>
    <xf numFmtId="0" fontId="55" fillId="7" borderId="60" xfId="0" applyFont="1" applyFill="1" applyBorder="1" applyAlignment="1" applyProtection="1">
      <alignment horizontal="center" vertical="center" wrapText="1"/>
      <protection locked="0"/>
    </xf>
    <xf numFmtId="0" fontId="55" fillId="7" borderId="58" xfId="0" applyFont="1" applyFill="1" applyBorder="1" applyAlignment="1" applyProtection="1">
      <alignment horizontal="center" vertical="center" wrapText="1"/>
      <protection locked="0"/>
    </xf>
    <xf numFmtId="0" fontId="55" fillId="7" borderId="36" xfId="0" applyFont="1" applyFill="1" applyBorder="1" applyAlignment="1" applyProtection="1">
      <alignment horizontal="center" vertical="center" wrapText="1"/>
      <protection locked="0"/>
    </xf>
    <xf numFmtId="0" fontId="55" fillId="7" borderId="30" xfId="0" applyFont="1" applyFill="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2" fontId="34" fillId="0" borderId="32" xfId="0" applyNumberFormat="1" applyFont="1" applyBorder="1" applyAlignment="1" applyProtection="1">
      <alignment horizontal="center" vertical="center" wrapText="1"/>
      <protection locked="0"/>
    </xf>
    <xf numFmtId="0" fontId="55" fillId="7" borderId="54" xfId="0" applyFont="1" applyFill="1" applyBorder="1" applyAlignment="1" applyProtection="1">
      <alignment horizontal="center" vertical="center" wrapText="1"/>
      <protection locked="0"/>
    </xf>
    <xf numFmtId="0" fontId="55" fillId="7" borderId="38" xfId="0" applyFont="1" applyFill="1" applyBorder="1" applyAlignment="1" applyProtection="1">
      <alignment horizontal="center" vertical="center" wrapText="1"/>
      <protection locked="0"/>
    </xf>
    <xf numFmtId="0" fontId="55" fillId="7" borderId="23" xfId="0" applyFont="1" applyFill="1" applyBorder="1" applyAlignment="1" applyProtection="1">
      <alignment horizontal="center" vertical="center" wrapText="1"/>
      <protection locked="0"/>
    </xf>
    <xf numFmtId="0" fontId="55" fillId="7" borderId="40" xfId="0" applyFont="1" applyFill="1" applyBorder="1" applyAlignment="1" applyProtection="1">
      <alignment horizontal="center" vertical="center" wrapText="1"/>
      <protection locked="0"/>
    </xf>
    <xf numFmtId="0" fontId="55" fillId="7" borderId="56" xfId="0" applyFont="1" applyFill="1" applyBorder="1" applyAlignment="1" applyProtection="1">
      <alignment horizontal="center" vertical="center" wrapText="1"/>
      <protection locked="0"/>
    </xf>
    <xf numFmtId="0" fontId="55" fillId="7" borderId="2" xfId="0" applyFont="1" applyFill="1" applyBorder="1" applyAlignment="1" applyProtection="1">
      <alignment horizontal="center" vertical="center" wrapText="1"/>
      <protection locked="0"/>
    </xf>
    <xf numFmtId="0" fontId="55" fillId="7" borderId="3" xfId="0" applyFont="1" applyFill="1" applyBorder="1" applyAlignment="1" applyProtection="1">
      <alignment horizontal="center" vertical="center" wrapText="1"/>
      <protection locked="0"/>
    </xf>
    <xf numFmtId="0" fontId="55" fillId="7" borderId="4" xfId="0" applyFont="1" applyFill="1" applyBorder="1" applyAlignment="1" applyProtection="1">
      <alignment horizontal="center" vertical="center" wrapText="1"/>
      <protection locked="0"/>
    </xf>
    <xf numFmtId="0" fontId="38" fillId="3" borderId="31" xfId="0" applyFont="1" applyFill="1" applyBorder="1" applyAlignment="1" applyProtection="1">
      <alignment horizontal="center" vertical="center" wrapText="1"/>
      <protection locked="0"/>
    </xf>
    <xf numFmtId="0" fontId="38" fillId="3" borderId="63" xfId="0" applyFont="1" applyFill="1" applyBorder="1" applyAlignment="1" applyProtection="1">
      <alignment horizontal="center" vertical="center" wrapText="1"/>
      <protection locked="0"/>
    </xf>
    <xf numFmtId="0" fontId="12" fillId="7" borderId="61"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12" fillId="7" borderId="56" xfId="0" applyFont="1" applyFill="1" applyBorder="1" applyAlignment="1" applyProtection="1">
      <alignment horizontal="center" vertical="center" wrapText="1"/>
      <protection locked="0"/>
    </xf>
    <xf numFmtId="0" fontId="12" fillId="7" borderId="12" xfId="5" applyFont="1" applyFill="1" applyBorder="1" applyAlignment="1">
      <alignment horizontal="center" vertical="center" wrapText="1"/>
    </xf>
    <xf numFmtId="0" fontId="12" fillId="7" borderId="13" xfId="5" applyFont="1" applyFill="1" applyBorder="1" applyAlignment="1">
      <alignment horizontal="center" vertical="center" wrapText="1"/>
    </xf>
    <xf numFmtId="0" fontId="12" fillId="7" borderId="91" xfId="5" applyFont="1" applyFill="1" applyBorder="1" applyAlignment="1">
      <alignment horizontal="center" vertical="center" wrapText="1"/>
    </xf>
    <xf numFmtId="165" fontId="34" fillId="20" borderId="33" xfId="0" applyNumberFormat="1" applyFont="1" applyFill="1" applyBorder="1" applyAlignment="1">
      <alignment horizontal="center" vertical="center"/>
    </xf>
    <xf numFmtId="165" fontId="34" fillId="20" borderId="25" xfId="0" applyNumberFormat="1" applyFont="1" applyFill="1" applyBorder="1" applyAlignment="1">
      <alignment horizontal="center" vertical="center"/>
    </xf>
    <xf numFmtId="165" fontId="34" fillId="20" borderId="32" xfId="0" applyNumberFormat="1" applyFont="1" applyFill="1" applyBorder="1" applyAlignment="1">
      <alignment horizontal="center" vertical="center"/>
    </xf>
    <xf numFmtId="2" fontId="34" fillId="0" borderId="1" xfId="0" applyNumberFormat="1" applyFont="1" applyBorder="1" applyAlignment="1">
      <alignment horizontal="center" vertical="center" wrapText="1"/>
    </xf>
    <xf numFmtId="4" fontId="34" fillId="2" borderId="33" xfId="0" applyNumberFormat="1" applyFont="1" applyFill="1" applyBorder="1" applyAlignment="1" applyProtection="1">
      <alignment horizontal="center" vertical="top" wrapText="1"/>
      <protection locked="0"/>
    </xf>
    <xf numFmtId="4" fontId="34" fillId="2" borderId="25" xfId="0" applyNumberFormat="1" applyFont="1" applyFill="1" applyBorder="1" applyAlignment="1" applyProtection="1">
      <alignment horizontal="center" vertical="top" wrapText="1"/>
      <protection locked="0"/>
    </xf>
    <xf numFmtId="4" fontId="34" fillId="2" borderId="32" xfId="0" applyNumberFormat="1" applyFont="1" applyFill="1" applyBorder="1" applyAlignment="1" applyProtection="1">
      <alignment horizontal="center" vertical="top" wrapText="1"/>
      <protection locked="0"/>
    </xf>
    <xf numFmtId="14" fontId="34" fillId="2" borderId="1" xfId="0" applyNumberFormat="1" applyFont="1" applyFill="1" applyBorder="1" applyAlignment="1" applyProtection="1">
      <alignment horizontal="center" vertical="center"/>
      <protection locked="0"/>
    </xf>
    <xf numFmtId="0" fontId="42" fillId="2" borderId="1" xfId="0" applyFont="1" applyFill="1" applyBorder="1" applyAlignment="1" applyProtection="1">
      <alignment horizontal="center" vertical="center" wrapText="1"/>
      <protection locked="0"/>
    </xf>
    <xf numFmtId="0" fontId="34" fillId="2" borderId="33" xfId="0" applyFont="1" applyFill="1" applyBorder="1" applyAlignment="1" applyProtection="1">
      <alignment horizontal="center" vertical="center" wrapText="1"/>
      <protection locked="0"/>
    </xf>
    <xf numFmtId="0" fontId="34" fillId="2" borderId="25"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wrapText="1"/>
      <protection locked="0"/>
    </xf>
    <xf numFmtId="1" fontId="54" fillId="2" borderId="1" xfId="0" applyNumberFormat="1" applyFont="1" applyFill="1" applyBorder="1" applyAlignment="1">
      <alignment horizontal="center" vertical="center" wrapText="1"/>
    </xf>
    <xf numFmtId="0" fontId="54"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1" xfId="0" applyFont="1" applyFill="1" applyBorder="1" applyAlignment="1">
      <alignment horizontal="center" vertical="center"/>
    </xf>
    <xf numFmtId="4" fontId="34"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top" wrapText="1"/>
      <protection locked="0"/>
    </xf>
    <xf numFmtId="0" fontId="34" fillId="2" borderId="33" xfId="0" applyFont="1" applyFill="1" applyBorder="1" applyAlignment="1">
      <alignment horizontal="center" vertical="center"/>
    </xf>
    <xf numFmtId="0" fontId="34" fillId="2" borderId="25" xfId="0" applyFont="1" applyFill="1" applyBorder="1" applyAlignment="1">
      <alignment horizontal="center" vertical="center"/>
    </xf>
    <xf numFmtId="0" fontId="34" fillId="2" borderId="32" xfId="0" applyFont="1" applyFill="1" applyBorder="1" applyAlignment="1">
      <alignment horizontal="center" vertical="center"/>
    </xf>
    <xf numFmtId="4" fontId="34" fillId="2" borderId="1" xfId="0" applyNumberFormat="1" applyFont="1" applyFill="1" applyBorder="1" applyAlignment="1" applyProtection="1">
      <alignment horizontal="center" vertical="top" wrapText="1"/>
      <protection locked="0"/>
    </xf>
    <xf numFmtId="2" fontId="34" fillId="2" borderId="1" xfId="0" applyNumberFormat="1" applyFont="1" applyFill="1" applyBorder="1" applyAlignment="1">
      <alignment horizontal="center" vertical="center" wrapText="1"/>
    </xf>
    <xf numFmtId="2" fontId="34" fillId="2" borderId="1" xfId="0" applyNumberFormat="1" applyFont="1" applyFill="1" applyBorder="1" applyAlignment="1" applyProtection="1">
      <alignment horizontal="center" vertical="center" wrapText="1"/>
      <protection locked="0"/>
    </xf>
    <xf numFmtId="9" fontId="34" fillId="20" borderId="33" xfId="7" applyFont="1" applyFill="1" applyBorder="1" applyAlignment="1">
      <alignment horizontal="center" vertical="center"/>
    </xf>
    <xf numFmtId="9" fontId="34" fillId="20" borderId="25" xfId="7" applyFont="1" applyFill="1" applyBorder="1" applyAlignment="1">
      <alignment horizontal="center" vertical="center"/>
    </xf>
    <xf numFmtId="9" fontId="34" fillId="20" borderId="32" xfId="7" applyFont="1" applyFill="1" applyBorder="1" applyAlignment="1">
      <alignment horizontal="center" vertical="center"/>
    </xf>
    <xf numFmtId="0" fontId="47" fillId="7" borderId="1" xfId="1" applyFont="1" applyFill="1" applyBorder="1" applyAlignment="1">
      <alignment horizontal="center" vertical="center"/>
    </xf>
    <xf numFmtId="0" fontId="48" fillId="7" borderId="20" xfId="1" applyFont="1" applyFill="1" applyBorder="1" applyAlignment="1">
      <alignment horizontal="center" vertical="center" wrapText="1"/>
    </xf>
    <xf numFmtId="0" fontId="20" fillId="0" borderId="29" xfId="0" applyFont="1" applyBorder="1" applyAlignment="1">
      <alignment horizontal="justify" vertical="center" wrapText="1"/>
    </xf>
    <xf numFmtId="0" fontId="20" fillId="0" borderId="27" xfId="0" applyFont="1" applyBorder="1" applyAlignment="1">
      <alignment horizontal="justify" vertical="center" wrapText="1"/>
    </xf>
    <xf numFmtId="0" fontId="23" fillId="2" borderId="7" xfId="6" applyFont="1" applyFill="1" applyBorder="1" applyAlignment="1">
      <alignment horizontal="center" vertical="center" wrapText="1"/>
    </xf>
    <xf numFmtId="0" fontId="23" fillId="2" borderId="0" xfId="6" applyFont="1" applyFill="1" applyAlignment="1">
      <alignment horizontal="center" vertical="center" wrapText="1"/>
    </xf>
    <xf numFmtId="0" fontId="43" fillId="10" borderId="52" xfId="6" applyFont="1" applyFill="1" applyBorder="1" applyAlignment="1">
      <alignment horizontal="center" vertical="center" wrapText="1"/>
    </xf>
    <xf numFmtId="0" fontId="43" fillId="10" borderId="50" xfId="6" applyFont="1" applyFill="1" applyBorder="1" applyAlignment="1">
      <alignment horizontal="center" vertical="center" wrapText="1"/>
    </xf>
    <xf numFmtId="0" fontId="43" fillId="10" borderId="51" xfId="6" applyFont="1" applyFill="1" applyBorder="1" applyAlignment="1">
      <alignment horizontal="center" vertical="center" wrapText="1"/>
    </xf>
    <xf numFmtId="0" fontId="43" fillId="10" borderId="49" xfId="6" applyFont="1" applyFill="1" applyBorder="1" applyAlignment="1">
      <alignment horizontal="center" vertical="center" wrapText="1"/>
    </xf>
    <xf numFmtId="0" fontId="21" fillId="10" borderId="7" xfId="6" applyFont="1" applyFill="1" applyBorder="1" applyAlignment="1">
      <alignment horizontal="center" vertical="center" wrapText="1"/>
    </xf>
    <xf numFmtId="0" fontId="21" fillId="10" borderId="0" xfId="6" applyFont="1" applyFill="1" applyBorder="1" applyAlignment="1">
      <alignment horizontal="center" vertical="center" wrapText="1"/>
    </xf>
    <xf numFmtId="0" fontId="21" fillId="10" borderId="48" xfId="6" applyFont="1" applyFill="1" applyBorder="1" applyAlignment="1">
      <alignment horizontal="center" vertical="center" wrapText="1"/>
    </xf>
    <xf numFmtId="0" fontId="22" fillId="7" borderId="8" xfId="6" applyFont="1" applyFill="1" applyBorder="1" applyAlignment="1">
      <alignment horizontal="center" vertical="top" wrapText="1"/>
    </xf>
    <xf numFmtId="0" fontId="22" fillId="7" borderId="11" xfId="6" applyFont="1" applyFill="1" applyBorder="1" applyAlignment="1">
      <alignment horizontal="center" vertical="top" wrapText="1"/>
    </xf>
    <xf numFmtId="0" fontId="22" fillId="7" borderId="9" xfId="6" applyFont="1" applyFill="1" applyBorder="1" applyAlignment="1">
      <alignment horizontal="center" vertical="top" wrapText="1"/>
    </xf>
    <xf numFmtId="0" fontId="44" fillId="10" borderId="5" xfId="6" applyFont="1" applyFill="1" applyBorder="1" applyAlignment="1">
      <alignment horizontal="center" vertical="center" wrapText="1"/>
    </xf>
    <xf numFmtId="0" fontId="44" fillId="10" borderId="10" xfId="6" applyFont="1" applyFill="1" applyBorder="1" applyAlignment="1">
      <alignment horizontal="center" vertical="center" wrapText="1"/>
    </xf>
    <xf numFmtId="0" fontId="44" fillId="10" borderId="6" xfId="6" applyFont="1" applyFill="1" applyBorder="1" applyAlignment="1">
      <alignment horizontal="center" vertical="center" wrapText="1"/>
    </xf>
    <xf numFmtId="0" fontId="43" fillId="10" borderId="2" xfId="6" applyFont="1" applyFill="1" applyBorder="1" applyAlignment="1">
      <alignment horizontal="center" vertical="center" wrapText="1"/>
    </xf>
    <xf numFmtId="0" fontId="43" fillId="10" borderId="3" xfId="6" applyFont="1" applyFill="1" applyBorder="1" applyAlignment="1">
      <alignment horizontal="center" vertical="center" wrapText="1"/>
    </xf>
    <xf numFmtId="0" fontId="43" fillId="10" borderId="4" xfId="6" applyFont="1" applyFill="1" applyBorder="1" applyAlignment="1">
      <alignment horizontal="center" vertical="center" wrapText="1"/>
    </xf>
    <xf numFmtId="0" fontId="5" fillId="0" borderId="86"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4" xfId="0" applyFont="1" applyBorder="1" applyAlignment="1">
      <alignment horizontal="center" vertical="center" wrapText="1"/>
    </xf>
    <xf numFmtId="0" fontId="1" fillId="7" borderId="15" xfId="1" applyFont="1" applyFill="1" applyBorder="1" applyAlignment="1">
      <alignment horizontal="center"/>
    </xf>
    <xf numFmtId="0" fontId="1" fillId="7" borderId="18" xfId="1" applyFont="1" applyFill="1" applyBorder="1" applyAlignment="1">
      <alignment horizontal="center"/>
    </xf>
    <xf numFmtId="0" fontId="1" fillId="7" borderId="19" xfId="1" applyFont="1" applyFill="1" applyBorder="1" applyAlignment="1">
      <alignment horizontal="center"/>
    </xf>
    <xf numFmtId="0" fontId="1" fillId="10" borderId="33" xfId="1" applyFont="1" applyFill="1" applyBorder="1" applyAlignment="1">
      <alignment horizontal="center" vertical="center"/>
    </xf>
    <xf numFmtId="0" fontId="2" fillId="7" borderId="1" xfId="1" applyFont="1" applyFill="1" applyBorder="1" applyAlignment="1">
      <alignment horizontal="center"/>
    </xf>
    <xf numFmtId="0" fontId="2" fillId="7" borderId="20" xfId="1" applyFont="1" applyFill="1" applyBorder="1" applyAlignment="1">
      <alignment horizontal="center"/>
    </xf>
    <xf numFmtId="0" fontId="12" fillId="7" borderId="52" xfId="1" applyFont="1" applyFill="1" applyBorder="1" applyAlignment="1">
      <alignment horizontal="center" vertical="center"/>
    </xf>
    <xf numFmtId="0" fontId="12" fillId="7" borderId="51" xfId="1" applyFont="1" applyFill="1" applyBorder="1" applyAlignment="1">
      <alignment horizontal="center" vertical="center"/>
    </xf>
    <xf numFmtId="0" fontId="48" fillId="7" borderId="1" xfId="1" applyFont="1" applyFill="1" applyBorder="1" applyAlignment="1">
      <alignment horizontal="center" vertical="center" wrapText="1"/>
    </xf>
    <xf numFmtId="0" fontId="2" fillId="7" borderId="2" xfId="6" applyFont="1" applyFill="1" applyBorder="1" applyAlignment="1">
      <alignment horizontal="center"/>
    </xf>
    <xf numFmtId="0" fontId="2" fillId="7" borderId="3" xfId="6" applyFont="1" applyFill="1" applyBorder="1" applyAlignment="1">
      <alignment horizontal="center"/>
    </xf>
    <xf numFmtId="0" fontId="2" fillId="7" borderId="4" xfId="6" applyFont="1" applyFill="1" applyBorder="1" applyAlignment="1">
      <alignment horizontal="center"/>
    </xf>
    <xf numFmtId="0" fontId="2" fillId="10" borderId="2" xfId="6" applyFont="1" applyFill="1" applyBorder="1" applyAlignment="1">
      <alignment horizontal="center"/>
    </xf>
    <xf numFmtId="0" fontId="2" fillId="10" borderId="3" xfId="6" applyFont="1" applyFill="1" applyBorder="1" applyAlignment="1">
      <alignment horizontal="center"/>
    </xf>
    <xf numFmtId="0" fontId="2" fillId="10" borderId="4" xfId="6" applyFont="1" applyFill="1" applyBorder="1" applyAlignment="1">
      <alignment horizontal="center"/>
    </xf>
    <xf numFmtId="0" fontId="26" fillId="7" borderId="17" xfId="6" applyFont="1" applyFill="1" applyBorder="1" applyAlignment="1">
      <alignment horizontal="center" vertical="center" wrapText="1"/>
    </xf>
    <xf numFmtId="0" fontId="26" fillId="7" borderId="53" xfId="6" applyFont="1" applyFill="1" applyBorder="1" applyAlignment="1">
      <alignment horizontal="center" vertical="center" wrapText="1"/>
    </xf>
    <xf numFmtId="0" fontId="26" fillId="0" borderId="33" xfId="6" applyFont="1" applyBorder="1" applyAlignment="1">
      <alignment horizontal="center" vertical="center" wrapText="1"/>
    </xf>
    <xf numFmtId="0" fontId="26" fillId="0" borderId="32" xfId="6" applyFont="1" applyBorder="1" applyAlignment="1">
      <alignment horizontal="center" vertical="center" wrapText="1"/>
    </xf>
    <xf numFmtId="0" fontId="26" fillId="0" borderId="1" xfId="6" applyFont="1" applyBorder="1" applyAlignment="1">
      <alignment horizontal="center" vertical="center" wrapText="1"/>
    </xf>
    <xf numFmtId="0" fontId="47" fillId="7" borderId="24" xfId="1" applyFont="1" applyFill="1" applyBorder="1" applyAlignment="1">
      <alignment horizontal="center" vertical="center"/>
    </xf>
    <xf numFmtId="0" fontId="14" fillId="0" borderId="82" xfId="1" applyFont="1" applyFill="1" applyBorder="1" applyAlignment="1">
      <alignment horizontal="justify" vertical="center" wrapText="1"/>
    </xf>
    <xf numFmtId="0" fontId="14" fillId="0" borderId="82" xfId="1" applyFont="1" applyFill="1" applyBorder="1" applyAlignment="1">
      <alignment horizontal="center" vertical="center" wrapText="1"/>
    </xf>
    <xf numFmtId="0" fontId="14" fillId="0" borderId="84" xfId="1" applyFont="1" applyFill="1" applyBorder="1" applyAlignment="1">
      <alignment horizontal="center" vertical="center" wrapText="1"/>
    </xf>
    <xf numFmtId="0" fontId="2" fillId="7" borderId="15" xfId="1" applyFont="1" applyFill="1" applyBorder="1" applyAlignment="1">
      <alignment horizontal="center"/>
    </xf>
    <xf numFmtId="0" fontId="2" fillId="7" borderId="18" xfId="1" applyFont="1" applyFill="1" applyBorder="1" applyAlignment="1">
      <alignment horizontal="center"/>
    </xf>
    <xf numFmtId="0" fontId="2" fillId="7" borderId="19" xfId="1" applyFont="1" applyFill="1" applyBorder="1" applyAlignment="1">
      <alignment horizontal="center"/>
    </xf>
    <xf numFmtId="0" fontId="47" fillId="10" borderId="16" xfId="1" applyFont="1" applyFill="1" applyBorder="1" applyAlignment="1">
      <alignment horizontal="center" vertical="center" wrapText="1"/>
    </xf>
    <xf numFmtId="0" fontId="47" fillId="10" borderId="33" xfId="1" applyFont="1" applyFill="1" applyBorder="1" applyAlignment="1">
      <alignment horizontal="center" vertical="center" wrapText="1"/>
    </xf>
    <xf numFmtId="0" fontId="48" fillId="7" borderId="22" xfId="1" applyFont="1" applyFill="1" applyBorder="1" applyAlignment="1">
      <alignment horizontal="center" vertical="center" wrapText="1"/>
    </xf>
    <xf numFmtId="0" fontId="50" fillId="7" borderId="52" xfId="1" applyFont="1" applyFill="1" applyBorder="1" applyAlignment="1">
      <alignment horizontal="center" vertical="center" wrapText="1"/>
    </xf>
    <xf numFmtId="0" fontId="50" fillId="7" borderId="50" xfId="1" applyFont="1" applyFill="1" applyBorder="1" applyAlignment="1">
      <alignment horizontal="center" vertical="center" wrapText="1"/>
    </xf>
    <xf numFmtId="0" fontId="14" fillId="0" borderId="86" xfId="1" applyFont="1" applyFill="1" applyBorder="1" applyAlignment="1">
      <alignment horizontal="justify" vertical="center" wrapText="1"/>
    </xf>
    <xf numFmtId="0" fontId="6" fillId="0" borderId="74" xfId="1" applyFont="1" applyBorder="1" applyAlignment="1">
      <alignment horizontal="center" vertical="center" wrapText="1"/>
    </xf>
    <xf numFmtId="0" fontId="6" fillId="0" borderId="78" xfId="1" applyFont="1" applyBorder="1" applyAlignment="1">
      <alignment horizontal="center" vertical="center" wrapText="1"/>
    </xf>
    <xf numFmtId="0" fontId="51" fillId="0" borderId="33" xfId="0" applyFont="1" applyBorder="1" applyAlignment="1">
      <alignment horizontal="center" wrapText="1"/>
    </xf>
    <xf numFmtId="0" fontId="51" fillId="0" borderId="32" xfId="0" applyFont="1" applyBorder="1" applyAlignment="1">
      <alignment horizontal="center" wrapText="1"/>
    </xf>
    <xf numFmtId="0" fontId="6" fillId="0" borderId="1" xfId="0" applyFont="1" applyBorder="1" applyAlignment="1">
      <alignment horizontal="left" vertical="center" wrapText="1"/>
    </xf>
    <xf numFmtId="0" fontId="6" fillId="18" borderId="77" xfId="0" applyFont="1" applyFill="1" applyBorder="1" applyAlignment="1">
      <alignment horizontal="left" vertical="center" wrapText="1"/>
    </xf>
    <xf numFmtId="0" fontId="6" fillId="18" borderId="76" xfId="0" applyFont="1" applyFill="1" applyBorder="1" applyAlignment="1">
      <alignment horizontal="left" vertical="center" wrapText="1"/>
    </xf>
    <xf numFmtId="0" fontId="2" fillId="10" borderId="52" xfId="1" applyFont="1" applyFill="1" applyBorder="1" applyAlignment="1">
      <alignment horizontal="center" vertical="center" wrapText="1"/>
    </xf>
    <xf numFmtId="0" fontId="2" fillId="10" borderId="50" xfId="1" applyFont="1" applyFill="1" applyBorder="1" applyAlignment="1">
      <alignment horizontal="center" vertical="center" wrapText="1"/>
    </xf>
    <xf numFmtId="0" fontId="2" fillId="10" borderId="51" xfId="1" applyFont="1" applyFill="1" applyBorder="1" applyAlignment="1">
      <alignment horizontal="center" vertical="center" wrapText="1"/>
    </xf>
    <xf numFmtId="0" fontId="5" fillId="0" borderId="89" xfId="1" applyFont="1" applyBorder="1" applyAlignment="1">
      <alignment horizontal="center" vertical="center" wrapText="1"/>
    </xf>
    <xf numFmtId="0" fontId="5" fillId="0" borderId="74" xfId="1" applyFont="1" applyBorder="1" applyAlignment="1">
      <alignment horizontal="center" vertical="center" wrapText="1"/>
    </xf>
    <xf numFmtId="0" fontId="34" fillId="0" borderId="33" xfId="0" applyFont="1" applyBorder="1" applyAlignment="1">
      <alignment horizontal="center" vertical="center"/>
    </xf>
    <xf numFmtId="0" fontId="34" fillId="0" borderId="32" xfId="0" applyFont="1" applyBorder="1" applyAlignment="1">
      <alignment horizontal="center" vertical="center"/>
    </xf>
    <xf numFmtId="0" fontId="51" fillId="0" borderId="33" xfId="0" applyFont="1" applyBorder="1" applyAlignment="1">
      <alignment horizontal="center" vertical="center" wrapText="1"/>
    </xf>
    <xf numFmtId="0" fontId="51" fillId="0" borderId="32" xfId="0" applyFont="1" applyBorder="1" applyAlignment="1">
      <alignment horizontal="center" vertical="center" wrapText="1"/>
    </xf>
    <xf numFmtId="0" fontId="10" fillId="0" borderId="0" xfId="0" applyFont="1" applyAlignment="1">
      <alignment horizontal="center"/>
    </xf>
    <xf numFmtId="0" fontId="0" fillId="0" borderId="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 xfId="0" applyFont="1" applyBorder="1" applyAlignment="1" applyProtection="1">
      <alignment horizontal="center" vertical="center" wrapText="1"/>
      <protection locked="0"/>
    </xf>
    <xf numFmtId="0" fontId="0" fillId="2" borderId="1" xfId="0" applyFont="1" applyFill="1" applyBorder="1" applyAlignment="1" applyProtection="1">
      <alignment horizontal="left" vertical="top" wrapText="1"/>
      <protection locked="0"/>
    </xf>
    <xf numFmtId="0" fontId="0" fillId="0" borderId="1" xfId="0" applyFont="1" applyBorder="1" applyAlignment="1" applyProtection="1">
      <alignment vertical="top" wrapText="1"/>
      <protection locked="0"/>
    </xf>
    <xf numFmtId="0" fontId="0" fillId="0" borderId="3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cellXfs>
  <cellStyles count="8">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xfId="7" builtinId="5"/>
    <cellStyle name="Porcentaje 2" xfId="3" xr:uid="{00000000-0005-0000-0000-000006000000}"/>
  </cellStyles>
  <dxfs count="180">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CFEBA"/>
      <color rgb="FF66FF33"/>
      <color rgb="FFFFFFCC"/>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calcChain" Target="calcChain.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9525</xdr:colOff>
      <xdr:row>0</xdr:row>
      <xdr:rowOff>0</xdr:rowOff>
    </xdr:from>
    <xdr:ext cx="665163" cy="534739"/>
    <xdr:pic>
      <xdr:nvPicPr>
        <xdr:cNvPr id="2" name="9 Imagen" descr="LOGO SED.jpg">
          <a:extLst>
            <a:ext uri="{FF2B5EF4-FFF2-40B4-BE49-F238E27FC236}">
              <a16:creationId xmlns:a16="http://schemas.microsoft.com/office/drawing/2014/main" id="{5DE4F139-F3BB-466B-AD33-A3E468837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665163" cy="534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243727</xdr:colOff>
      <xdr:row>0</xdr:row>
      <xdr:rowOff>59392</xdr:rowOff>
    </xdr:from>
    <xdr:ext cx="1028167" cy="72165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727" y="59392"/>
          <a:ext cx="1028167" cy="72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794015</xdr:colOff>
      <xdr:row>0</xdr:row>
      <xdr:rowOff>154214</xdr:rowOff>
    </xdr:from>
    <xdr:ext cx="838841" cy="694569"/>
    <xdr:pic>
      <xdr:nvPicPr>
        <xdr:cNvPr id="2" name="9 Imagen" descr="LOGO SED.jpg">
          <a:extLst>
            <a:ext uri="{FF2B5EF4-FFF2-40B4-BE49-F238E27FC236}">
              <a16:creationId xmlns:a16="http://schemas.microsoft.com/office/drawing/2014/main" id="{015714CC-80E2-414F-88F8-26BA24E1D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2682" y="154214"/>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85060"/>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190500</xdr:rowOff>
    </xdr:from>
    <xdr:ext cx="1460500" cy="814916"/>
    <xdr:pic>
      <xdr:nvPicPr>
        <xdr:cNvPr id="2" name="9 Imagen" descr="LOGO SED.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38667"/>
          <a:ext cx="1460500" cy="81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229671</xdr:colOff>
      <xdr:row>1</xdr:row>
      <xdr:rowOff>0</xdr:rowOff>
    </xdr:from>
    <xdr:ext cx="908279" cy="770659"/>
    <xdr:pic>
      <xdr:nvPicPr>
        <xdr:cNvPr id="2" name="9 Imagen" descr="LOGO SED.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671" y="190500"/>
          <a:ext cx="908279"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EDGARFERNANDO.Lenovo-PC/Downloads/LHERRERA/Documents/OAP%20desde%202012/2019/PAAC/consolidado%206%20componentes/PAAC%202019%20ene29%20ajustado%20gestion%20contractual%20directo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odelo/Desktop/Copia%20de%20Prueba%20OKK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vega/AppData/Local/Microsoft/Windows/Temporary%20Internet%20Files/Content.Outlook/75D2HZSO/MAPA%20RIESGOS%20CORRUPCION%202019%20CONTRATACION%20DB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alidad%20educativa%20integral\PAAC%202019%20mapa%20riesgos%20corrupcion%20CEI%20SCP%201312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row>
      </sheetData>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ES"/>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persons/person.xml><?xml version="1.0" encoding="utf-8"?>
<personList xmlns="http://schemas.microsoft.com/office/spreadsheetml/2018/threadedcomments" xmlns:x="http://schemas.openxmlformats.org/spreadsheetml/2006/main">
  <person displayName="EDGAR FERNANDO ORTEGA GALAN" id="{29C460E5-CE0E-4D68-8A5B-81B8A9190CDB}" userId="EDGAR FERNANDO ORTEGA GALAN"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364" dT="2021-11-03T16:46:29.75" personId="{29C460E5-CE0E-4D68-8A5B-81B8A9190CDB}" id="{CF4962F2-FA07-4ADB-9467-47FCA97B74E3}">
    <text>Segun la metodologia de elaboración de riesgos de corupción se requiere establecer la periodicidad  o tiempo de ejecución del control 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6"/>
  <sheetViews>
    <sheetView topLeftCell="D1" zoomScale="60" zoomScaleNormal="60" zoomScalePageLayoutView="85" workbookViewId="0">
      <selection activeCell="D9" sqref="D9:D32"/>
    </sheetView>
  </sheetViews>
  <sheetFormatPr baseColWidth="10" defaultColWidth="11.42578125" defaultRowHeight="15" x14ac:dyDescent="0.2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5703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5703125" style="5" customWidth="1"/>
    <col min="41" max="16384" width="11.42578125" style="1"/>
  </cols>
  <sheetData>
    <row r="1" spans="1:40" ht="40.5" customHeight="1" thickBot="1" x14ac:dyDescent="0.3">
      <c r="A1" s="398"/>
      <c r="B1" s="399"/>
      <c r="C1" s="407" t="s">
        <v>0</v>
      </c>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9"/>
    </row>
    <row r="2" spans="1:40" ht="30" customHeight="1" thickBot="1" x14ac:dyDescent="0.3">
      <c r="A2" s="400"/>
      <c r="B2" s="401"/>
      <c r="C2" s="404" t="s">
        <v>1</v>
      </c>
      <c r="D2" s="405"/>
      <c r="E2" s="405"/>
      <c r="F2" s="405"/>
      <c r="G2" s="406"/>
      <c r="H2" s="415"/>
      <c r="I2" s="416"/>
      <c r="J2" s="416"/>
      <c r="K2" s="416"/>
      <c r="L2" s="417"/>
      <c r="M2" s="405"/>
      <c r="N2" s="405"/>
      <c r="O2" s="405"/>
      <c r="P2" s="406"/>
      <c r="Q2" s="412"/>
      <c r="R2" s="413"/>
      <c r="S2" s="413"/>
      <c r="T2" s="413"/>
      <c r="U2" s="413"/>
      <c r="V2" s="413"/>
      <c r="W2" s="413"/>
      <c r="X2" s="413"/>
      <c r="Y2" s="413"/>
      <c r="Z2" s="413"/>
      <c r="AA2" s="413"/>
      <c r="AB2" s="413"/>
      <c r="AC2" s="413"/>
      <c r="AD2" s="413"/>
      <c r="AE2" s="413"/>
      <c r="AF2" s="413"/>
      <c r="AG2" s="413"/>
      <c r="AH2" s="413"/>
      <c r="AI2" s="413"/>
      <c r="AJ2" s="413"/>
      <c r="AK2" s="413"/>
      <c r="AL2" s="413"/>
      <c r="AM2" s="413"/>
      <c r="AN2" s="414"/>
    </row>
    <row r="3" spans="1:40" ht="30" customHeight="1" thickBot="1" x14ac:dyDescent="0.3">
      <c r="A3" s="402"/>
      <c r="B3" s="403"/>
      <c r="C3" s="407" t="s">
        <v>2</v>
      </c>
      <c r="D3" s="409"/>
      <c r="E3" s="412"/>
      <c r="F3" s="413"/>
      <c r="G3" s="413"/>
      <c r="H3" s="413"/>
      <c r="I3" s="413"/>
      <c r="J3" s="413"/>
      <c r="K3" s="413"/>
      <c r="L3" s="414"/>
      <c r="M3" s="408"/>
      <c r="N3" s="408"/>
      <c r="O3" s="409"/>
      <c r="P3" s="412"/>
      <c r="Q3" s="413"/>
      <c r="R3" s="413"/>
      <c r="S3" s="413"/>
      <c r="T3" s="413"/>
      <c r="U3" s="413"/>
      <c r="V3" s="413"/>
      <c r="W3" s="413"/>
      <c r="X3" s="413"/>
      <c r="Y3" s="413"/>
      <c r="Z3" s="413"/>
      <c r="AA3" s="413"/>
      <c r="AB3" s="413"/>
      <c r="AC3" s="413"/>
      <c r="AD3" s="413"/>
      <c r="AE3" s="413"/>
      <c r="AF3" s="413"/>
      <c r="AG3" s="413"/>
      <c r="AH3" s="413"/>
      <c r="AI3" s="413"/>
      <c r="AJ3" s="413"/>
      <c r="AK3" s="413"/>
      <c r="AL3" s="413"/>
      <c r="AM3" s="413"/>
      <c r="AN3" s="414"/>
    </row>
    <row r="4" spans="1:40" ht="30" customHeight="1" thickBot="1" x14ac:dyDescent="0.3">
      <c r="A4" s="2"/>
      <c r="B4" s="2"/>
      <c r="C4" s="2"/>
      <c r="D4" s="2"/>
      <c r="E4" s="2"/>
      <c r="F4" s="2"/>
      <c r="G4" s="2"/>
      <c r="H4" s="2"/>
      <c r="I4" s="2"/>
      <c r="J4" s="2"/>
      <c r="K4" s="2"/>
      <c r="L4" s="2"/>
      <c r="M4" s="2"/>
      <c r="N4" s="2"/>
      <c r="O4" s="2"/>
      <c r="P4" s="2"/>
      <c r="Q4" s="2"/>
      <c r="R4" s="2"/>
      <c r="S4" s="2"/>
      <c r="T4" s="2"/>
      <c r="U4" s="2"/>
      <c r="V4" s="2"/>
      <c r="W4" s="2"/>
    </row>
    <row r="5" spans="1:40" ht="35.25" customHeight="1" x14ac:dyDescent="0.25">
      <c r="A5" s="395" t="s">
        <v>3</v>
      </c>
      <c r="B5" s="396"/>
      <c r="C5" s="396"/>
      <c r="D5" s="396"/>
      <c r="E5" s="397"/>
      <c r="F5" s="395" t="s">
        <v>4</v>
      </c>
      <c r="G5" s="396"/>
      <c r="H5" s="396"/>
      <c r="I5" s="397"/>
      <c r="J5" s="395" t="s">
        <v>5</v>
      </c>
      <c r="K5" s="396"/>
      <c r="L5" s="396"/>
      <c r="M5" s="396"/>
      <c r="N5" s="396"/>
      <c r="O5" s="396"/>
      <c r="P5" s="396"/>
      <c r="Q5" s="396"/>
      <c r="R5" s="396"/>
      <c r="S5" s="396"/>
      <c r="T5" s="396"/>
      <c r="U5" s="396"/>
      <c r="V5" s="396"/>
      <c r="W5" s="397"/>
      <c r="X5" s="395" t="s">
        <v>6</v>
      </c>
      <c r="Y5" s="410"/>
      <c r="Z5" s="410"/>
      <c r="AA5" s="410"/>
      <c r="AB5" s="410"/>
      <c r="AC5" s="410"/>
      <c r="AD5" s="410"/>
      <c r="AE5" s="410"/>
      <c r="AF5" s="410"/>
      <c r="AG5" s="410"/>
      <c r="AH5" s="410"/>
      <c r="AI5" s="411"/>
      <c r="AJ5" s="395" t="s">
        <v>7</v>
      </c>
      <c r="AK5" s="410"/>
      <c r="AL5" s="410"/>
      <c r="AM5" s="410"/>
      <c r="AN5" s="411"/>
    </row>
    <row r="6" spans="1:40" s="3" customFormat="1" ht="27" customHeight="1" x14ac:dyDescent="0.25">
      <c r="A6" s="363" t="s">
        <v>8</v>
      </c>
      <c r="B6" s="365" t="s">
        <v>9</v>
      </c>
      <c r="C6" s="365" t="s">
        <v>10</v>
      </c>
      <c r="D6" s="365" t="s">
        <v>11</v>
      </c>
      <c r="E6" s="381" t="s">
        <v>12</v>
      </c>
      <c r="F6" s="363" t="s">
        <v>13</v>
      </c>
      <c r="G6" s="365" t="s">
        <v>14</v>
      </c>
      <c r="H6" s="383" t="s">
        <v>15</v>
      </c>
      <c r="I6" s="392" t="s">
        <v>16</v>
      </c>
      <c r="J6" s="363" t="s">
        <v>17</v>
      </c>
      <c r="K6" s="365" t="s">
        <v>18</v>
      </c>
      <c r="L6" s="365" t="s">
        <v>19</v>
      </c>
      <c r="M6" s="365" t="s">
        <v>20</v>
      </c>
      <c r="N6" s="365" t="s">
        <v>21</v>
      </c>
      <c r="O6" s="365" t="s">
        <v>13</v>
      </c>
      <c r="P6" s="365" t="s">
        <v>14</v>
      </c>
      <c r="Q6" s="383" t="s">
        <v>15</v>
      </c>
      <c r="R6" s="383" t="s">
        <v>16</v>
      </c>
      <c r="S6" s="385" t="s">
        <v>22</v>
      </c>
      <c r="T6" s="385"/>
      <c r="U6" s="385"/>
      <c r="V6" s="385"/>
      <c r="W6" s="386"/>
      <c r="X6" s="389" t="s">
        <v>23</v>
      </c>
      <c r="Y6" s="387"/>
      <c r="Z6" s="387"/>
      <c r="AA6" s="387"/>
      <c r="AB6" s="387" t="s">
        <v>24</v>
      </c>
      <c r="AC6" s="387"/>
      <c r="AD6" s="387"/>
      <c r="AE6" s="387"/>
      <c r="AF6" s="387" t="s">
        <v>25</v>
      </c>
      <c r="AG6" s="387"/>
      <c r="AH6" s="387"/>
      <c r="AI6" s="388"/>
      <c r="AJ6" s="363" t="s">
        <v>26</v>
      </c>
      <c r="AK6" s="365" t="s">
        <v>27</v>
      </c>
      <c r="AL6" s="365" t="s">
        <v>28</v>
      </c>
      <c r="AM6" s="365" t="s">
        <v>29</v>
      </c>
      <c r="AN6" s="381" t="s">
        <v>30</v>
      </c>
    </row>
    <row r="7" spans="1:40" s="3" customFormat="1" ht="27" customHeight="1" x14ac:dyDescent="0.25">
      <c r="A7" s="363"/>
      <c r="B7" s="365"/>
      <c r="C7" s="365"/>
      <c r="D7" s="365"/>
      <c r="E7" s="381"/>
      <c r="F7" s="363"/>
      <c r="G7" s="365"/>
      <c r="H7" s="383"/>
      <c r="I7" s="392"/>
      <c r="J7" s="363"/>
      <c r="K7" s="365"/>
      <c r="L7" s="365"/>
      <c r="M7" s="365"/>
      <c r="N7" s="365"/>
      <c r="O7" s="365"/>
      <c r="P7" s="365"/>
      <c r="Q7" s="383"/>
      <c r="R7" s="383"/>
      <c r="S7" s="365" t="s">
        <v>31</v>
      </c>
      <c r="T7" s="365" t="s">
        <v>32</v>
      </c>
      <c r="U7" s="365" t="s">
        <v>33</v>
      </c>
      <c r="V7" s="365" t="s">
        <v>34</v>
      </c>
      <c r="W7" s="381" t="s">
        <v>35</v>
      </c>
      <c r="X7" s="363" t="s">
        <v>36</v>
      </c>
      <c r="Y7" s="365" t="s">
        <v>37</v>
      </c>
      <c r="Z7" s="365" t="s">
        <v>38</v>
      </c>
      <c r="AA7" s="365" t="s">
        <v>28</v>
      </c>
      <c r="AB7" s="365" t="s">
        <v>36</v>
      </c>
      <c r="AC7" s="365" t="s">
        <v>37</v>
      </c>
      <c r="AD7" s="365" t="s">
        <v>38</v>
      </c>
      <c r="AE7" s="365" t="s">
        <v>28</v>
      </c>
      <c r="AF7" s="365" t="s">
        <v>36</v>
      </c>
      <c r="AG7" s="365" t="s">
        <v>37</v>
      </c>
      <c r="AH7" s="365" t="s">
        <v>38</v>
      </c>
      <c r="AI7" s="381" t="s">
        <v>28</v>
      </c>
      <c r="AJ7" s="363"/>
      <c r="AK7" s="365"/>
      <c r="AL7" s="365"/>
      <c r="AM7" s="365"/>
      <c r="AN7" s="381"/>
    </row>
    <row r="8" spans="1:40" ht="27" customHeight="1" thickBot="1" x14ac:dyDescent="0.3">
      <c r="A8" s="364"/>
      <c r="B8" s="366"/>
      <c r="C8" s="366"/>
      <c r="D8" s="366"/>
      <c r="E8" s="382"/>
      <c r="F8" s="364"/>
      <c r="G8" s="366"/>
      <c r="H8" s="384"/>
      <c r="I8" s="393"/>
      <c r="J8" s="364"/>
      <c r="K8" s="366"/>
      <c r="L8" s="366"/>
      <c r="M8" s="366"/>
      <c r="N8" s="366"/>
      <c r="O8" s="366"/>
      <c r="P8" s="366"/>
      <c r="Q8" s="384"/>
      <c r="R8" s="384"/>
      <c r="S8" s="366"/>
      <c r="T8" s="366"/>
      <c r="U8" s="366"/>
      <c r="V8" s="366"/>
      <c r="W8" s="382"/>
      <c r="X8" s="364"/>
      <c r="Y8" s="366"/>
      <c r="Z8" s="366"/>
      <c r="AA8" s="366"/>
      <c r="AB8" s="366"/>
      <c r="AC8" s="366"/>
      <c r="AD8" s="366"/>
      <c r="AE8" s="366"/>
      <c r="AF8" s="366"/>
      <c r="AG8" s="366"/>
      <c r="AH8" s="366"/>
      <c r="AI8" s="382"/>
      <c r="AJ8" s="364"/>
      <c r="AK8" s="366"/>
      <c r="AL8" s="366"/>
      <c r="AM8" s="366"/>
      <c r="AN8" s="382"/>
    </row>
    <row r="9" spans="1:40" ht="18.75" customHeight="1" x14ac:dyDescent="0.25">
      <c r="A9" s="378">
        <v>1</v>
      </c>
      <c r="B9" s="370"/>
      <c r="C9" s="375"/>
      <c r="D9" s="370"/>
      <c r="E9" s="367"/>
      <c r="F9" s="390"/>
      <c r="G9" s="370"/>
      <c r="H9" s="370"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367" t="str">
        <f>IF(EXACT(H9,"Baja"),"Asumir el Riesgo",IF(EXACT(H9,"Moderada"),"Asumir el Riesgo, Reducir el Riesgo",IF(EXACT(H9,"Alta"),"Asumir el Riesgo, Evitar, Compartir o Transferir",IF(EXACT(H9,"Extrema"),"Reducir el Riesgo, Evitar, Compartir o Transferir",""))))</f>
        <v/>
      </c>
      <c r="J9" s="390"/>
      <c r="K9" s="370"/>
      <c r="L9" s="84"/>
      <c r="M9" s="84" t="str">
        <f>+IFERROR(VLOOKUP(L9,DATOS!$E$2:$F$9,2,FALSE),"")</f>
        <v/>
      </c>
      <c r="N9" s="394">
        <f>SUM(M9:M16)</f>
        <v>0</v>
      </c>
      <c r="O9" s="370"/>
      <c r="P9" s="370"/>
      <c r="Q9" s="370"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367" t="str">
        <f>IF(EXACT(Q9,"Baja"),"Asumir el Riesgo",IF(EXACT(Q9,"Moderada"),"Asumir el Riesgo, Reducir el Riesgo",IF(EXACT(Q9,"Alta"),"Asumir el Riesgo, Evitar, Compartir o Transferir",IF(EXACT(Q9,"Extrema"),"Reducir el Riesgo, Evitar, Compartir o Transferir",""))))</f>
        <v/>
      </c>
      <c r="S9" s="394"/>
      <c r="T9" s="394"/>
      <c r="U9" s="394"/>
      <c r="V9" s="394"/>
      <c r="W9" s="419"/>
      <c r="X9" s="378"/>
      <c r="Y9" s="394"/>
      <c r="Z9" s="394"/>
      <c r="AA9" s="394"/>
      <c r="AB9" s="394"/>
      <c r="AC9" s="394"/>
      <c r="AD9" s="394"/>
      <c r="AE9" s="394"/>
      <c r="AF9" s="394"/>
      <c r="AG9" s="394"/>
      <c r="AH9" s="394"/>
      <c r="AI9" s="419"/>
      <c r="AJ9" s="425"/>
      <c r="AK9" s="421"/>
      <c r="AL9" s="421"/>
      <c r="AM9" s="421"/>
      <c r="AN9" s="423"/>
    </row>
    <row r="10" spans="1:40" ht="18.75" customHeight="1" x14ac:dyDescent="0.25">
      <c r="A10" s="379"/>
      <c r="B10" s="371"/>
      <c r="C10" s="376"/>
      <c r="D10" s="371"/>
      <c r="E10" s="368"/>
      <c r="F10" s="391"/>
      <c r="G10" s="371"/>
      <c r="H10" s="371"/>
      <c r="I10" s="368"/>
      <c r="J10" s="391"/>
      <c r="K10" s="371"/>
      <c r="L10" s="82"/>
      <c r="M10" s="82" t="str">
        <f>+IFERROR(VLOOKUP(L10,DATOS!$E$2:$F$9,2,FALSE),"")</f>
        <v/>
      </c>
      <c r="N10" s="373"/>
      <c r="O10" s="371"/>
      <c r="P10" s="371"/>
      <c r="Q10" s="371"/>
      <c r="R10" s="368"/>
      <c r="S10" s="373"/>
      <c r="T10" s="373"/>
      <c r="U10" s="373"/>
      <c r="V10" s="373"/>
      <c r="W10" s="420"/>
      <c r="X10" s="379"/>
      <c r="Y10" s="373"/>
      <c r="Z10" s="373"/>
      <c r="AA10" s="373"/>
      <c r="AB10" s="373"/>
      <c r="AC10" s="373"/>
      <c r="AD10" s="373"/>
      <c r="AE10" s="373"/>
      <c r="AF10" s="373"/>
      <c r="AG10" s="373"/>
      <c r="AH10" s="373"/>
      <c r="AI10" s="420"/>
      <c r="AJ10" s="426"/>
      <c r="AK10" s="422"/>
      <c r="AL10" s="422"/>
      <c r="AM10" s="422"/>
      <c r="AN10" s="424"/>
    </row>
    <row r="11" spans="1:40" ht="18.75" customHeight="1" x14ac:dyDescent="0.25">
      <c r="A11" s="379"/>
      <c r="B11" s="371"/>
      <c r="C11" s="376"/>
      <c r="D11" s="371"/>
      <c r="E11" s="368"/>
      <c r="F11" s="391"/>
      <c r="G11" s="371"/>
      <c r="H11" s="371"/>
      <c r="I11" s="368"/>
      <c r="J11" s="391"/>
      <c r="K11" s="371"/>
      <c r="L11" s="82"/>
      <c r="M11" s="82" t="str">
        <f>+IFERROR(VLOOKUP(L11,DATOS!$E$2:$F$9,2,FALSE),"")</f>
        <v/>
      </c>
      <c r="N11" s="373"/>
      <c r="O11" s="371"/>
      <c r="P11" s="371"/>
      <c r="Q11" s="371"/>
      <c r="R11" s="368"/>
      <c r="S11" s="373"/>
      <c r="T11" s="373"/>
      <c r="U11" s="373"/>
      <c r="V11" s="373"/>
      <c r="W11" s="420"/>
      <c r="X11" s="379"/>
      <c r="Y11" s="373"/>
      <c r="Z11" s="373"/>
      <c r="AA11" s="373"/>
      <c r="AB11" s="373"/>
      <c r="AC11" s="373"/>
      <c r="AD11" s="373"/>
      <c r="AE11" s="373"/>
      <c r="AF11" s="373"/>
      <c r="AG11" s="373"/>
      <c r="AH11" s="373"/>
      <c r="AI11" s="420"/>
      <c r="AJ11" s="426"/>
      <c r="AK11" s="422"/>
      <c r="AL11" s="422"/>
      <c r="AM11" s="422"/>
      <c r="AN11" s="424"/>
    </row>
    <row r="12" spans="1:40" ht="18.75" customHeight="1" x14ac:dyDescent="0.25">
      <c r="A12" s="379"/>
      <c r="B12" s="371"/>
      <c r="C12" s="376"/>
      <c r="D12" s="371"/>
      <c r="E12" s="368"/>
      <c r="F12" s="391"/>
      <c r="G12" s="371"/>
      <c r="H12" s="371"/>
      <c r="I12" s="368"/>
      <c r="J12" s="391"/>
      <c r="K12" s="371"/>
      <c r="L12" s="82"/>
      <c r="M12" s="82" t="str">
        <f>+IFERROR(VLOOKUP(L12,DATOS!$E$2:$F$9,2,FALSE),"")</f>
        <v/>
      </c>
      <c r="N12" s="373"/>
      <c r="O12" s="371"/>
      <c r="P12" s="371"/>
      <c r="Q12" s="371"/>
      <c r="R12" s="368"/>
      <c r="S12" s="373"/>
      <c r="T12" s="373"/>
      <c r="U12" s="373"/>
      <c r="V12" s="373"/>
      <c r="W12" s="420"/>
      <c r="X12" s="379"/>
      <c r="Y12" s="373"/>
      <c r="Z12" s="373"/>
      <c r="AA12" s="373"/>
      <c r="AB12" s="373"/>
      <c r="AC12" s="373"/>
      <c r="AD12" s="373"/>
      <c r="AE12" s="373"/>
      <c r="AF12" s="373"/>
      <c r="AG12" s="373"/>
      <c r="AH12" s="373"/>
      <c r="AI12" s="420"/>
      <c r="AJ12" s="426"/>
      <c r="AK12" s="422"/>
      <c r="AL12" s="422"/>
      <c r="AM12" s="422"/>
      <c r="AN12" s="424"/>
    </row>
    <row r="13" spans="1:40" ht="18.75" customHeight="1" x14ac:dyDescent="0.25">
      <c r="A13" s="379"/>
      <c r="B13" s="371"/>
      <c r="C13" s="376"/>
      <c r="D13" s="371"/>
      <c r="E13" s="368"/>
      <c r="F13" s="391"/>
      <c r="G13" s="371"/>
      <c r="H13" s="371"/>
      <c r="I13" s="368"/>
      <c r="J13" s="391"/>
      <c r="K13" s="371"/>
      <c r="L13" s="82"/>
      <c r="M13" s="82" t="str">
        <f>+IFERROR(VLOOKUP(L13,DATOS!$E$2:$F$9,2,FALSE),"")</f>
        <v/>
      </c>
      <c r="N13" s="373"/>
      <c r="O13" s="371"/>
      <c r="P13" s="371"/>
      <c r="Q13" s="371"/>
      <c r="R13" s="368"/>
      <c r="S13" s="373"/>
      <c r="T13" s="373"/>
      <c r="U13" s="373"/>
      <c r="V13" s="373"/>
      <c r="W13" s="420"/>
      <c r="X13" s="379"/>
      <c r="Y13" s="373"/>
      <c r="Z13" s="373"/>
      <c r="AA13" s="373"/>
      <c r="AB13" s="373"/>
      <c r="AC13" s="373"/>
      <c r="AD13" s="373"/>
      <c r="AE13" s="373"/>
      <c r="AF13" s="373"/>
      <c r="AG13" s="373"/>
      <c r="AH13" s="373"/>
      <c r="AI13" s="420"/>
      <c r="AJ13" s="426"/>
      <c r="AK13" s="422"/>
      <c r="AL13" s="422"/>
      <c r="AM13" s="422"/>
      <c r="AN13" s="424"/>
    </row>
    <row r="14" spans="1:40" ht="18.75" customHeight="1" x14ac:dyDescent="0.25">
      <c r="A14" s="379"/>
      <c r="B14" s="371"/>
      <c r="C14" s="376"/>
      <c r="D14" s="371"/>
      <c r="E14" s="368"/>
      <c r="F14" s="391"/>
      <c r="G14" s="371"/>
      <c r="H14" s="371"/>
      <c r="I14" s="368"/>
      <c r="J14" s="391"/>
      <c r="K14" s="371"/>
      <c r="L14" s="82"/>
      <c r="M14" s="82" t="str">
        <f>+IFERROR(VLOOKUP(L14,DATOS!$E$2:$F$9,2,FALSE),"")</f>
        <v/>
      </c>
      <c r="N14" s="373"/>
      <c r="O14" s="371"/>
      <c r="P14" s="371"/>
      <c r="Q14" s="371"/>
      <c r="R14" s="368"/>
      <c r="S14" s="373"/>
      <c r="T14" s="373"/>
      <c r="U14" s="373"/>
      <c r="V14" s="373"/>
      <c r="W14" s="420"/>
      <c r="X14" s="379"/>
      <c r="Y14" s="373"/>
      <c r="Z14" s="373"/>
      <c r="AA14" s="373"/>
      <c r="AB14" s="373"/>
      <c r="AC14" s="373"/>
      <c r="AD14" s="373"/>
      <c r="AE14" s="373"/>
      <c r="AF14" s="373"/>
      <c r="AG14" s="373"/>
      <c r="AH14" s="373"/>
      <c r="AI14" s="420"/>
      <c r="AJ14" s="426"/>
      <c r="AK14" s="422"/>
      <c r="AL14" s="422"/>
      <c r="AM14" s="422"/>
      <c r="AN14" s="424"/>
    </row>
    <row r="15" spans="1:40" ht="18.75" customHeight="1" x14ac:dyDescent="0.25">
      <c r="A15" s="379"/>
      <c r="B15" s="371"/>
      <c r="C15" s="376"/>
      <c r="D15" s="371"/>
      <c r="E15" s="368"/>
      <c r="F15" s="391"/>
      <c r="G15" s="371"/>
      <c r="H15" s="371"/>
      <c r="I15" s="368"/>
      <c r="J15" s="391"/>
      <c r="K15" s="371"/>
      <c r="L15" s="82"/>
      <c r="M15" s="82" t="str">
        <f>+IFERROR(VLOOKUP(L15,DATOS!$E$2:$F$9,2,FALSE),"")</f>
        <v/>
      </c>
      <c r="N15" s="373"/>
      <c r="O15" s="371"/>
      <c r="P15" s="371"/>
      <c r="Q15" s="371"/>
      <c r="R15" s="368"/>
      <c r="S15" s="373"/>
      <c r="T15" s="373"/>
      <c r="U15" s="373"/>
      <c r="V15" s="373"/>
      <c r="W15" s="420"/>
      <c r="X15" s="379"/>
      <c r="Y15" s="373"/>
      <c r="Z15" s="373"/>
      <c r="AA15" s="373"/>
      <c r="AB15" s="373"/>
      <c r="AC15" s="373"/>
      <c r="AD15" s="373"/>
      <c r="AE15" s="373"/>
      <c r="AF15" s="373"/>
      <c r="AG15" s="373"/>
      <c r="AH15" s="373"/>
      <c r="AI15" s="420"/>
      <c r="AJ15" s="426"/>
      <c r="AK15" s="422"/>
      <c r="AL15" s="422"/>
      <c r="AM15" s="422"/>
      <c r="AN15" s="424"/>
    </row>
    <row r="16" spans="1:40" ht="18.75" customHeight="1" x14ac:dyDescent="0.25">
      <c r="A16" s="379"/>
      <c r="B16" s="371"/>
      <c r="C16" s="376"/>
      <c r="D16" s="371"/>
      <c r="E16" s="368"/>
      <c r="F16" s="391"/>
      <c r="G16" s="371"/>
      <c r="H16" s="371"/>
      <c r="I16" s="368"/>
      <c r="J16" s="391"/>
      <c r="K16" s="371"/>
      <c r="L16" s="82"/>
      <c r="M16" s="82" t="str">
        <f>+IFERROR(VLOOKUP(L16,DATOS!$E$2:$F$9,2,FALSE),"")</f>
        <v/>
      </c>
      <c r="N16" s="373"/>
      <c r="O16" s="371"/>
      <c r="P16" s="371"/>
      <c r="Q16" s="371"/>
      <c r="R16" s="368"/>
      <c r="S16" s="373"/>
      <c r="T16" s="373"/>
      <c r="U16" s="373"/>
      <c r="V16" s="373"/>
      <c r="W16" s="420"/>
      <c r="X16" s="379"/>
      <c r="Y16" s="373"/>
      <c r="Z16" s="373"/>
      <c r="AA16" s="373"/>
      <c r="AB16" s="373"/>
      <c r="AC16" s="373"/>
      <c r="AD16" s="373"/>
      <c r="AE16" s="373"/>
      <c r="AF16" s="373"/>
      <c r="AG16" s="373"/>
      <c r="AH16" s="373"/>
      <c r="AI16" s="420"/>
      <c r="AJ16" s="426"/>
      <c r="AK16" s="422"/>
      <c r="AL16" s="422"/>
      <c r="AM16" s="422"/>
      <c r="AN16" s="424"/>
    </row>
    <row r="17" spans="1:40" ht="18.75" customHeight="1" x14ac:dyDescent="0.25">
      <c r="A17" s="379"/>
      <c r="B17" s="373"/>
      <c r="C17" s="376"/>
      <c r="D17" s="371"/>
      <c r="E17" s="368"/>
      <c r="F17" s="391"/>
      <c r="G17" s="371"/>
      <c r="H17" s="371"/>
      <c r="I17" s="368"/>
      <c r="J17" s="391"/>
      <c r="K17" s="371"/>
      <c r="L17" s="82"/>
      <c r="M17" s="82" t="str">
        <f>+IFERROR(VLOOKUP(L17,DATOS!$E$2:$F$9,2,FALSE),"")</f>
        <v/>
      </c>
      <c r="N17" s="373">
        <f>SUM(M17:M24)</f>
        <v>0</v>
      </c>
      <c r="O17" s="371"/>
      <c r="P17" s="371"/>
      <c r="Q17" s="371"/>
      <c r="R17" s="368"/>
      <c r="S17" s="373"/>
      <c r="T17" s="373"/>
      <c r="U17" s="373"/>
      <c r="V17" s="373"/>
      <c r="W17" s="420"/>
      <c r="X17" s="379"/>
      <c r="Y17" s="373"/>
      <c r="Z17" s="373"/>
      <c r="AA17" s="373"/>
      <c r="AB17" s="373"/>
      <c r="AC17" s="373"/>
      <c r="AD17" s="373"/>
      <c r="AE17" s="373"/>
      <c r="AF17" s="373"/>
      <c r="AG17" s="373"/>
      <c r="AH17" s="373"/>
      <c r="AI17" s="420"/>
      <c r="AJ17" s="426"/>
      <c r="AK17" s="422"/>
      <c r="AL17" s="422"/>
      <c r="AM17" s="422"/>
      <c r="AN17" s="424"/>
    </row>
    <row r="18" spans="1:40" ht="18.75" customHeight="1" x14ac:dyDescent="0.25">
      <c r="A18" s="379"/>
      <c r="B18" s="373"/>
      <c r="C18" s="376"/>
      <c r="D18" s="371"/>
      <c r="E18" s="368"/>
      <c r="F18" s="391"/>
      <c r="G18" s="371"/>
      <c r="H18" s="371"/>
      <c r="I18" s="368"/>
      <c r="J18" s="391"/>
      <c r="K18" s="371"/>
      <c r="L18" s="82"/>
      <c r="M18" s="82" t="str">
        <f>+IFERROR(VLOOKUP(L18,DATOS!$E$2:$F$9,2,FALSE),"")</f>
        <v/>
      </c>
      <c r="N18" s="373"/>
      <c r="O18" s="371"/>
      <c r="P18" s="371"/>
      <c r="Q18" s="371"/>
      <c r="R18" s="368"/>
      <c r="S18" s="373"/>
      <c r="T18" s="373"/>
      <c r="U18" s="373"/>
      <c r="V18" s="373"/>
      <c r="W18" s="420"/>
      <c r="X18" s="379"/>
      <c r="Y18" s="373"/>
      <c r="Z18" s="373"/>
      <c r="AA18" s="373"/>
      <c r="AB18" s="373"/>
      <c r="AC18" s="373"/>
      <c r="AD18" s="373"/>
      <c r="AE18" s="373"/>
      <c r="AF18" s="373"/>
      <c r="AG18" s="373"/>
      <c r="AH18" s="373"/>
      <c r="AI18" s="420"/>
      <c r="AJ18" s="426"/>
      <c r="AK18" s="422"/>
      <c r="AL18" s="422"/>
      <c r="AM18" s="422"/>
      <c r="AN18" s="424"/>
    </row>
    <row r="19" spans="1:40" ht="18.75" customHeight="1" x14ac:dyDescent="0.25">
      <c r="A19" s="379"/>
      <c r="B19" s="373"/>
      <c r="C19" s="376"/>
      <c r="D19" s="371"/>
      <c r="E19" s="368"/>
      <c r="F19" s="391"/>
      <c r="G19" s="371"/>
      <c r="H19" s="371"/>
      <c r="I19" s="368"/>
      <c r="J19" s="391"/>
      <c r="K19" s="371"/>
      <c r="L19" s="82"/>
      <c r="M19" s="82" t="str">
        <f>+IFERROR(VLOOKUP(L19,DATOS!$E$2:$F$9,2,FALSE),"")</f>
        <v/>
      </c>
      <c r="N19" s="373"/>
      <c r="O19" s="371"/>
      <c r="P19" s="371"/>
      <c r="Q19" s="371"/>
      <c r="R19" s="368"/>
      <c r="S19" s="373"/>
      <c r="T19" s="373"/>
      <c r="U19" s="373"/>
      <c r="V19" s="373"/>
      <c r="W19" s="420"/>
      <c r="X19" s="379"/>
      <c r="Y19" s="373"/>
      <c r="Z19" s="373"/>
      <c r="AA19" s="373"/>
      <c r="AB19" s="373"/>
      <c r="AC19" s="373"/>
      <c r="AD19" s="373"/>
      <c r="AE19" s="373"/>
      <c r="AF19" s="373"/>
      <c r="AG19" s="373"/>
      <c r="AH19" s="373"/>
      <c r="AI19" s="420"/>
      <c r="AJ19" s="426"/>
      <c r="AK19" s="422"/>
      <c r="AL19" s="422"/>
      <c r="AM19" s="422"/>
      <c r="AN19" s="424"/>
    </row>
    <row r="20" spans="1:40" ht="18.75" customHeight="1" x14ac:dyDescent="0.25">
      <c r="A20" s="379"/>
      <c r="B20" s="373"/>
      <c r="C20" s="376"/>
      <c r="D20" s="371"/>
      <c r="E20" s="368"/>
      <c r="F20" s="391"/>
      <c r="G20" s="371"/>
      <c r="H20" s="371"/>
      <c r="I20" s="368"/>
      <c r="J20" s="391"/>
      <c r="K20" s="371"/>
      <c r="L20" s="82"/>
      <c r="M20" s="82" t="str">
        <f>+IFERROR(VLOOKUP(L20,DATOS!$E$2:$F$9,2,FALSE),"")</f>
        <v/>
      </c>
      <c r="N20" s="373"/>
      <c r="O20" s="371"/>
      <c r="P20" s="371"/>
      <c r="Q20" s="371"/>
      <c r="R20" s="368"/>
      <c r="S20" s="373"/>
      <c r="T20" s="373"/>
      <c r="U20" s="373"/>
      <c r="V20" s="373"/>
      <c r="W20" s="420"/>
      <c r="X20" s="379"/>
      <c r="Y20" s="373"/>
      <c r="Z20" s="373"/>
      <c r="AA20" s="373"/>
      <c r="AB20" s="373"/>
      <c r="AC20" s="373"/>
      <c r="AD20" s="373"/>
      <c r="AE20" s="373"/>
      <c r="AF20" s="373"/>
      <c r="AG20" s="373"/>
      <c r="AH20" s="373"/>
      <c r="AI20" s="420"/>
      <c r="AJ20" s="426"/>
      <c r="AK20" s="422"/>
      <c r="AL20" s="422"/>
      <c r="AM20" s="422"/>
      <c r="AN20" s="424"/>
    </row>
    <row r="21" spans="1:40" ht="18.75" customHeight="1" x14ac:dyDescent="0.25">
      <c r="A21" s="379"/>
      <c r="B21" s="373"/>
      <c r="C21" s="376"/>
      <c r="D21" s="371"/>
      <c r="E21" s="368"/>
      <c r="F21" s="391"/>
      <c r="G21" s="371"/>
      <c r="H21" s="371"/>
      <c r="I21" s="368"/>
      <c r="J21" s="391"/>
      <c r="K21" s="371"/>
      <c r="L21" s="82"/>
      <c r="M21" s="82" t="str">
        <f>+IFERROR(VLOOKUP(L21,DATOS!$E$2:$F$9,2,FALSE),"")</f>
        <v/>
      </c>
      <c r="N21" s="373"/>
      <c r="O21" s="371"/>
      <c r="P21" s="371"/>
      <c r="Q21" s="371"/>
      <c r="R21" s="368"/>
      <c r="S21" s="373"/>
      <c r="T21" s="373"/>
      <c r="U21" s="373"/>
      <c r="V21" s="373"/>
      <c r="W21" s="420"/>
      <c r="X21" s="379"/>
      <c r="Y21" s="373"/>
      <c r="Z21" s="373"/>
      <c r="AA21" s="373"/>
      <c r="AB21" s="373"/>
      <c r="AC21" s="373"/>
      <c r="AD21" s="373"/>
      <c r="AE21" s="373"/>
      <c r="AF21" s="373"/>
      <c r="AG21" s="373"/>
      <c r="AH21" s="373"/>
      <c r="AI21" s="420"/>
      <c r="AJ21" s="426"/>
      <c r="AK21" s="422"/>
      <c r="AL21" s="422"/>
      <c r="AM21" s="422"/>
      <c r="AN21" s="424"/>
    </row>
    <row r="22" spans="1:40" ht="18.75" customHeight="1" x14ac:dyDescent="0.25">
      <c r="A22" s="379"/>
      <c r="B22" s="373"/>
      <c r="C22" s="376"/>
      <c r="D22" s="371"/>
      <c r="E22" s="368"/>
      <c r="F22" s="391"/>
      <c r="G22" s="371"/>
      <c r="H22" s="371"/>
      <c r="I22" s="368"/>
      <c r="J22" s="391"/>
      <c r="K22" s="371"/>
      <c r="L22" s="82"/>
      <c r="M22" s="82" t="str">
        <f>+IFERROR(VLOOKUP(L22,DATOS!$E$2:$F$9,2,FALSE),"")</f>
        <v/>
      </c>
      <c r="N22" s="373"/>
      <c r="O22" s="371"/>
      <c r="P22" s="371"/>
      <c r="Q22" s="371"/>
      <c r="R22" s="368"/>
      <c r="S22" s="373"/>
      <c r="T22" s="373"/>
      <c r="U22" s="373"/>
      <c r="V22" s="373"/>
      <c r="W22" s="420"/>
      <c r="X22" s="379"/>
      <c r="Y22" s="373"/>
      <c r="Z22" s="373"/>
      <c r="AA22" s="373"/>
      <c r="AB22" s="373"/>
      <c r="AC22" s="373"/>
      <c r="AD22" s="373"/>
      <c r="AE22" s="373"/>
      <c r="AF22" s="373"/>
      <c r="AG22" s="373"/>
      <c r="AH22" s="373"/>
      <c r="AI22" s="420"/>
      <c r="AJ22" s="426"/>
      <c r="AK22" s="422"/>
      <c r="AL22" s="422"/>
      <c r="AM22" s="422"/>
      <c r="AN22" s="424"/>
    </row>
    <row r="23" spans="1:40" ht="18.75" customHeight="1" x14ac:dyDescent="0.25">
      <c r="A23" s="379"/>
      <c r="B23" s="373"/>
      <c r="C23" s="376"/>
      <c r="D23" s="371"/>
      <c r="E23" s="368"/>
      <c r="F23" s="391"/>
      <c r="G23" s="371"/>
      <c r="H23" s="371"/>
      <c r="I23" s="368"/>
      <c r="J23" s="391"/>
      <c r="K23" s="371"/>
      <c r="L23" s="82"/>
      <c r="M23" s="82" t="str">
        <f>+IFERROR(VLOOKUP(L23,DATOS!$E$2:$F$9,2,FALSE),"")</f>
        <v/>
      </c>
      <c r="N23" s="373"/>
      <c r="O23" s="371"/>
      <c r="P23" s="371"/>
      <c r="Q23" s="371"/>
      <c r="R23" s="368"/>
      <c r="S23" s="373"/>
      <c r="T23" s="373"/>
      <c r="U23" s="373"/>
      <c r="V23" s="373"/>
      <c r="W23" s="420"/>
      <c r="X23" s="379"/>
      <c r="Y23" s="373"/>
      <c r="Z23" s="373"/>
      <c r="AA23" s="373"/>
      <c r="AB23" s="373"/>
      <c r="AC23" s="373"/>
      <c r="AD23" s="373"/>
      <c r="AE23" s="373"/>
      <c r="AF23" s="373"/>
      <c r="AG23" s="373"/>
      <c r="AH23" s="373"/>
      <c r="AI23" s="420"/>
      <c r="AJ23" s="426"/>
      <c r="AK23" s="422"/>
      <c r="AL23" s="422"/>
      <c r="AM23" s="422"/>
      <c r="AN23" s="424"/>
    </row>
    <row r="24" spans="1:40" ht="18.75" customHeight="1" x14ac:dyDescent="0.25">
      <c r="A24" s="379"/>
      <c r="B24" s="373"/>
      <c r="C24" s="376"/>
      <c r="D24" s="371"/>
      <c r="E24" s="368"/>
      <c r="F24" s="391"/>
      <c r="G24" s="371"/>
      <c r="H24" s="371"/>
      <c r="I24" s="368"/>
      <c r="J24" s="391"/>
      <c r="K24" s="371"/>
      <c r="L24" s="82"/>
      <c r="M24" s="82" t="str">
        <f>+IFERROR(VLOOKUP(L24,DATOS!$E$2:$F$9,2,FALSE),"")</f>
        <v/>
      </c>
      <c r="N24" s="373"/>
      <c r="O24" s="371"/>
      <c r="P24" s="371"/>
      <c r="Q24" s="371"/>
      <c r="R24" s="368"/>
      <c r="S24" s="373"/>
      <c r="T24" s="373"/>
      <c r="U24" s="373"/>
      <c r="V24" s="373"/>
      <c r="W24" s="420"/>
      <c r="X24" s="379"/>
      <c r="Y24" s="373"/>
      <c r="Z24" s="373"/>
      <c r="AA24" s="373"/>
      <c r="AB24" s="373"/>
      <c r="AC24" s="373"/>
      <c r="AD24" s="373"/>
      <c r="AE24" s="373"/>
      <c r="AF24" s="373"/>
      <c r="AG24" s="373"/>
      <c r="AH24" s="373"/>
      <c r="AI24" s="420"/>
      <c r="AJ24" s="426"/>
      <c r="AK24" s="422"/>
      <c r="AL24" s="422"/>
      <c r="AM24" s="422"/>
      <c r="AN24" s="424"/>
    </row>
    <row r="25" spans="1:40" ht="18.75" customHeight="1" x14ac:dyDescent="0.25">
      <c r="A25" s="379"/>
      <c r="B25" s="373"/>
      <c r="C25" s="376"/>
      <c r="D25" s="371"/>
      <c r="E25" s="368"/>
      <c r="F25" s="391"/>
      <c r="G25" s="371"/>
      <c r="H25" s="371"/>
      <c r="I25" s="368"/>
      <c r="J25" s="391"/>
      <c r="K25" s="371"/>
      <c r="L25" s="82"/>
      <c r="M25" s="82" t="str">
        <f>+IFERROR(VLOOKUP(L25,DATOS!$E$2:$F$9,2,FALSE),"")</f>
        <v/>
      </c>
      <c r="N25" s="373">
        <f>SUM(M25:M32)</f>
        <v>0</v>
      </c>
      <c r="O25" s="371"/>
      <c r="P25" s="371"/>
      <c r="Q25" s="371"/>
      <c r="R25" s="368"/>
      <c r="S25" s="373"/>
      <c r="T25" s="373"/>
      <c r="U25" s="373"/>
      <c r="V25" s="373"/>
      <c r="W25" s="420"/>
      <c r="X25" s="379"/>
      <c r="Y25" s="373"/>
      <c r="Z25" s="373"/>
      <c r="AA25" s="373"/>
      <c r="AB25" s="373"/>
      <c r="AC25" s="373"/>
      <c r="AD25" s="373"/>
      <c r="AE25" s="373"/>
      <c r="AF25" s="373"/>
      <c r="AG25" s="373"/>
      <c r="AH25" s="373"/>
      <c r="AI25" s="420"/>
      <c r="AJ25" s="426"/>
      <c r="AK25" s="422"/>
      <c r="AL25" s="422"/>
      <c r="AM25" s="422"/>
      <c r="AN25" s="424"/>
    </row>
    <row r="26" spans="1:40" ht="18.75" customHeight="1" x14ac:dyDescent="0.25">
      <c r="A26" s="379"/>
      <c r="B26" s="373"/>
      <c r="C26" s="376"/>
      <c r="D26" s="371"/>
      <c r="E26" s="368"/>
      <c r="F26" s="391"/>
      <c r="G26" s="371"/>
      <c r="H26" s="371"/>
      <c r="I26" s="368"/>
      <c r="J26" s="391"/>
      <c r="K26" s="371"/>
      <c r="L26" s="82"/>
      <c r="M26" s="82" t="str">
        <f>+IFERROR(VLOOKUP(L26,DATOS!$E$2:$F$9,2,FALSE),"")</f>
        <v/>
      </c>
      <c r="N26" s="373"/>
      <c r="O26" s="371"/>
      <c r="P26" s="371"/>
      <c r="Q26" s="371"/>
      <c r="R26" s="368"/>
      <c r="S26" s="373"/>
      <c r="T26" s="373"/>
      <c r="U26" s="373"/>
      <c r="V26" s="373"/>
      <c r="W26" s="420"/>
      <c r="X26" s="379"/>
      <c r="Y26" s="373"/>
      <c r="Z26" s="373"/>
      <c r="AA26" s="373"/>
      <c r="AB26" s="373"/>
      <c r="AC26" s="373"/>
      <c r="AD26" s="373"/>
      <c r="AE26" s="373"/>
      <c r="AF26" s="373"/>
      <c r="AG26" s="373"/>
      <c r="AH26" s="373"/>
      <c r="AI26" s="420"/>
      <c r="AJ26" s="426"/>
      <c r="AK26" s="422"/>
      <c r="AL26" s="422"/>
      <c r="AM26" s="422"/>
      <c r="AN26" s="424"/>
    </row>
    <row r="27" spans="1:40" ht="18.75" customHeight="1" x14ac:dyDescent="0.25">
      <c r="A27" s="379"/>
      <c r="B27" s="373"/>
      <c r="C27" s="376"/>
      <c r="D27" s="371"/>
      <c r="E27" s="368"/>
      <c r="F27" s="391"/>
      <c r="G27" s="371"/>
      <c r="H27" s="371"/>
      <c r="I27" s="368"/>
      <c r="J27" s="391"/>
      <c r="K27" s="371"/>
      <c r="L27" s="82"/>
      <c r="M27" s="82" t="str">
        <f>+IFERROR(VLOOKUP(L27,DATOS!$E$2:$F$9,2,FALSE),"")</f>
        <v/>
      </c>
      <c r="N27" s="373"/>
      <c r="O27" s="371"/>
      <c r="P27" s="371"/>
      <c r="Q27" s="371"/>
      <c r="R27" s="368"/>
      <c r="S27" s="373"/>
      <c r="T27" s="373"/>
      <c r="U27" s="373"/>
      <c r="V27" s="373"/>
      <c r="W27" s="420"/>
      <c r="X27" s="379"/>
      <c r="Y27" s="373"/>
      <c r="Z27" s="373"/>
      <c r="AA27" s="373"/>
      <c r="AB27" s="373"/>
      <c r="AC27" s="373"/>
      <c r="AD27" s="373"/>
      <c r="AE27" s="373"/>
      <c r="AF27" s="373"/>
      <c r="AG27" s="373"/>
      <c r="AH27" s="373"/>
      <c r="AI27" s="420"/>
      <c r="AJ27" s="426"/>
      <c r="AK27" s="422"/>
      <c r="AL27" s="422"/>
      <c r="AM27" s="422"/>
      <c r="AN27" s="424"/>
    </row>
    <row r="28" spans="1:40" ht="18.75" customHeight="1" x14ac:dyDescent="0.25">
      <c r="A28" s="379"/>
      <c r="B28" s="373"/>
      <c r="C28" s="376"/>
      <c r="D28" s="371"/>
      <c r="E28" s="368"/>
      <c r="F28" s="391"/>
      <c r="G28" s="371"/>
      <c r="H28" s="371"/>
      <c r="I28" s="368"/>
      <c r="J28" s="391"/>
      <c r="K28" s="371"/>
      <c r="L28" s="82"/>
      <c r="M28" s="82" t="str">
        <f>+IFERROR(VLOOKUP(L28,DATOS!$E$2:$F$9,2,FALSE),"")</f>
        <v/>
      </c>
      <c r="N28" s="373"/>
      <c r="O28" s="371"/>
      <c r="P28" s="371"/>
      <c r="Q28" s="371"/>
      <c r="R28" s="368"/>
      <c r="S28" s="373"/>
      <c r="T28" s="373"/>
      <c r="U28" s="373"/>
      <c r="V28" s="373"/>
      <c r="W28" s="420"/>
      <c r="X28" s="379"/>
      <c r="Y28" s="373"/>
      <c r="Z28" s="373"/>
      <c r="AA28" s="373"/>
      <c r="AB28" s="373"/>
      <c r="AC28" s="373"/>
      <c r="AD28" s="373"/>
      <c r="AE28" s="373"/>
      <c r="AF28" s="373"/>
      <c r="AG28" s="373"/>
      <c r="AH28" s="373"/>
      <c r="AI28" s="420"/>
      <c r="AJ28" s="426"/>
      <c r="AK28" s="422"/>
      <c r="AL28" s="422"/>
      <c r="AM28" s="422"/>
      <c r="AN28" s="424"/>
    </row>
    <row r="29" spans="1:40" ht="18.75" customHeight="1" x14ac:dyDescent="0.25">
      <c r="A29" s="379"/>
      <c r="B29" s="373"/>
      <c r="C29" s="376"/>
      <c r="D29" s="371"/>
      <c r="E29" s="368"/>
      <c r="F29" s="391"/>
      <c r="G29" s="371"/>
      <c r="H29" s="371"/>
      <c r="I29" s="368"/>
      <c r="J29" s="391"/>
      <c r="K29" s="371"/>
      <c r="L29" s="82"/>
      <c r="M29" s="82" t="str">
        <f>+IFERROR(VLOOKUP(L29,DATOS!$E$2:$F$9,2,FALSE),"")</f>
        <v/>
      </c>
      <c r="N29" s="373"/>
      <c r="O29" s="371"/>
      <c r="P29" s="371"/>
      <c r="Q29" s="371"/>
      <c r="R29" s="368"/>
      <c r="S29" s="373"/>
      <c r="T29" s="373"/>
      <c r="U29" s="373"/>
      <c r="V29" s="373"/>
      <c r="W29" s="420"/>
      <c r="X29" s="379"/>
      <c r="Y29" s="373"/>
      <c r="Z29" s="373"/>
      <c r="AA29" s="373"/>
      <c r="AB29" s="373"/>
      <c r="AC29" s="373"/>
      <c r="AD29" s="373"/>
      <c r="AE29" s="373"/>
      <c r="AF29" s="373"/>
      <c r="AG29" s="373"/>
      <c r="AH29" s="373"/>
      <c r="AI29" s="420"/>
      <c r="AJ29" s="426"/>
      <c r="AK29" s="422"/>
      <c r="AL29" s="422"/>
      <c r="AM29" s="422"/>
      <c r="AN29" s="424"/>
    </row>
    <row r="30" spans="1:40" ht="18.75" customHeight="1" x14ac:dyDescent="0.25">
      <c r="A30" s="379"/>
      <c r="B30" s="373"/>
      <c r="C30" s="376"/>
      <c r="D30" s="371"/>
      <c r="E30" s="368"/>
      <c r="F30" s="391"/>
      <c r="G30" s="371"/>
      <c r="H30" s="371"/>
      <c r="I30" s="368"/>
      <c r="J30" s="391"/>
      <c r="K30" s="371"/>
      <c r="L30" s="82"/>
      <c r="M30" s="82" t="str">
        <f>+IFERROR(VLOOKUP(L30,DATOS!$E$2:$F$9,2,FALSE),"")</f>
        <v/>
      </c>
      <c r="N30" s="373"/>
      <c r="O30" s="371"/>
      <c r="P30" s="371"/>
      <c r="Q30" s="371"/>
      <c r="R30" s="368"/>
      <c r="S30" s="373"/>
      <c r="T30" s="373"/>
      <c r="U30" s="373"/>
      <c r="V30" s="373"/>
      <c r="W30" s="420"/>
      <c r="X30" s="379"/>
      <c r="Y30" s="373"/>
      <c r="Z30" s="373"/>
      <c r="AA30" s="373"/>
      <c r="AB30" s="373"/>
      <c r="AC30" s="373"/>
      <c r="AD30" s="373"/>
      <c r="AE30" s="373"/>
      <c r="AF30" s="373"/>
      <c r="AG30" s="373"/>
      <c r="AH30" s="373"/>
      <c r="AI30" s="420"/>
      <c r="AJ30" s="426"/>
      <c r="AK30" s="422"/>
      <c r="AL30" s="422"/>
      <c r="AM30" s="422"/>
      <c r="AN30" s="424"/>
    </row>
    <row r="31" spans="1:40" ht="18.75" customHeight="1" x14ac:dyDescent="0.25">
      <c r="A31" s="379"/>
      <c r="B31" s="373"/>
      <c r="C31" s="376"/>
      <c r="D31" s="371"/>
      <c r="E31" s="368"/>
      <c r="F31" s="391"/>
      <c r="G31" s="371"/>
      <c r="H31" s="371"/>
      <c r="I31" s="368"/>
      <c r="J31" s="391"/>
      <c r="K31" s="371"/>
      <c r="L31" s="82"/>
      <c r="M31" s="82" t="str">
        <f>+IFERROR(VLOOKUP(L31,DATOS!$E$2:$F$9,2,FALSE),"")</f>
        <v/>
      </c>
      <c r="N31" s="373"/>
      <c r="O31" s="371"/>
      <c r="P31" s="371"/>
      <c r="Q31" s="371"/>
      <c r="R31" s="368"/>
      <c r="S31" s="373"/>
      <c r="T31" s="373"/>
      <c r="U31" s="373"/>
      <c r="V31" s="373"/>
      <c r="W31" s="420"/>
      <c r="X31" s="379"/>
      <c r="Y31" s="373"/>
      <c r="Z31" s="373"/>
      <c r="AA31" s="373"/>
      <c r="AB31" s="373"/>
      <c r="AC31" s="373"/>
      <c r="AD31" s="373"/>
      <c r="AE31" s="373"/>
      <c r="AF31" s="373"/>
      <c r="AG31" s="373"/>
      <c r="AH31" s="373"/>
      <c r="AI31" s="420"/>
      <c r="AJ31" s="426"/>
      <c r="AK31" s="422"/>
      <c r="AL31" s="422"/>
      <c r="AM31" s="422"/>
      <c r="AN31" s="424"/>
    </row>
    <row r="32" spans="1:40" ht="18.75" customHeight="1" thickBot="1" x14ac:dyDescent="0.3">
      <c r="A32" s="380"/>
      <c r="B32" s="374"/>
      <c r="C32" s="377"/>
      <c r="D32" s="372"/>
      <c r="E32" s="369"/>
      <c r="F32" s="418"/>
      <c r="G32" s="372"/>
      <c r="H32" s="372"/>
      <c r="I32" s="369"/>
      <c r="J32" s="418"/>
      <c r="K32" s="372"/>
      <c r="L32" s="83"/>
      <c r="M32" s="83" t="str">
        <f>+IFERROR(VLOOKUP(L32,DATOS!$E$2:$F$9,2,FALSE),"")</f>
        <v/>
      </c>
      <c r="N32" s="374"/>
      <c r="O32" s="372"/>
      <c r="P32" s="372"/>
      <c r="Q32" s="372"/>
      <c r="R32" s="369"/>
      <c r="S32" s="374"/>
      <c r="T32" s="374"/>
      <c r="U32" s="374"/>
      <c r="V32" s="374"/>
      <c r="W32" s="427"/>
      <c r="X32" s="380"/>
      <c r="Y32" s="374"/>
      <c r="Z32" s="374"/>
      <c r="AA32" s="374"/>
      <c r="AB32" s="374"/>
      <c r="AC32" s="374"/>
      <c r="AD32" s="374"/>
      <c r="AE32" s="374"/>
      <c r="AF32" s="374"/>
      <c r="AG32" s="374"/>
      <c r="AH32" s="374"/>
      <c r="AI32" s="427"/>
      <c r="AJ32" s="428"/>
      <c r="AK32" s="429"/>
      <c r="AL32" s="429"/>
      <c r="AM32" s="429"/>
      <c r="AN32" s="430"/>
    </row>
    <row r="33" spans="1:40" x14ac:dyDescent="0.25">
      <c r="A33" s="378">
        <v>2</v>
      </c>
      <c r="B33" s="370"/>
      <c r="C33" s="375"/>
      <c r="D33" s="370"/>
      <c r="E33" s="367"/>
      <c r="F33" s="390"/>
      <c r="G33" s="370"/>
      <c r="H33" s="370"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367" t="str">
        <f>IF(EXACT(H33,"Baja"),"Asumir el Riesgo",IF(EXACT(H33,"Moderada"),"Asumir el Riesgo, Reducir el Riesgo",IF(EXACT(H33,"Alta"),"Asumir el Riesgo, Evitar, Compartir o Transferir",IF(EXACT(H33,"Extrema"),"Reducir el Riesgo, Evitar, Compartir o Transferir",""))))</f>
        <v/>
      </c>
      <c r="J33" s="390"/>
      <c r="K33" s="370"/>
      <c r="L33" s="84"/>
      <c r="M33" s="84" t="str">
        <f>+IFERROR(VLOOKUP(L33,DATOS!$E$2:$F$9,2,FALSE),"")</f>
        <v/>
      </c>
      <c r="N33" s="394">
        <f>SUM(M33:M40)</f>
        <v>0</v>
      </c>
      <c r="O33" s="370"/>
      <c r="P33" s="370"/>
      <c r="Q33" s="370"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367" t="str">
        <f>IF(EXACT(Q33,"Baja"),"Asumir el Riesgo",IF(EXACT(Q33,"Moderada"),"Asumir el Riesgo, Reducir el Riesgo",IF(EXACT(Q33,"Alta"),"Asumir el Riesgo, Evitar, Compartir o Transferir",IF(EXACT(Q33,"Extrema"),"Reducir el Riesgo, Evitar, Compartir o Transferir",""))))</f>
        <v/>
      </c>
      <c r="S33" s="394"/>
      <c r="T33" s="394"/>
      <c r="U33" s="394"/>
      <c r="V33" s="394"/>
      <c r="W33" s="419"/>
      <c r="X33" s="378"/>
      <c r="Y33" s="394"/>
      <c r="Z33" s="394"/>
      <c r="AA33" s="394"/>
      <c r="AB33" s="394"/>
      <c r="AC33" s="394"/>
      <c r="AD33" s="394"/>
      <c r="AE33" s="394"/>
      <c r="AF33" s="394"/>
      <c r="AG33" s="394"/>
      <c r="AH33" s="394"/>
      <c r="AI33" s="419"/>
      <c r="AJ33" s="425"/>
      <c r="AK33" s="421"/>
      <c r="AL33" s="421"/>
      <c r="AM33" s="421"/>
      <c r="AN33" s="423"/>
    </row>
    <row r="34" spans="1:40" x14ac:dyDescent="0.25">
      <c r="A34" s="379"/>
      <c r="B34" s="371"/>
      <c r="C34" s="376"/>
      <c r="D34" s="371"/>
      <c r="E34" s="368"/>
      <c r="F34" s="391"/>
      <c r="G34" s="371"/>
      <c r="H34" s="371"/>
      <c r="I34" s="368"/>
      <c r="J34" s="391"/>
      <c r="K34" s="371"/>
      <c r="L34" s="82"/>
      <c r="M34" s="82" t="str">
        <f>+IFERROR(VLOOKUP(L34,DATOS!$E$2:$F$9,2,FALSE),"")</f>
        <v/>
      </c>
      <c r="N34" s="373"/>
      <c r="O34" s="371"/>
      <c r="P34" s="371"/>
      <c r="Q34" s="371"/>
      <c r="R34" s="368"/>
      <c r="S34" s="373"/>
      <c r="T34" s="373"/>
      <c r="U34" s="373"/>
      <c r="V34" s="373"/>
      <c r="W34" s="420"/>
      <c r="X34" s="379"/>
      <c r="Y34" s="373"/>
      <c r="Z34" s="373"/>
      <c r="AA34" s="373"/>
      <c r="AB34" s="373"/>
      <c r="AC34" s="373"/>
      <c r="AD34" s="373"/>
      <c r="AE34" s="373"/>
      <c r="AF34" s="373"/>
      <c r="AG34" s="373"/>
      <c r="AH34" s="373"/>
      <c r="AI34" s="420"/>
      <c r="AJ34" s="426"/>
      <c r="AK34" s="422"/>
      <c r="AL34" s="422"/>
      <c r="AM34" s="422"/>
      <c r="AN34" s="424"/>
    </row>
    <row r="35" spans="1:40" x14ac:dyDescent="0.25">
      <c r="A35" s="379"/>
      <c r="B35" s="371"/>
      <c r="C35" s="376"/>
      <c r="D35" s="371"/>
      <c r="E35" s="368"/>
      <c r="F35" s="391"/>
      <c r="G35" s="371"/>
      <c r="H35" s="371"/>
      <c r="I35" s="368"/>
      <c r="J35" s="391"/>
      <c r="K35" s="371"/>
      <c r="L35" s="82"/>
      <c r="M35" s="82" t="str">
        <f>+IFERROR(VLOOKUP(L35,DATOS!$E$2:$F$9,2,FALSE),"")</f>
        <v/>
      </c>
      <c r="N35" s="373"/>
      <c r="O35" s="371"/>
      <c r="P35" s="371"/>
      <c r="Q35" s="371"/>
      <c r="R35" s="368"/>
      <c r="S35" s="373"/>
      <c r="T35" s="373"/>
      <c r="U35" s="373"/>
      <c r="V35" s="373"/>
      <c r="W35" s="420"/>
      <c r="X35" s="379"/>
      <c r="Y35" s="373"/>
      <c r="Z35" s="373"/>
      <c r="AA35" s="373"/>
      <c r="AB35" s="373"/>
      <c r="AC35" s="373"/>
      <c r="AD35" s="373"/>
      <c r="AE35" s="373"/>
      <c r="AF35" s="373"/>
      <c r="AG35" s="373"/>
      <c r="AH35" s="373"/>
      <c r="AI35" s="420"/>
      <c r="AJ35" s="426"/>
      <c r="AK35" s="422"/>
      <c r="AL35" s="422"/>
      <c r="AM35" s="422"/>
      <c r="AN35" s="424"/>
    </row>
    <row r="36" spans="1:40" x14ac:dyDescent="0.25">
      <c r="A36" s="379"/>
      <c r="B36" s="371"/>
      <c r="C36" s="376"/>
      <c r="D36" s="371"/>
      <c r="E36" s="368"/>
      <c r="F36" s="391"/>
      <c r="G36" s="371"/>
      <c r="H36" s="371"/>
      <c r="I36" s="368"/>
      <c r="J36" s="391"/>
      <c r="K36" s="371"/>
      <c r="L36" s="82"/>
      <c r="M36" s="82" t="str">
        <f>+IFERROR(VLOOKUP(L36,DATOS!$E$2:$F$9,2,FALSE),"")</f>
        <v/>
      </c>
      <c r="N36" s="373"/>
      <c r="O36" s="371"/>
      <c r="P36" s="371"/>
      <c r="Q36" s="371"/>
      <c r="R36" s="368"/>
      <c r="S36" s="373"/>
      <c r="T36" s="373"/>
      <c r="U36" s="373"/>
      <c r="V36" s="373"/>
      <c r="W36" s="420"/>
      <c r="X36" s="379"/>
      <c r="Y36" s="373"/>
      <c r="Z36" s="373"/>
      <c r="AA36" s="373"/>
      <c r="AB36" s="373"/>
      <c r="AC36" s="373"/>
      <c r="AD36" s="373"/>
      <c r="AE36" s="373"/>
      <c r="AF36" s="373"/>
      <c r="AG36" s="373"/>
      <c r="AH36" s="373"/>
      <c r="AI36" s="420"/>
      <c r="AJ36" s="426"/>
      <c r="AK36" s="422"/>
      <c r="AL36" s="422"/>
      <c r="AM36" s="422"/>
      <c r="AN36" s="424"/>
    </row>
    <row r="37" spans="1:40" x14ac:dyDescent="0.25">
      <c r="A37" s="379"/>
      <c r="B37" s="371"/>
      <c r="C37" s="376"/>
      <c r="D37" s="371"/>
      <c r="E37" s="368"/>
      <c r="F37" s="391"/>
      <c r="G37" s="371"/>
      <c r="H37" s="371"/>
      <c r="I37" s="368"/>
      <c r="J37" s="391"/>
      <c r="K37" s="371"/>
      <c r="L37" s="82"/>
      <c r="M37" s="82" t="str">
        <f>+IFERROR(VLOOKUP(L37,DATOS!$E$2:$F$9,2,FALSE),"")</f>
        <v/>
      </c>
      <c r="N37" s="373"/>
      <c r="O37" s="371"/>
      <c r="P37" s="371"/>
      <c r="Q37" s="371"/>
      <c r="R37" s="368"/>
      <c r="S37" s="373"/>
      <c r="T37" s="373"/>
      <c r="U37" s="373"/>
      <c r="V37" s="373"/>
      <c r="W37" s="420"/>
      <c r="X37" s="379"/>
      <c r="Y37" s="373"/>
      <c r="Z37" s="373"/>
      <c r="AA37" s="373"/>
      <c r="AB37" s="373"/>
      <c r="AC37" s="373"/>
      <c r="AD37" s="373"/>
      <c r="AE37" s="373"/>
      <c r="AF37" s="373"/>
      <c r="AG37" s="373"/>
      <c r="AH37" s="373"/>
      <c r="AI37" s="420"/>
      <c r="AJ37" s="426"/>
      <c r="AK37" s="422"/>
      <c r="AL37" s="422"/>
      <c r="AM37" s="422"/>
      <c r="AN37" s="424"/>
    </row>
    <row r="38" spans="1:40" x14ac:dyDescent="0.25">
      <c r="A38" s="379"/>
      <c r="B38" s="371"/>
      <c r="C38" s="376"/>
      <c r="D38" s="371"/>
      <c r="E38" s="368"/>
      <c r="F38" s="391"/>
      <c r="G38" s="371"/>
      <c r="H38" s="371"/>
      <c r="I38" s="368"/>
      <c r="J38" s="391"/>
      <c r="K38" s="371"/>
      <c r="L38" s="82"/>
      <c r="M38" s="82" t="str">
        <f>+IFERROR(VLOOKUP(L38,DATOS!$E$2:$F$9,2,FALSE),"")</f>
        <v/>
      </c>
      <c r="N38" s="373"/>
      <c r="O38" s="371"/>
      <c r="P38" s="371"/>
      <c r="Q38" s="371"/>
      <c r="R38" s="368"/>
      <c r="S38" s="373"/>
      <c r="T38" s="373"/>
      <c r="U38" s="373"/>
      <c r="V38" s="373"/>
      <c r="W38" s="420"/>
      <c r="X38" s="379"/>
      <c r="Y38" s="373"/>
      <c r="Z38" s="373"/>
      <c r="AA38" s="373"/>
      <c r="AB38" s="373"/>
      <c r="AC38" s="373"/>
      <c r="AD38" s="373"/>
      <c r="AE38" s="373"/>
      <c r="AF38" s="373"/>
      <c r="AG38" s="373"/>
      <c r="AH38" s="373"/>
      <c r="AI38" s="420"/>
      <c r="AJ38" s="426"/>
      <c r="AK38" s="422"/>
      <c r="AL38" s="422"/>
      <c r="AM38" s="422"/>
      <c r="AN38" s="424"/>
    </row>
    <row r="39" spans="1:40" x14ac:dyDescent="0.25">
      <c r="A39" s="379"/>
      <c r="B39" s="371"/>
      <c r="C39" s="376"/>
      <c r="D39" s="371"/>
      <c r="E39" s="368"/>
      <c r="F39" s="391"/>
      <c r="G39" s="371"/>
      <c r="H39" s="371"/>
      <c r="I39" s="368"/>
      <c r="J39" s="391"/>
      <c r="K39" s="371"/>
      <c r="L39" s="82"/>
      <c r="M39" s="82" t="str">
        <f>+IFERROR(VLOOKUP(L39,DATOS!$E$2:$F$9,2,FALSE),"")</f>
        <v/>
      </c>
      <c r="N39" s="373"/>
      <c r="O39" s="371"/>
      <c r="P39" s="371"/>
      <c r="Q39" s="371"/>
      <c r="R39" s="368"/>
      <c r="S39" s="373"/>
      <c r="T39" s="373"/>
      <c r="U39" s="373"/>
      <c r="V39" s="373"/>
      <c r="W39" s="420"/>
      <c r="X39" s="379"/>
      <c r="Y39" s="373"/>
      <c r="Z39" s="373"/>
      <c r="AA39" s="373"/>
      <c r="AB39" s="373"/>
      <c r="AC39" s="373"/>
      <c r="AD39" s="373"/>
      <c r="AE39" s="373"/>
      <c r="AF39" s="373"/>
      <c r="AG39" s="373"/>
      <c r="AH39" s="373"/>
      <c r="AI39" s="420"/>
      <c r="AJ39" s="426"/>
      <c r="AK39" s="422"/>
      <c r="AL39" s="422"/>
      <c r="AM39" s="422"/>
      <c r="AN39" s="424"/>
    </row>
    <row r="40" spans="1:40" x14ac:dyDescent="0.25">
      <c r="A40" s="379"/>
      <c r="B40" s="371"/>
      <c r="C40" s="376"/>
      <c r="D40" s="371"/>
      <c r="E40" s="368"/>
      <c r="F40" s="391"/>
      <c r="G40" s="371"/>
      <c r="H40" s="371"/>
      <c r="I40" s="368"/>
      <c r="J40" s="391"/>
      <c r="K40" s="371"/>
      <c r="L40" s="82"/>
      <c r="M40" s="82" t="str">
        <f>+IFERROR(VLOOKUP(L40,DATOS!$E$2:$F$9,2,FALSE),"")</f>
        <v/>
      </c>
      <c r="N40" s="373"/>
      <c r="O40" s="371"/>
      <c r="P40" s="371"/>
      <c r="Q40" s="371"/>
      <c r="R40" s="368"/>
      <c r="S40" s="373"/>
      <c r="T40" s="373"/>
      <c r="U40" s="373"/>
      <c r="V40" s="373"/>
      <c r="W40" s="420"/>
      <c r="X40" s="379"/>
      <c r="Y40" s="373"/>
      <c r="Z40" s="373"/>
      <c r="AA40" s="373"/>
      <c r="AB40" s="373"/>
      <c r="AC40" s="373"/>
      <c r="AD40" s="373"/>
      <c r="AE40" s="373"/>
      <c r="AF40" s="373"/>
      <c r="AG40" s="373"/>
      <c r="AH40" s="373"/>
      <c r="AI40" s="420"/>
      <c r="AJ40" s="426"/>
      <c r="AK40" s="422"/>
      <c r="AL40" s="422"/>
      <c r="AM40" s="422"/>
      <c r="AN40" s="424"/>
    </row>
    <row r="41" spans="1:40" x14ac:dyDescent="0.25">
      <c r="A41" s="379"/>
      <c r="B41" s="373"/>
      <c r="C41" s="376"/>
      <c r="D41" s="371"/>
      <c r="E41" s="368"/>
      <c r="F41" s="391"/>
      <c r="G41" s="371"/>
      <c r="H41" s="371"/>
      <c r="I41" s="368"/>
      <c r="J41" s="391"/>
      <c r="K41" s="371"/>
      <c r="L41" s="82"/>
      <c r="M41" s="82" t="str">
        <f>+IFERROR(VLOOKUP(L41,DATOS!$E$2:$F$9,2,FALSE),"")</f>
        <v/>
      </c>
      <c r="N41" s="373">
        <f>SUM(M41:M48)</f>
        <v>0</v>
      </c>
      <c r="O41" s="371"/>
      <c r="P41" s="371"/>
      <c r="Q41" s="371"/>
      <c r="R41" s="368"/>
      <c r="S41" s="373"/>
      <c r="T41" s="373"/>
      <c r="U41" s="373"/>
      <c r="V41" s="373"/>
      <c r="W41" s="420"/>
      <c r="X41" s="379"/>
      <c r="Y41" s="373"/>
      <c r="Z41" s="373"/>
      <c r="AA41" s="373"/>
      <c r="AB41" s="373"/>
      <c r="AC41" s="373"/>
      <c r="AD41" s="373"/>
      <c r="AE41" s="373"/>
      <c r="AF41" s="373"/>
      <c r="AG41" s="373"/>
      <c r="AH41" s="373"/>
      <c r="AI41" s="420"/>
      <c r="AJ41" s="426"/>
      <c r="AK41" s="422"/>
      <c r="AL41" s="422"/>
      <c r="AM41" s="422"/>
      <c r="AN41" s="424"/>
    </row>
    <row r="42" spans="1:40" x14ac:dyDescent="0.25">
      <c r="A42" s="379"/>
      <c r="B42" s="373"/>
      <c r="C42" s="376"/>
      <c r="D42" s="371"/>
      <c r="E42" s="368"/>
      <c r="F42" s="391"/>
      <c r="G42" s="371"/>
      <c r="H42" s="371"/>
      <c r="I42" s="368"/>
      <c r="J42" s="391"/>
      <c r="K42" s="371"/>
      <c r="L42" s="82"/>
      <c r="M42" s="82" t="str">
        <f>+IFERROR(VLOOKUP(L42,DATOS!$E$2:$F$9,2,FALSE),"")</f>
        <v/>
      </c>
      <c r="N42" s="373"/>
      <c r="O42" s="371"/>
      <c r="P42" s="371"/>
      <c r="Q42" s="371"/>
      <c r="R42" s="368"/>
      <c r="S42" s="373"/>
      <c r="T42" s="373"/>
      <c r="U42" s="373"/>
      <c r="V42" s="373"/>
      <c r="W42" s="420"/>
      <c r="X42" s="379"/>
      <c r="Y42" s="373"/>
      <c r="Z42" s="373"/>
      <c r="AA42" s="373"/>
      <c r="AB42" s="373"/>
      <c r="AC42" s="373"/>
      <c r="AD42" s="373"/>
      <c r="AE42" s="373"/>
      <c r="AF42" s="373"/>
      <c r="AG42" s="373"/>
      <c r="AH42" s="373"/>
      <c r="AI42" s="420"/>
      <c r="AJ42" s="426"/>
      <c r="AK42" s="422"/>
      <c r="AL42" s="422"/>
      <c r="AM42" s="422"/>
      <c r="AN42" s="424"/>
    </row>
    <row r="43" spans="1:40" x14ac:dyDescent="0.25">
      <c r="A43" s="379"/>
      <c r="B43" s="373"/>
      <c r="C43" s="376"/>
      <c r="D43" s="371"/>
      <c r="E43" s="368"/>
      <c r="F43" s="391"/>
      <c r="G43" s="371"/>
      <c r="H43" s="371"/>
      <c r="I43" s="368"/>
      <c r="J43" s="391"/>
      <c r="K43" s="371"/>
      <c r="L43" s="82"/>
      <c r="M43" s="82" t="str">
        <f>+IFERROR(VLOOKUP(L43,DATOS!$E$2:$F$9,2,FALSE),"")</f>
        <v/>
      </c>
      <c r="N43" s="373"/>
      <c r="O43" s="371"/>
      <c r="P43" s="371"/>
      <c r="Q43" s="371"/>
      <c r="R43" s="368"/>
      <c r="S43" s="373"/>
      <c r="T43" s="373"/>
      <c r="U43" s="373"/>
      <c r="V43" s="373"/>
      <c r="W43" s="420"/>
      <c r="X43" s="379"/>
      <c r="Y43" s="373"/>
      <c r="Z43" s="373"/>
      <c r="AA43" s="373"/>
      <c r="AB43" s="373"/>
      <c r="AC43" s="373"/>
      <c r="AD43" s="373"/>
      <c r="AE43" s="373"/>
      <c r="AF43" s="373"/>
      <c r="AG43" s="373"/>
      <c r="AH43" s="373"/>
      <c r="AI43" s="420"/>
      <c r="AJ43" s="426"/>
      <c r="AK43" s="422"/>
      <c r="AL43" s="422"/>
      <c r="AM43" s="422"/>
      <c r="AN43" s="424"/>
    </row>
    <row r="44" spans="1:40" x14ac:dyDescent="0.25">
      <c r="A44" s="379"/>
      <c r="B44" s="373"/>
      <c r="C44" s="376"/>
      <c r="D44" s="371"/>
      <c r="E44" s="368"/>
      <c r="F44" s="391"/>
      <c r="G44" s="371"/>
      <c r="H44" s="371"/>
      <c r="I44" s="368"/>
      <c r="J44" s="391"/>
      <c r="K44" s="371"/>
      <c r="L44" s="82"/>
      <c r="M44" s="82" t="str">
        <f>+IFERROR(VLOOKUP(L44,DATOS!$E$2:$F$9,2,FALSE),"")</f>
        <v/>
      </c>
      <c r="N44" s="373"/>
      <c r="O44" s="371"/>
      <c r="P44" s="371"/>
      <c r="Q44" s="371"/>
      <c r="R44" s="368"/>
      <c r="S44" s="373"/>
      <c r="T44" s="373"/>
      <c r="U44" s="373"/>
      <c r="V44" s="373"/>
      <c r="W44" s="420"/>
      <c r="X44" s="379"/>
      <c r="Y44" s="373"/>
      <c r="Z44" s="373"/>
      <c r="AA44" s="373"/>
      <c r="AB44" s="373"/>
      <c r="AC44" s="373"/>
      <c r="AD44" s="373"/>
      <c r="AE44" s="373"/>
      <c r="AF44" s="373"/>
      <c r="AG44" s="373"/>
      <c r="AH44" s="373"/>
      <c r="AI44" s="420"/>
      <c r="AJ44" s="426"/>
      <c r="AK44" s="422"/>
      <c r="AL44" s="422"/>
      <c r="AM44" s="422"/>
      <c r="AN44" s="424"/>
    </row>
    <row r="45" spans="1:40" x14ac:dyDescent="0.25">
      <c r="A45" s="379"/>
      <c r="B45" s="373"/>
      <c r="C45" s="376"/>
      <c r="D45" s="371"/>
      <c r="E45" s="368"/>
      <c r="F45" s="391"/>
      <c r="G45" s="371"/>
      <c r="H45" s="371"/>
      <c r="I45" s="368"/>
      <c r="J45" s="391"/>
      <c r="K45" s="371"/>
      <c r="L45" s="82"/>
      <c r="M45" s="82" t="str">
        <f>+IFERROR(VLOOKUP(L45,DATOS!$E$2:$F$9,2,FALSE),"")</f>
        <v/>
      </c>
      <c r="N45" s="373"/>
      <c r="O45" s="371"/>
      <c r="P45" s="371"/>
      <c r="Q45" s="371"/>
      <c r="R45" s="368"/>
      <c r="S45" s="373"/>
      <c r="T45" s="373"/>
      <c r="U45" s="373"/>
      <c r="V45" s="373"/>
      <c r="W45" s="420"/>
      <c r="X45" s="379"/>
      <c r="Y45" s="373"/>
      <c r="Z45" s="373"/>
      <c r="AA45" s="373"/>
      <c r="AB45" s="373"/>
      <c r="AC45" s="373"/>
      <c r="AD45" s="373"/>
      <c r="AE45" s="373"/>
      <c r="AF45" s="373"/>
      <c r="AG45" s="373"/>
      <c r="AH45" s="373"/>
      <c r="AI45" s="420"/>
      <c r="AJ45" s="426"/>
      <c r="AK45" s="422"/>
      <c r="AL45" s="422"/>
      <c r="AM45" s="422"/>
      <c r="AN45" s="424"/>
    </row>
    <row r="46" spans="1:40" x14ac:dyDescent="0.25">
      <c r="A46" s="379"/>
      <c r="B46" s="373"/>
      <c r="C46" s="376"/>
      <c r="D46" s="371"/>
      <c r="E46" s="368"/>
      <c r="F46" s="391"/>
      <c r="G46" s="371"/>
      <c r="H46" s="371"/>
      <c r="I46" s="368"/>
      <c r="J46" s="391"/>
      <c r="K46" s="371"/>
      <c r="L46" s="82"/>
      <c r="M46" s="82" t="str">
        <f>+IFERROR(VLOOKUP(L46,DATOS!$E$2:$F$9,2,FALSE),"")</f>
        <v/>
      </c>
      <c r="N46" s="373"/>
      <c r="O46" s="371"/>
      <c r="P46" s="371"/>
      <c r="Q46" s="371"/>
      <c r="R46" s="368"/>
      <c r="S46" s="373"/>
      <c r="T46" s="373"/>
      <c r="U46" s="373"/>
      <c r="V46" s="373"/>
      <c r="W46" s="420"/>
      <c r="X46" s="379"/>
      <c r="Y46" s="373"/>
      <c r="Z46" s="373"/>
      <c r="AA46" s="373"/>
      <c r="AB46" s="373"/>
      <c r="AC46" s="373"/>
      <c r="AD46" s="373"/>
      <c r="AE46" s="373"/>
      <c r="AF46" s="373"/>
      <c r="AG46" s="373"/>
      <c r="AH46" s="373"/>
      <c r="AI46" s="420"/>
      <c r="AJ46" s="426"/>
      <c r="AK46" s="422"/>
      <c r="AL46" s="422"/>
      <c r="AM46" s="422"/>
      <c r="AN46" s="424"/>
    </row>
    <row r="47" spans="1:40" x14ac:dyDescent="0.25">
      <c r="A47" s="379"/>
      <c r="B47" s="373"/>
      <c r="C47" s="376"/>
      <c r="D47" s="371"/>
      <c r="E47" s="368"/>
      <c r="F47" s="391"/>
      <c r="G47" s="371"/>
      <c r="H47" s="371"/>
      <c r="I47" s="368"/>
      <c r="J47" s="391"/>
      <c r="K47" s="371"/>
      <c r="L47" s="82"/>
      <c r="M47" s="82" t="str">
        <f>+IFERROR(VLOOKUP(L47,DATOS!$E$2:$F$9,2,FALSE),"")</f>
        <v/>
      </c>
      <c r="N47" s="373"/>
      <c r="O47" s="371"/>
      <c r="P47" s="371"/>
      <c r="Q47" s="371"/>
      <c r="R47" s="368"/>
      <c r="S47" s="373"/>
      <c r="T47" s="373"/>
      <c r="U47" s="373"/>
      <c r="V47" s="373"/>
      <c r="W47" s="420"/>
      <c r="X47" s="379"/>
      <c r="Y47" s="373"/>
      <c r="Z47" s="373"/>
      <c r="AA47" s="373"/>
      <c r="AB47" s="373"/>
      <c r="AC47" s="373"/>
      <c r="AD47" s="373"/>
      <c r="AE47" s="373"/>
      <c r="AF47" s="373"/>
      <c r="AG47" s="373"/>
      <c r="AH47" s="373"/>
      <c r="AI47" s="420"/>
      <c r="AJ47" s="426"/>
      <c r="AK47" s="422"/>
      <c r="AL47" s="422"/>
      <c r="AM47" s="422"/>
      <c r="AN47" s="424"/>
    </row>
    <row r="48" spans="1:40" x14ac:dyDescent="0.25">
      <c r="A48" s="379"/>
      <c r="B48" s="373"/>
      <c r="C48" s="376"/>
      <c r="D48" s="371"/>
      <c r="E48" s="368"/>
      <c r="F48" s="391"/>
      <c r="G48" s="371"/>
      <c r="H48" s="371"/>
      <c r="I48" s="368"/>
      <c r="J48" s="391"/>
      <c r="K48" s="371"/>
      <c r="L48" s="82"/>
      <c r="M48" s="82" t="str">
        <f>+IFERROR(VLOOKUP(L48,DATOS!$E$2:$F$9,2,FALSE),"")</f>
        <v/>
      </c>
      <c r="N48" s="373"/>
      <c r="O48" s="371"/>
      <c r="P48" s="371"/>
      <c r="Q48" s="371"/>
      <c r="R48" s="368"/>
      <c r="S48" s="373"/>
      <c r="T48" s="373"/>
      <c r="U48" s="373"/>
      <c r="V48" s="373"/>
      <c r="W48" s="420"/>
      <c r="X48" s="379"/>
      <c r="Y48" s="373"/>
      <c r="Z48" s="373"/>
      <c r="AA48" s="373"/>
      <c r="AB48" s="373"/>
      <c r="AC48" s="373"/>
      <c r="AD48" s="373"/>
      <c r="AE48" s="373"/>
      <c r="AF48" s="373"/>
      <c r="AG48" s="373"/>
      <c r="AH48" s="373"/>
      <c r="AI48" s="420"/>
      <c r="AJ48" s="426"/>
      <c r="AK48" s="422"/>
      <c r="AL48" s="422"/>
      <c r="AM48" s="422"/>
      <c r="AN48" s="424"/>
    </row>
    <row r="49" spans="1:40" x14ac:dyDescent="0.25">
      <c r="A49" s="379"/>
      <c r="B49" s="373"/>
      <c r="C49" s="376"/>
      <c r="D49" s="371"/>
      <c r="E49" s="368"/>
      <c r="F49" s="391"/>
      <c r="G49" s="371"/>
      <c r="H49" s="371"/>
      <c r="I49" s="368"/>
      <c r="J49" s="391"/>
      <c r="K49" s="371"/>
      <c r="L49" s="82"/>
      <c r="M49" s="82" t="str">
        <f>+IFERROR(VLOOKUP(L49,DATOS!$E$2:$F$9,2,FALSE),"")</f>
        <v/>
      </c>
      <c r="N49" s="373">
        <f>SUM(M49:M56)</f>
        <v>0</v>
      </c>
      <c r="O49" s="371"/>
      <c r="P49" s="371"/>
      <c r="Q49" s="371"/>
      <c r="R49" s="368"/>
      <c r="S49" s="373"/>
      <c r="T49" s="373"/>
      <c r="U49" s="373"/>
      <c r="V49" s="373"/>
      <c r="W49" s="420"/>
      <c r="X49" s="379"/>
      <c r="Y49" s="373"/>
      <c r="Z49" s="373"/>
      <c r="AA49" s="373"/>
      <c r="AB49" s="373"/>
      <c r="AC49" s="373"/>
      <c r="AD49" s="373"/>
      <c r="AE49" s="373"/>
      <c r="AF49" s="373"/>
      <c r="AG49" s="373"/>
      <c r="AH49" s="373"/>
      <c r="AI49" s="420"/>
      <c r="AJ49" s="426"/>
      <c r="AK49" s="422"/>
      <c r="AL49" s="422"/>
      <c r="AM49" s="422"/>
      <c r="AN49" s="424"/>
    </row>
    <row r="50" spans="1:40" x14ac:dyDescent="0.25">
      <c r="A50" s="379"/>
      <c r="B50" s="373"/>
      <c r="C50" s="376"/>
      <c r="D50" s="371"/>
      <c r="E50" s="368"/>
      <c r="F50" s="391"/>
      <c r="G50" s="371"/>
      <c r="H50" s="371"/>
      <c r="I50" s="368"/>
      <c r="J50" s="391"/>
      <c r="K50" s="371"/>
      <c r="L50" s="82"/>
      <c r="M50" s="82" t="str">
        <f>+IFERROR(VLOOKUP(L50,DATOS!$E$2:$F$9,2,FALSE),"")</f>
        <v/>
      </c>
      <c r="N50" s="373"/>
      <c r="O50" s="371"/>
      <c r="P50" s="371"/>
      <c r="Q50" s="371"/>
      <c r="R50" s="368"/>
      <c r="S50" s="373"/>
      <c r="T50" s="373"/>
      <c r="U50" s="373"/>
      <c r="V50" s="373"/>
      <c r="W50" s="420"/>
      <c r="X50" s="379"/>
      <c r="Y50" s="373"/>
      <c r="Z50" s="373"/>
      <c r="AA50" s="373"/>
      <c r="AB50" s="373"/>
      <c r="AC50" s="373"/>
      <c r="AD50" s="373"/>
      <c r="AE50" s="373"/>
      <c r="AF50" s="373"/>
      <c r="AG50" s="373"/>
      <c r="AH50" s="373"/>
      <c r="AI50" s="420"/>
      <c r="AJ50" s="426"/>
      <c r="AK50" s="422"/>
      <c r="AL50" s="422"/>
      <c r="AM50" s="422"/>
      <c r="AN50" s="424"/>
    </row>
    <row r="51" spans="1:40" x14ac:dyDescent="0.25">
      <c r="A51" s="379"/>
      <c r="B51" s="373"/>
      <c r="C51" s="376"/>
      <c r="D51" s="371"/>
      <c r="E51" s="368"/>
      <c r="F51" s="391"/>
      <c r="G51" s="371"/>
      <c r="H51" s="371"/>
      <c r="I51" s="368"/>
      <c r="J51" s="391"/>
      <c r="K51" s="371"/>
      <c r="L51" s="82"/>
      <c r="M51" s="82" t="str">
        <f>+IFERROR(VLOOKUP(L51,DATOS!$E$2:$F$9,2,FALSE),"")</f>
        <v/>
      </c>
      <c r="N51" s="373"/>
      <c r="O51" s="371"/>
      <c r="P51" s="371"/>
      <c r="Q51" s="371"/>
      <c r="R51" s="368"/>
      <c r="S51" s="373"/>
      <c r="T51" s="373"/>
      <c r="U51" s="373"/>
      <c r="V51" s="373"/>
      <c r="W51" s="420"/>
      <c r="X51" s="379"/>
      <c r="Y51" s="373"/>
      <c r="Z51" s="373"/>
      <c r="AA51" s="373"/>
      <c r="AB51" s="373"/>
      <c r="AC51" s="373"/>
      <c r="AD51" s="373"/>
      <c r="AE51" s="373"/>
      <c r="AF51" s="373"/>
      <c r="AG51" s="373"/>
      <c r="AH51" s="373"/>
      <c r="AI51" s="420"/>
      <c r="AJ51" s="426"/>
      <c r="AK51" s="422"/>
      <c r="AL51" s="422"/>
      <c r="AM51" s="422"/>
      <c r="AN51" s="424"/>
    </row>
    <row r="52" spans="1:40" x14ac:dyDescent="0.25">
      <c r="A52" s="379"/>
      <c r="B52" s="373"/>
      <c r="C52" s="376"/>
      <c r="D52" s="371"/>
      <c r="E52" s="368"/>
      <c r="F52" s="391"/>
      <c r="G52" s="371"/>
      <c r="H52" s="371"/>
      <c r="I52" s="368"/>
      <c r="J52" s="391"/>
      <c r="K52" s="371"/>
      <c r="L52" s="82"/>
      <c r="M52" s="82" t="str">
        <f>+IFERROR(VLOOKUP(L52,DATOS!$E$2:$F$9,2,FALSE),"")</f>
        <v/>
      </c>
      <c r="N52" s="373"/>
      <c r="O52" s="371"/>
      <c r="P52" s="371"/>
      <c r="Q52" s="371"/>
      <c r="R52" s="368"/>
      <c r="S52" s="373"/>
      <c r="T52" s="373"/>
      <c r="U52" s="373"/>
      <c r="V52" s="373"/>
      <c r="W52" s="420"/>
      <c r="X52" s="379"/>
      <c r="Y52" s="373"/>
      <c r="Z52" s="373"/>
      <c r="AA52" s="373"/>
      <c r="AB52" s="373"/>
      <c r="AC52" s="373"/>
      <c r="AD52" s="373"/>
      <c r="AE52" s="373"/>
      <c r="AF52" s="373"/>
      <c r="AG52" s="373"/>
      <c r="AH52" s="373"/>
      <c r="AI52" s="420"/>
      <c r="AJ52" s="426"/>
      <c r="AK52" s="422"/>
      <c r="AL52" s="422"/>
      <c r="AM52" s="422"/>
      <c r="AN52" s="424"/>
    </row>
    <row r="53" spans="1:40" x14ac:dyDescent="0.25">
      <c r="A53" s="379"/>
      <c r="B53" s="373"/>
      <c r="C53" s="376"/>
      <c r="D53" s="371"/>
      <c r="E53" s="368"/>
      <c r="F53" s="391"/>
      <c r="G53" s="371"/>
      <c r="H53" s="371"/>
      <c r="I53" s="368"/>
      <c r="J53" s="391"/>
      <c r="K53" s="371"/>
      <c r="L53" s="82"/>
      <c r="M53" s="82" t="str">
        <f>+IFERROR(VLOOKUP(L53,DATOS!$E$2:$F$9,2,FALSE),"")</f>
        <v/>
      </c>
      <c r="N53" s="373"/>
      <c r="O53" s="371"/>
      <c r="P53" s="371"/>
      <c r="Q53" s="371"/>
      <c r="R53" s="368"/>
      <c r="S53" s="373"/>
      <c r="T53" s="373"/>
      <c r="U53" s="373"/>
      <c r="V53" s="373"/>
      <c r="W53" s="420"/>
      <c r="X53" s="379"/>
      <c r="Y53" s="373"/>
      <c r="Z53" s="373"/>
      <c r="AA53" s="373"/>
      <c r="AB53" s="373"/>
      <c r="AC53" s="373"/>
      <c r="AD53" s="373"/>
      <c r="AE53" s="373"/>
      <c r="AF53" s="373"/>
      <c r="AG53" s="373"/>
      <c r="AH53" s="373"/>
      <c r="AI53" s="420"/>
      <c r="AJ53" s="426"/>
      <c r="AK53" s="422"/>
      <c r="AL53" s="422"/>
      <c r="AM53" s="422"/>
      <c r="AN53" s="424"/>
    </row>
    <row r="54" spans="1:40" x14ac:dyDescent="0.25">
      <c r="A54" s="379"/>
      <c r="B54" s="373"/>
      <c r="C54" s="376"/>
      <c r="D54" s="371"/>
      <c r="E54" s="368"/>
      <c r="F54" s="391"/>
      <c r="G54" s="371"/>
      <c r="H54" s="371"/>
      <c r="I54" s="368"/>
      <c r="J54" s="391"/>
      <c r="K54" s="371"/>
      <c r="L54" s="82"/>
      <c r="M54" s="82" t="str">
        <f>+IFERROR(VLOOKUP(L54,DATOS!$E$2:$F$9,2,FALSE),"")</f>
        <v/>
      </c>
      <c r="N54" s="373"/>
      <c r="O54" s="371"/>
      <c r="P54" s="371"/>
      <c r="Q54" s="371"/>
      <c r="R54" s="368"/>
      <c r="S54" s="373"/>
      <c r="T54" s="373"/>
      <c r="U54" s="373"/>
      <c r="V54" s="373"/>
      <c r="W54" s="420"/>
      <c r="X54" s="379"/>
      <c r="Y54" s="373"/>
      <c r="Z54" s="373"/>
      <c r="AA54" s="373"/>
      <c r="AB54" s="373"/>
      <c r="AC54" s="373"/>
      <c r="AD54" s="373"/>
      <c r="AE54" s="373"/>
      <c r="AF54" s="373"/>
      <c r="AG54" s="373"/>
      <c r="AH54" s="373"/>
      <c r="AI54" s="420"/>
      <c r="AJ54" s="426"/>
      <c r="AK54" s="422"/>
      <c r="AL54" s="422"/>
      <c r="AM54" s="422"/>
      <c r="AN54" s="424"/>
    </row>
    <row r="55" spans="1:40" x14ac:dyDescent="0.25">
      <c r="A55" s="379"/>
      <c r="B55" s="373"/>
      <c r="C55" s="376"/>
      <c r="D55" s="371"/>
      <c r="E55" s="368"/>
      <c r="F55" s="391"/>
      <c r="G55" s="371"/>
      <c r="H55" s="371"/>
      <c r="I55" s="368"/>
      <c r="J55" s="391"/>
      <c r="K55" s="371"/>
      <c r="L55" s="82"/>
      <c r="M55" s="82" t="str">
        <f>+IFERROR(VLOOKUP(L55,DATOS!$E$2:$F$9,2,FALSE),"")</f>
        <v/>
      </c>
      <c r="N55" s="373"/>
      <c r="O55" s="371"/>
      <c r="P55" s="371"/>
      <c r="Q55" s="371"/>
      <c r="R55" s="368"/>
      <c r="S55" s="373"/>
      <c r="T55" s="373"/>
      <c r="U55" s="373"/>
      <c r="V55" s="373"/>
      <c r="W55" s="420"/>
      <c r="X55" s="379"/>
      <c r="Y55" s="373"/>
      <c r="Z55" s="373"/>
      <c r="AA55" s="373"/>
      <c r="AB55" s="373"/>
      <c r="AC55" s="373"/>
      <c r="AD55" s="373"/>
      <c r="AE55" s="373"/>
      <c r="AF55" s="373"/>
      <c r="AG55" s="373"/>
      <c r="AH55" s="373"/>
      <c r="AI55" s="420"/>
      <c r="AJ55" s="426"/>
      <c r="AK55" s="422"/>
      <c r="AL55" s="422"/>
      <c r="AM55" s="422"/>
      <c r="AN55" s="424"/>
    </row>
    <row r="56" spans="1:40" ht="15.75" thickBot="1" x14ac:dyDescent="0.3">
      <c r="A56" s="380"/>
      <c r="B56" s="374"/>
      <c r="C56" s="377"/>
      <c r="D56" s="372"/>
      <c r="E56" s="369"/>
      <c r="F56" s="418"/>
      <c r="G56" s="372"/>
      <c r="H56" s="372"/>
      <c r="I56" s="369"/>
      <c r="J56" s="418"/>
      <c r="K56" s="372"/>
      <c r="L56" s="83"/>
      <c r="M56" s="83" t="str">
        <f>+IFERROR(VLOOKUP(L56,DATOS!$E$2:$F$9,2,FALSE),"")</f>
        <v/>
      </c>
      <c r="N56" s="374"/>
      <c r="O56" s="372"/>
      <c r="P56" s="372"/>
      <c r="Q56" s="372"/>
      <c r="R56" s="369"/>
      <c r="S56" s="374"/>
      <c r="T56" s="374"/>
      <c r="U56" s="374"/>
      <c r="V56" s="374"/>
      <c r="W56" s="427"/>
      <c r="X56" s="380"/>
      <c r="Y56" s="374"/>
      <c r="Z56" s="374"/>
      <c r="AA56" s="374"/>
      <c r="AB56" s="374"/>
      <c r="AC56" s="374"/>
      <c r="AD56" s="374"/>
      <c r="AE56" s="374"/>
      <c r="AF56" s="374"/>
      <c r="AG56" s="374"/>
      <c r="AH56" s="374"/>
      <c r="AI56" s="427"/>
      <c r="AJ56" s="428"/>
      <c r="AK56" s="429"/>
      <c r="AL56" s="429"/>
      <c r="AM56" s="429"/>
      <c r="AN56" s="430"/>
    </row>
    <row r="57" spans="1:40" x14ac:dyDescent="0.25">
      <c r="A57" s="378">
        <v>3</v>
      </c>
      <c r="B57" s="370"/>
      <c r="C57" s="375"/>
      <c r="D57" s="370"/>
      <c r="E57" s="367"/>
      <c r="F57" s="390"/>
      <c r="G57" s="370"/>
      <c r="H57" s="370"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367" t="str">
        <f>IF(EXACT(H57,"Baja"),"Asumir el Riesgo",IF(EXACT(H57,"Moderada"),"Asumir el Riesgo, Reducir el Riesgo",IF(EXACT(H57,"Alta"),"Asumir el Riesgo, Evitar, Compartir o Transferir",IF(EXACT(H57,"Extrema"),"Reducir el Riesgo, Evitar, Compartir o Transferir",""))))</f>
        <v/>
      </c>
      <c r="J57" s="390"/>
      <c r="K57" s="370"/>
      <c r="L57" s="84"/>
      <c r="M57" s="84" t="str">
        <f>+IFERROR(VLOOKUP(L57,DATOS!$E$2:$F$9,2,FALSE),"")</f>
        <v/>
      </c>
      <c r="N57" s="394">
        <f>SUM(M57:M64)</f>
        <v>0</v>
      </c>
      <c r="O57" s="370"/>
      <c r="P57" s="370"/>
      <c r="Q57" s="370"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367" t="str">
        <f>IF(EXACT(Q57,"Baja"),"Asumir el Riesgo",IF(EXACT(Q57,"Moderada"),"Asumir el Riesgo, Reducir el Riesgo",IF(EXACT(Q57,"Alta"),"Asumir el Riesgo, Evitar, Compartir o Transferir",IF(EXACT(Q57,"Extrema"),"Reducir el Riesgo, Evitar, Compartir o Transferir",""))))</f>
        <v/>
      </c>
      <c r="S57" s="394"/>
      <c r="T57" s="394"/>
      <c r="U57" s="394"/>
      <c r="V57" s="394"/>
      <c r="W57" s="419"/>
      <c r="X57" s="378"/>
      <c r="Y57" s="394"/>
      <c r="Z57" s="394"/>
      <c r="AA57" s="394"/>
      <c r="AB57" s="394"/>
      <c r="AC57" s="394"/>
      <c r="AD57" s="394"/>
      <c r="AE57" s="394"/>
      <c r="AF57" s="394"/>
      <c r="AG57" s="394"/>
      <c r="AH57" s="394"/>
      <c r="AI57" s="419"/>
      <c r="AJ57" s="425"/>
      <c r="AK57" s="421"/>
      <c r="AL57" s="421"/>
      <c r="AM57" s="421"/>
      <c r="AN57" s="423"/>
    </row>
    <row r="58" spans="1:40" x14ac:dyDescent="0.25">
      <c r="A58" s="379"/>
      <c r="B58" s="371"/>
      <c r="C58" s="376"/>
      <c r="D58" s="371"/>
      <c r="E58" s="368"/>
      <c r="F58" s="391"/>
      <c r="G58" s="371"/>
      <c r="H58" s="371"/>
      <c r="I58" s="368"/>
      <c r="J58" s="391"/>
      <c r="K58" s="371"/>
      <c r="L58" s="82"/>
      <c r="M58" s="82" t="str">
        <f>+IFERROR(VLOOKUP(L58,DATOS!$E$2:$F$9,2,FALSE),"")</f>
        <v/>
      </c>
      <c r="N58" s="373"/>
      <c r="O58" s="371"/>
      <c r="P58" s="371"/>
      <c r="Q58" s="371"/>
      <c r="R58" s="368"/>
      <c r="S58" s="373"/>
      <c r="T58" s="373"/>
      <c r="U58" s="373"/>
      <c r="V58" s="373"/>
      <c r="W58" s="420"/>
      <c r="X58" s="379"/>
      <c r="Y58" s="373"/>
      <c r="Z58" s="373"/>
      <c r="AA58" s="373"/>
      <c r="AB58" s="373"/>
      <c r="AC58" s="373"/>
      <c r="AD58" s="373"/>
      <c r="AE58" s="373"/>
      <c r="AF58" s="373"/>
      <c r="AG58" s="373"/>
      <c r="AH58" s="373"/>
      <c r="AI58" s="420"/>
      <c r="AJ58" s="426"/>
      <c r="AK58" s="422"/>
      <c r="AL58" s="422"/>
      <c r="AM58" s="422"/>
      <c r="AN58" s="424"/>
    </row>
    <row r="59" spans="1:40" x14ac:dyDescent="0.25">
      <c r="A59" s="379"/>
      <c r="B59" s="371"/>
      <c r="C59" s="376"/>
      <c r="D59" s="371"/>
      <c r="E59" s="368"/>
      <c r="F59" s="391"/>
      <c r="G59" s="371"/>
      <c r="H59" s="371"/>
      <c r="I59" s="368"/>
      <c r="J59" s="391"/>
      <c r="K59" s="371"/>
      <c r="L59" s="82"/>
      <c r="M59" s="82" t="str">
        <f>+IFERROR(VLOOKUP(L59,DATOS!$E$2:$F$9,2,FALSE),"")</f>
        <v/>
      </c>
      <c r="N59" s="373"/>
      <c r="O59" s="371"/>
      <c r="P59" s="371"/>
      <c r="Q59" s="371"/>
      <c r="R59" s="368"/>
      <c r="S59" s="373"/>
      <c r="T59" s="373"/>
      <c r="U59" s="373"/>
      <c r="V59" s="373"/>
      <c r="W59" s="420"/>
      <c r="X59" s="379"/>
      <c r="Y59" s="373"/>
      <c r="Z59" s="373"/>
      <c r="AA59" s="373"/>
      <c r="AB59" s="373"/>
      <c r="AC59" s="373"/>
      <c r="AD59" s="373"/>
      <c r="AE59" s="373"/>
      <c r="AF59" s="373"/>
      <c r="AG59" s="373"/>
      <c r="AH59" s="373"/>
      <c r="AI59" s="420"/>
      <c r="AJ59" s="426"/>
      <c r="AK59" s="422"/>
      <c r="AL59" s="422"/>
      <c r="AM59" s="422"/>
      <c r="AN59" s="424"/>
    </row>
    <row r="60" spans="1:40" x14ac:dyDescent="0.25">
      <c r="A60" s="379"/>
      <c r="B60" s="371"/>
      <c r="C60" s="376"/>
      <c r="D60" s="371"/>
      <c r="E60" s="368"/>
      <c r="F60" s="391"/>
      <c r="G60" s="371"/>
      <c r="H60" s="371"/>
      <c r="I60" s="368"/>
      <c r="J60" s="391"/>
      <c r="K60" s="371"/>
      <c r="L60" s="82"/>
      <c r="M60" s="82" t="str">
        <f>+IFERROR(VLOOKUP(L60,DATOS!$E$2:$F$9,2,FALSE),"")</f>
        <v/>
      </c>
      <c r="N60" s="373"/>
      <c r="O60" s="371"/>
      <c r="P60" s="371"/>
      <c r="Q60" s="371"/>
      <c r="R60" s="368"/>
      <c r="S60" s="373"/>
      <c r="T60" s="373"/>
      <c r="U60" s="373"/>
      <c r="V60" s="373"/>
      <c r="W60" s="420"/>
      <c r="X60" s="379"/>
      <c r="Y60" s="373"/>
      <c r="Z60" s="373"/>
      <c r="AA60" s="373"/>
      <c r="AB60" s="373"/>
      <c r="AC60" s="373"/>
      <c r="AD60" s="373"/>
      <c r="AE60" s="373"/>
      <c r="AF60" s="373"/>
      <c r="AG60" s="373"/>
      <c r="AH60" s="373"/>
      <c r="AI60" s="420"/>
      <c r="AJ60" s="426"/>
      <c r="AK60" s="422"/>
      <c r="AL60" s="422"/>
      <c r="AM60" s="422"/>
      <c r="AN60" s="424"/>
    </row>
    <row r="61" spans="1:40" x14ac:dyDescent="0.25">
      <c r="A61" s="379"/>
      <c r="B61" s="371"/>
      <c r="C61" s="376"/>
      <c r="D61" s="371"/>
      <c r="E61" s="368"/>
      <c r="F61" s="391"/>
      <c r="G61" s="371"/>
      <c r="H61" s="371"/>
      <c r="I61" s="368"/>
      <c r="J61" s="391"/>
      <c r="K61" s="371"/>
      <c r="L61" s="82"/>
      <c r="M61" s="82" t="str">
        <f>+IFERROR(VLOOKUP(L61,DATOS!$E$2:$F$9,2,FALSE),"")</f>
        <v/>
      </c>
      <c r="N61" s="373"/>
      <c r="O61" s="371"/>
      <c r="P61" s="371"/>
      <c r="Q61" s="371"/>
      <c r="R61" s="368"/>
      <c r="S61" s="373"/>
      <c r="T61" s="373"/>
      <c r="U61" s="373"/>
      <c r="V61" s="373"/>
      <c r="W61" s="420"/>
      <c r="X61" s="379"/>
      <c r="Y61" s="373"/>
      <c r="Z61" s="373"/>
      <c r="AA61" s="373"/>
      <c r="AB61" s="373"/>
      <c r="AC61" s="373"/>
      <c r="AD61" s="373"/>
      <c r="AE61" s="373"/>
      <c r="AF61" s="373"/>
      <c r="AG61" s="373"/>
      <c r="AH61" s="373"/>
      <c r="AI61" s="420"/>
      <c r="AJ61" s="426"/>
      <c r="AK61" s="422"/>
      <c r="AL61" s="422"/>
      <c r="AM61" s="422"/>
      <c r="AN61" s="424"/>
    </row>
    <row r="62" spans="1:40" x14ac:dyDescent="0.25">
      <c r="A62" s="379"/>
      <c r="B62" s="371"/>
      <c r="C62" s="376"/>
      <c r="D62" s="371"/>
      <c r="E62" s="368"/>
      <c r="F62" s="391"/>
      <c r="G62" s="371"/>
      <c r="H62" s="371"/>
      <c r="I62" s="368"/>
      <c r="J62" s="391"/>
      <c r="K62" s="371"/>
      <c r="L62" s="82"/>
      <c r="M62" s="82" t="str">
        <f>+IFERROR(VLOOKUP(L62,DATOS!$E$2:$F$9,2,FALSE),"")</f>
        <v/>
      </c>
      <c r="N62" s="373"/>
      <c r="O62" s="371"/>
      <c r="P62" s="371"/>
      <c r="Q62" s="371"/>
      <c r="R62" s="368"/>
      <c r="S62" s="373"/>
      <c r="T62" s="373"/>
      <c r="U62" s="373"/>
      <c r="V62" s="373"/>
      <c r="W62" s="420"/>
      <c r="X62" s="379"/>
      <c r="Y62" s="373"/>
      <c r="Z62" s="373"/>
      <c r="AA62" s="373"/>
      <c r="AB62" s="373"/>
      <c r="AC62" s="373"/>
      <c r="AD62" s="373"/>
      <c r="AE62" s="373"/>
      <c r="AF62" s="373"/>
      <c r="AG62" s="373"/>
      <c r="AH62" s="373"/>
      <c r="AI62" s="420"/>
      <c r="AJ62" s="426"/>
      <c r="AK62" s="422"/>
      <c r="AL62" s="422"/>
      <c r="AM62" s="422"/>
      <c r="AN62" s="424"/>
    </row>
    <row r="63" spans="1:40" x14ac:dyDescent="0.25">
      <c r="A63" s="379"/>
      <c r="B63" s="371"/>
      <c r="C63" s="376"/>
      <c r="D63" s="371"/>
      <c r="E63" s="368"/>
      <c r="F63" s="391"/>
      <c r="G63" s="371"/>
      <c r="H63" s="371"/>
      <c r="I63" s="368"/>
      <c r="J63" s="391"/>
      <c r="K63" s="371"/>
      <c r="L63" s="82"/>
      <c r="M63" s="82" t="str">
        <f>+IFERROR(VLOOKUP(L63,DATOS!$E$2:$F$9,2,FALSE),"")</f>
        <v/>
      </c>
      <c r="N63" s="373"/>
      <c r="O63" s="371"/>
      <c r="P63" s="371"/>
      <c r="Q63" s="371"/>
      <c r="R63" s="368"/>
      <c r="S63" s="373"/>
      <c r="T63" s="373"/>
      <c r="U63" s="373"/>
      <c r="V63" s="373"/>
      <c r="W63" s="420"/>
      <c r="X63" s="379"/>
      <c r="Y63" s="373"/>
      <c r="Z63" s="373"/>
      <c r="AA63" s="373"/>
      <c r="AB63" s="373"/>
      <c r="AC63" s="373"/>
      <c r="AD63" s="373"/>
      <c r="AE63" s="373"/>
      <c r="AF63" s="373"/>
      <c r="AG63" s="373"/>
      <c r="AH63" s="373"/>
      <c r="AI63" s="420"/>
      <c r="AJ63" s="426"/>
      <c r="AK63" s="422"/>
      <c r="AL63" s="422"/>
      <c r="AM63" s="422"/>
      <c r="AN63" s="424"/>
    </row>
    <row r="64" spans="1:40" x14ac:dyDescent="0.25">
      <c r="A64" s="379"/>
      <c r="B64" s="371"/>
      <c r="C64" s="376"/>
      <c r="D64" s="371"/>
      <c r="E64" s="368"/>
      <c r="F64" s="391"/>
      <c r="G64" s="371"/>
      <c r="H64" s="371"/>
      <c r="I64" s="368"/>
      <c r="J64" s="391"/>
      <c r="K64" s="371"/>
      <c r="L64" s="82"/>
      <c r="M64" s="82" t="str">
        <f>+IFERROR(VLOOKUP(L64,DATOS!$E$2:$F$9,2,FALSE),"")</f>
        <v/>
      </c>
      <c r="N64" s="373"/>
      <c r="O64" s="371"/>
      <c r="P64" s="371"/>
      <c r="Q64" s="371"/>
      <c r="R64" s="368"/>
      <c r="S64" s="373"/>
      <c r="T64" s="373"/>
      <c r="U64" s="373"/>
      <c r="V64" s="373"/>
      <c r="W64" s="420"/>
      <c r="X64" s="379"/>
      <c r="Y64" s="373"/>
      <c r="Z64" s="373"/>
      <c r="AA64" s="373"/>
      <c r="AB64" s="373"/>
      <c r="AC64" s="373"/>
      <c r="AD64" s="373"/>
      <c r="AE64" s="373"/>
      <c r="AF64" s="373"/>
      <c r="AG64" s="373"/>
      <c r="AH64" s="373"/>
      <c r="AI64" s="420"/>
      <c r="AJ64" s="426"/>
      <c r="AK64" s="422"/>
      <c r="AL64" s="422"/>
      <c r="AM64" s="422"/>
      <c r="AN64" s="424"/>
    </row>
    <row r="65" spans="1:40" x14ac:dyDescent="0.25">
      <c r="A65" s="379"/>
      <c r="B65" s="373"/>
      <c r="C65" s="376"/>
      <c r="D65" s="371"/>
      <c r="E65" s="368"/>
      <c r="F65" s="391"/>
      <c r="G65" s="371"/>
      <c r="H65" s="371"/>
      <c r="I65" s="368"/>
      <c r="J65" s="391"/>
      <c r="K65" s="371"/>
      <c r="L65" s="82"/>
      <c r="M65" s="82" t="str">
        <f>+IFERROR(VLOOKUP(L65,DATOS!$E$2:$F$9,2,FALSE),"")</f>
        <v/>
      </c>
      <c r="N65" s="373">
        <f>SUM(M65:M72)</f>
        <v>0</v>
      </c>
      <c r="O65" s="371"/>
      <c r="P65" s="371"/>
      <c r="Q65" s="371"/>
      <c r="R65" s="368"/>
      <c r="S65" s="373"/>
      <c r="T65" s="373"/>
      <c r="U65" s="373"/>
      <c r="V65" s="373"/>
      <c r="W65" s="420"/>
      <c r="X65" s="379"/>
      <c r="Y65" s="373"/>
      <c r="Z65" s="373"/>
      <c r="AA65" s="373"/>
      <c r="AB65" s="373"/>
      <c r="AC65" s="373"/>
      <c r="AD65" s="373"/>
      <c r="AE65" s="373"/>
      <c r="AF65" s="373"/>
      <c r="AG65" s="373"/>
      <c r="AH65" s="373"/>
      <c r="AI65" s="420"/>
      <c r="AJ65" s="426"/>
      <c r="AK65" s="422"/>
      <c r="AL65" s="422"/>
      <c r="AM65" s="422"/>
      <c r="AN65" s="424"/>
    </row>
    <row r="66" spans="1:40" x14ac:dyDescent="0.25">
      <c r="A66" s="379"/>
      <c r="B66" s="373"/>
      <c r="C66" s="376"/>
      <c r="D66" s="371"/>
      <c r="E66" s="368"/>
      <c r="F66" s="391"/>
      <c r="G66" s="371"/>
      <c r="H66" s="371"/>
      <c r="I66" s="368"/>
      <c r="J66" s="391"/>
      <c r="K66" s="371"/>
      <c r="L66" s="82"/>
      <c r="M66" s="82" t="str">
        <f>+IFERROR(VLOOKUP(L66,DATOS!$E$2:$F$9,2,FALSE),"")</f>
        <v/>
      </c>
      <c r="N66" s="373"/>
      <c r="O66" s="371"/>
      <c r="P66" s="371"/>
      <c r="Q66" s="371"/>
      <c r="R66" s="368"/>
      <c r="S66" s="373"/>
      <c r="T66" s="373"/>
      <c r="U66" s="373"/>
      <c r="V66" s="373"/>
      <c r="W66" s="420"/>
      <c r="X66" s="379"/>
      <c r="Y66" s="373"/>
      <c r="Z66" s="373"/>
      <c r="AA66" s="373"/>
      <c r="AB66" s="373"/>
      <c r="AC66" s="373"/>
      <c r="AD66" s="373"/>
      <c r="AE66" s="373"/>
      <c r="AF66" s="373"/>
      <c r="AG66" s="373"/>
      <c r="AH66" s="373"/>
      <c r="AI66" s="420"/>
      <c r="AJ66" s="426"/>
      <c r="AK66" s="422"/>
      <c r="AL66" s="422"/>
      <c r="AM66" s="422"/>
      <c r="AN66" s="424"/>
    </row>
    <row r="67" spans="1:40" x14ac:dyDescent="0.25">
      <c r="A67" s="379"/>
      <c r="B67" s="373"/>
      <c r="C67" s="376"/>
      <c r="D67" s="371"/>
      <c r="E67" s="368"/>
      <c r="F67" s="391"/>
      <c r="G67" s="371"/>
      <c r="H67" s="371"/>
      <c r="I67" s="368"/>
      <c r="J67" s="391"/>
      <c r="K67" s="371"/>
      <c r="L67" s="82"/>
      <c r="M67" s="82" t="str">
        <f>+IFERROR(VLOOKUP(L67,DATOS!$E$2:$F$9,2,FALSE),"")</f>
        <v/>
      </c>
      <c r="N67" s="373"/>
      <c r="O67" s="371"/>
      <c r="P67" s="371"/>
      <c r="Q67" s="371"/>
      <c r="R67" s="368"/>
      <c r="S67" s="373"/>
      <c r="T67" s="373"/>
      <c r="U67" s="373"/>
      <c r="V67" s="373"/>
      <c r="W67" s="420"/>
      <c r="X67" s="379"/>
      <c r="Y67" s="373"/>
      <c r="Z67" s="373"/>
      <c r="AA67" s="373"/>
      <c r="AB67" s="373"/>
      <c r="AC67" s="373"/>
      <c r="AD67" s="373"/>
      <c r="AE67" s="373"/>
      <c r="AF67" s="373"/>
      <c r="AG67" s="373"/>
      <c r="AH67" s="373"/>
      <c r="AI67" s="420"/>
      <c r="AJ67" s="426"/>
      <c r="AK67" s="422"/>
      <c r="AL67" s="422"/>
      <c r="AM67" s="422"/>
      <c r="AN67" s="424"/>
    </row>
    <row r="68" spans="1:40" x14ac:dyDescent="0.25">
      <c r="A68" s="379"/>
      <c r="B68" s="373"/>
      <c r="C68" s="376"/>
      <c r="D68" s="371"/>
      <c r="E68" s="368"/>
      <c r="F68" s="391"/>
      <c r="G68" s="371"/>
      <c r="H68" s="371"/>
      <c r="I68" s="368"/>
      <c r="J68" s="391"/>
      <c r="K68" s="371"/>
      <c r="L68" s="82"/>
      <c r="M68" s="82" t="str">
        <f>+IFERROR(VLOOKUP(L68,DATOS!$E$2:$F$9,2,FALSE),"")</f>
        <v/>
      </c>
      <c r="N68" s="373"/>
      <c r="O68" s="371"/>
      <c r="P68" s="371"/>
      <c r="Q68" s="371"/>
      <c r="R68" s="368"/>
      <c r="S68" s="373"/>
      <c r="T68" s="373"/>
      <c r="U68" s="373"/>
      <c r="V68" s="373"/>
      <c r="W68" s="420"/>
      <c r="X68" s="379"/>
      <c r="Y68" s="373"/>
      <c r="Z68" s="373"/>
      <c r="AA68" s="373"/>
      <c r="AB68" s="373"/>
      <c r="AC68" s="373"/>
      <c r="AD68" s="373"/>
      <c r="AE68" s="373"/>
      <c r="AF68" s="373"/>
      <c r="AG68" s="373"/>
      <c r="AH68" s="373"/>
      <c r="AI68" s="420"/>
      <c r="AJ68" s="426"/>
      <c r="AK68" s="422"/>
      <c r="AL68" s="422"/>
      <c r="AM68" s="422"/>
      <c r="AN68" s="424"/>
    </row>
    <row r="69" spans="1:40" x14ac:dyDescent="0.25">
      <c r="A69" s="379"/>
      <c r="B69" s="373"/>
      <c r="C69" s="376"/>
      <c r="D69" s="371"/>
      <c r="E69" s="368"/>
      <c r="F69" s="391"/>
      <c r="G69" s="371"/>
      <c r="H69" s="371"/>
      <c r="I69" s="368"/>
      <c r="J69" s="391"/>
      <c r="K69" s="371"/>
      <c r="L69" s="82"/>
      <c r="M69" s="82" t="str">
        <f>+IFERROR(VLOOKUP(L69,DATOS!$E$2:$F$9,2,FALSE),"")</f>
        <v/>
      </c>
      <c r="N69" s="373"/>
      <c r="O69" s="371"/>
      <c r="P69" s="371"/>
      <c r="Q69" s="371"/>
      <c r="R69" s="368"/>
      <c r="S69" s="373"/>
      <c r="T69" s="373"/>
      <c r="U69" s="373"/>
      <c r="V69" s="373"/>
      <c r="W69" s="420"/>
      <c r="X69" s="379"/>
      <c r="Y69" s="373"/>
      <c r="Z69" s="373"/>
      <c r="AA69" s="373"/>
      <c r="AB69" s="373"/>
      <c r="AC69" s="373"/>
      <c r="AD69" s="373"/>
      <c r="AE69" s="373"/>
      <c r="AF69" s="373"/>
      <c r="AG69" s="373"/>
      <c r="AH69" s="373"/>
      <c r="AI69" s="420"/>
      <c r="AJ69" s="426"/>
      <c r="AK69" s="422"/>
      <c r="AL69" s="422"/>
      <c r="AM69" s="422"/>
      <c r="AN69" s="424"/>
    </row>
    <row r="70" spans="1:40" x14ac:dyDescent="0.25">
      <c r="A70" s="379"/>
      <c r="B70" s="373"/>
      <c r="C70" s="376"/>
      <c r="D70" s="371"/>
      <c r="E70" s="368"/>
      <c r="F70" s="391"/>
      <c r="G70" s="371"/>
      <c r="H70" s="371"/>
      <c r="I70" s="368"/>
      <c r="J70" s="391"/>
      <c r="K70" s="371"/>
      <c r="L70" s="82"/>
      <c r="M70" s="82" t="str">
        <f>+IFERROR(VLOOKUP(L70,DATOS!$E$2:$F$9,2,FALSE),"")</f>
        <v/>
      </c>
      <c r="N70" s="373"/>
      <c r="O70" s="371"/>
      <c r="P70" s="371"/>
      <c r="Q70" s="371"/>
      <c r="R70" s="368"/>
      <c r="S70" s="373"/>
      <c r="T70" s="373"/>
      <c r="U70" s="373"/>
      <c r="V70" s="373"/>
      <c r="W70" s="420"/>
      <c r="X70" s="379"/>
      <c r="Y70" s="373"/>
      <c r="Z70" s="373"/>
      <c r="AA70" s="373"/>
      <c r="AB70" s="373"/>
      <c r="AC70" s="373"/>
      <c r="AD70" s="373"/>
      <c r="AE70" s="373"/>
      <c r="AF70" s="373"/>
      <c r="AG70" s="373"/>
      <c r="AH70" s="373"/>
      <c r="AI70" s="420"/>
      <c r="AJ70" s="426"/>
      <c r="AK70" s="422"/>
      <c r="AL70" s="422"/>
      <c r="AM70" s="422"/>
      <c r="AN70" s="424"/>
    </row>
    <row r="71" spans="1:40" x14ac:dyDescent="0.25">
      <c r="A71" s="379"/>
      <c r="B71" s="373"/>
      <c r="C71" s="376"/>
      <c r="D71" s="371"/>
      <c r="E71" s="368"/>
      <c r="F71" s="391"/>
      <c r="G71" s="371"/>
      <c r="H71" s="371"/>
      <c r="I71" s="368"/>
      <c r="J71" s="391"/>
      <c r="K71" s="371"/>
      <c r="L71" s="82"/>
      <c r="M71" s="82" t="str">
        <f>+IFERROR(VLOOKUP(L71,DATOS!$E$2:$F$9,2,FALSE),"")</f>
        <v/>
      </c>
      <c r="N71" s="373"/>
      <c r="O71" s="371"/>
      <c r="P71" s="371"/>
      <c r="Q71" s="371"/>
      <c r="R71" s="368"/>
      <c r="S71" s="373"/>
      <c r="T71" s="373"/>
      <c r="U71" s="373"/>
      <c r="V71" s="373"/>
      <c r="W71" s="420"/>
      <c r="X71" s="379"/>
      <c r="Y71" s="373"/>
      <c r="Z71" s="373"/>
      <c r="AA71" s="373"/>
      <c r="AB71" s="373"/>
      <c r="AC71" s="373"/>
      <c r="AD71" s="373"/>
      <c r="AE71" s="373"/>
      <c r="AF71" s="373"/>
      <c r="AG71" s="373"/>
      <c r="AH71" s="373"/>
      <c r="AI71" s="420"/>
      <c r="AJ71" s="426"/>
      <c r="AK71" s="422"/>
      <c r="AL71" s="422"/>
      <c r="AM71" s="422"/>
      <c r="AN71" s="424"/>
    </row>
    <row r="72" spans="1:40" x14ac:dyDescent="0.25">
      <c r="A72" s="379"/>
      <c r="B72" s="373"/>
      <c r="C72" s="376"/>
      <c r="D72" s="371"/>
      <c r="E72" s="368"/>
      <c r="F72" s="391"/>
      <c r="G72" s="371"/>
      <c r="H72" s="371"/>
      <c r="I72" s="368"/>
      <c r="J72" s="391"/>
      <c r="K72" s="371"/>
      <c r="L72" s="82"/>
      <c r="M72" s="82" t="str">
        <f>+IFERROR(VLOOKUP(L72,DATOS!$E$2:$F$9,2,FALSE),"")</f>
        <v/>
      </c>
      <c r="N72" s="373"/>
      <c r="O72" s="371"/>
      <c r="P72" s="371"/>
      <c r="Q72" s="371"/>
      <c r="R72" s="368"/>
      <c r="S72" s="373"/>
      <c r="T72" s="373"/>
      <c r="U72" s="373"/>
      <c r="V72" s="373"/>
      <c r="W72" s="420"/>
      <c r="X72" s="379"/>
      <c r="Y72" s="373"/>
      <c r="Z72" s="373"/>
      <c r="AA72" s="373"/>
      <c r="AB72" s="373"/>
      <c r="AC72" s="373"/>
      <c r="AD72" s="373"/>
      <c r="AE72" s="373"/>
      <c r="AF72" s="373"/>
      <c r="AG72" s="373"/>
      <c r="AH72" s="373"/>
      <c r="AI72" s="420"/>
      <c r="AJ72" s="426"/>
      <c r="AK72" s="422"/>
      <c r="AL72" s="422"/>
      <c r="AM72" s="422"/>
      <c r="AN72" s="424"/>
    </row>
    <row r="73" spans="1:40" x14ac:dyDescent="0.25">
      <c r="A73" s="379"/>
      <c r="B73" s="373"/>
      <c r="C73" s="376"/>
      <c r="D73" s="371"/>
      <c r="E73" s="368"/>
      <c r="F73" s="391"/>
      <c r="G73" s="371"/>
      <c r="H73" s="371"/>
      <c r="I73" s="368"/>
      <c r="J73" s="391"/>
      <c r="K73" s="371"/>
      <c r="L73" s="82"/>
      <c r="M73" s="82" t="str">
        <f>+IFERROR(VLOOKUP(L73,DATOS!$E$2:$F$9,2,FALSE),"")</f>
        <v/>
      </c>
      <c r="N73" s="373">
        <f>SUM(M73:M80)</f>
        <v>0</v>
      </c>
      <c r="O73" s="371"/>
      <c r="P73" s="371"/>
      <c r="Q73" s="371"/>
      <c r="R73" s="368"/>
      <c r="S73" s="373"/>
      <c r="T73" s="373"/>
      <c r="U73" s="373"/>
      <c r="V73" s="373"/>
      <c r="W73" s="420"/>
      <c r="X73" s="379"/>
      <c r="Y73" s="373"/>
      <c r="Z73" s="373"/>
      <c r="AA73" s="373"/>
      <c r="AB73" s="373"/>
      <c r="AC73" s="373"/>
      <c r="AD73" s="373"/>
      <c r="AE73" s="373"/>
      <c r="AF73" s="373"/>
      <c r="AG73" s="373"/>
      <c r="AH73" s="373"/>
      <c r="AI73" s="420"/>
      <c r="AJ73" s="426"/>
      <c r="AK73" s="422"/>
      <c r="AL73" s="422"/>
      <c r="AM73" s="422"/>
      <c r="AN73" s="424"/>
    </row>
    <row r="74" spans="1:40" x14ac:dyDescent="0.25">
      <c r="A74" s="379"/>
      <c r="B74" s="373"/>
      <c r="C74" s="376"/>
      <c r="D74" s="371"/>
      <c r="E74" s="368"/>
      <c r="F74" s="391"/>
      <c r="G74" s="371"/>
      <c r="H74" s="371"/>
      <c r="I74" s="368"/>
      <c r="J74" s="391"/>
      <c r="K74" s="371"/>
      <c r="L74" s="82"/>
      <c r="M74" s="82" t="str">
        <f>+IFERROR(VLOOKUP(L74,DATOS!$E$2:$F$9,2,FALSE),"")</f>
        <v/>
      </c>
      <c r="N74" s="373"/>
      <c r="O74" s="371"/>
      <c r="P74" s="371"/>
      <c r="Q74" s="371"/>
      <c r="R74" s="368"/>
      <c r="S74" s="373"/>
      <c r="T74" s="373"/>
      <c r="U74" s="373"/>
      <c r="V74" s="373"/>
      <c r="W74" s="420"/>
      <c r="X74" s="379"/>
      <c r="Y74" s="373"/>
      <c r="Z74" s="373"/>
      <c r="AA74" s="373"/>
      <c r="AB74" s="373"/>
      <c r="AC74" s="373"/>
      <c r="AD74" s="373"/>
      <c r="AE74" s="373"/>
      <c r="AF74" s="373"/>
      <c r="AG74" s="373"/>
      <c r="AH74" s="373"/>
      <c r="AI74" s="420"/>
      <c r="AJ74" s="426"/>
      <c r="AK74" s="422"/>
      <c r="AL74" s="422"/>
      <c r="AM74" s="422"/>
      <c r="AN74" s="424"/>
    </row>
    <row r="75" spans="1:40" x14ac:dyDescent="0.25">
      <c r="A75" s="379"/>
      <c r="B75" s="373"/>
      <c r="C75" s="376"/>
      <c r="D75" s="371"/>
      <c r="E75" s="368"/>
      <c r="F75" s="391"/>
      <c r="G75" s="371"/>
      <c r="H75" s="371"/>
      <c r="I75" s="368"/>
      <c r="J75" s="391"/>
      <c r="K75" s="371"/>
      <c r="L75" s="82"/>
      <c r="M75" s="82" t="str">
        <f>+IFERROR(VLOOKUP(L75,DATOS!$E$2:$F$9,2,FALSE),"")</f>
        <v/>
      </c>
      <c r="N75" s="373"/>
      <c r="O75" s="371"/>
      <c r="P75" s="371"/>
      <c r="Q75" s="371"/>
      <c r="R75" s="368"/>
      <c r="S75" s="373"/>
      <c r="T75" s="373"/>
      <c r="U75" s="373"/>
      <c r="V75" s="373"/>
      <c r="W75" s="420"/>
      <c r="X75" s="379"/>
      <c r="Y75" s="373"/>
      <c r="Z75" s="373"/>
      <c r="AA75" s="373"/>
      <c r="AB75" s="373"/>
      <c r="AC75" s="373"/>
      <c r="AD75" s="373"/>
      <c r="AE75" s="373"/>
      <c r="AF75" s="373"/>
      <c r="AG75" s="373"/>
      <c r="AH75" s="373"/>
      <c r="AI75" s="420"/>
      <c r="AJ75" s="426"/>
      <c r="AK75" s="422"/>
      <c r="AL75" s="422"/>
      <c r="AM75" s="422"/>
      <c r="AN75" s="424"/>
    </row>
    <row r="76" spans="1:40" x14ac:dyDescent="0.25">
      <c r="A76" s="379"/>
      <c r="B76" s="373"/>
      <c r="C76" s="376"/>
      <c r="D76" s="371"/>
      <c r="E76" s="368"/>
      <c r="F76" s="391"/>
      <c r="G76" s="371"/>
      <c r="H76" s="371"/>
      <c r="I76" s="368"/>
      <c r="J76" s="391"/>
      <c r="K76" s="371"/>
      <c r="L76" s="82"/>
      <c r="M76" s="82" t="str">
        <f>+IFERROR(VLOOKUP(L76,DATOS!$E$2:$F$9,2,FALSE),"")</f>
        <v/>
      </c>
      <c r="N76" s="373"/>
      <c r="O76" s="371"/>
      <c r="P76" s="371"/>
      <c r="Q76" s="371"/>
      <c r="R76" s="368"/>
      <c r="S76" s="373"/>
      <c r="T76" s="373"/>
      <c r="U76" s="373"/>
      <c r="V76" s="373"/>
      <c r="W76" s="420"/>
      <c r="X76" s="379"/>
      <c r="Y76" s="373"/>
      <c r="Z76" s="373"/>
      <c r="AA76" s="373"/>
      <c r="AB76" s="373"/>
      <c r="AC76" s="373"/>
      <c r="AD76" s="373"/>
      <c r="AE76" s="373"/>
      <c r="AF76" s="373"/>
      <c r="AG76" s="373"/>
      <c r="AH76" s="373"/>
      <c r="AI76" s="420"/>
      <c r="AJ76" s="426"/>
      <c r="AK76" s="422"/>
      <c r="AL76" s="422"/>
      <c r="AM76" s="422"/>
      <c r="AN76" s="424"/>
    </row>
    <row r="77" spans="1:40" x14ac:dyDescent="0.25">
      <c r="A77" s="379"/>
      <c r="B77" s="373"/>
      <c r="C77" s="376"/>
      <c r="D77" s="371"/>
      <c r="E77" s="368"/>
      <c r="F77" s="391"/>
      <c r="G77" s="371"/>
      <c r="H77" s="371"/>
      <c r="I77" s="368"/>
      <c r="J77" s="391"/>
      <c r="K77" s="371"/>
      <c r="L77" s="82"/>
      <c r="M77" s="82" t="str">
        <f>+IFERROR(VLOOKUP(L77,DATOS!$E$2:$F$9,2,FALSE),"")</f>
        <v/>
      </c>
      <c r="N77" s="373"/>
      <c r="O77" s="371"/>
      <c r="P77" s="371"/>
      <c r="Q77" s="371"/>
      <c r="R77" s="368"/>
      <c r="S77" s="373"/>
      <c r="T77" s="373"/>
      <c r="U77" s="373"/>
      <c r="V77" s="373"/>
      <c r="W77" s="420"/>
      <c r="X77" s="379"/>
      <c r="Y77" s="373"/>
      <c r="Z77" s="373"/>
      <c r="AA77" s="373"/>
      <c r="AB77" s="373"/>
      <c r="AC77" s="373"/>
      <c r="AD77" s="373"/>
      <c r="AE77" s="373"/>
      <c r="AF77" s="373"/>
      <c r="AG77" s="373"/>
      <c r="AH77" s="373"/>
      <c r="AI77" s="420"/>
      <c r="AJ77" s="426"/>
      <c r="AK77" s="422"/>
      <c r="AL77" s="422"/>
      <c r="AM77" s="422"/>
      <c r="AN77" s="424"/>
    </row>
    <row r="78" spans="1:40" x14ac:dyDescent="0.25">
      <c r="A78" s="379"/>
      <c r="B78" s="373"/>
      <c r="C78" s="376"/>
      <c r="D78" s="371"/>
      <c r="E78" s="368"/>
      <c r="F78" s="391"/>
      <c r="G78" s="371"/>
      <c r="H78" s="371"/>
      <c r="I78" s="368"/>
      <c r="J78" s="391"/>
      <c r="K78" s="371"/>
      <c r="L78" s="82"/>
      <c r="M78" s="82" t="str">
        <f>+IFERROR(VLOOKUP(L78,DATOS!$E$2:$F$9,2,FALSE),"")</f>
        <v/>
      </c>
      <c r="N78" s="373"/>
      <c r="O78" s="371"/>
      <c r="P78" s="371"/>
      <c r="Q78" s="371"/>
      <c r="R78" s="368"/>
      <c r="S78" s="373"/>
      <c r="T78" s="373"/>
      <c r="U78" s="373"/>
      <c r="V78" s="373"/>
      <c r="W78" s="420"/>
      <c r="X78" s="379"/>
      <c r="Y78" s="373"/>
      <c r="Z78" s="373"/>
      <c r="AA78" s="373"/>
      <c r="AB78" s="373"/>
      <c r="AC78" s="373"/>
      <c r="AD78" s="373"/>
      <c r="AE78" s="373"/>
      <c r="AF78" s="373"/>
      <c r="AG78" s="373"/>
      <c r="AH78" s="373"/>
      <c r="AI78" s="420"/>
      <c r="AJ78" s="426"/>
      <c r="AK78" s="422"/>
      <c r="AL78" s="422"/>
      <c r="AM78" s="422"/>
      <c r="AN78" s="424"/>
    </row>
    <row r="79" spans="1:40" x14ac:dyDescent="0.25">
      <c r="A79" s="379"/>
      <c r="B79" s="373"/>
      <c r="C79" s="376"/>
      <c r="D79" s="371"/>
      <c r="E79" s="368"/>
      <c r="F79" s="391"/>
      <c r="G79" s="371"/>
      <c r="H79" s="371"/>
      <c r="I79" s="368"/>
      <c r="J79" s="391"/>
      <c r="K79" s="371"/>
      <c r="L79" s="82"/>
      <c r="M79" s="82" t="str">
        <f>+IFERROR(VLOOKUP(L79,DATOS!$E$2:$F$9,2,FALSE),"")</f>
        <v/>
      </c>
      <c r="N79" s="373"/>
      <c r="O79" s="371"/>
      <c r="P79" s="371"/>
      <c r="Q79" s="371"/>
      <c r="R79" s="368"/>
      <c r="S79" s="373"/>
      <c r="T79" s="373"/>
      <c r="U79" s="373"/>
      <c r="V79" s="373"/>
      <c r="W79" s="420"/>
      <c r="X79" s="379"/>
      <c r="Y79" s="373"/>
      <c r="Z79" s="373"/>
      <c r="AA79" s="373"/>
      <c r="AB79" s="373"/>
      <c r="AC79" s="373"/>
      <c r="AD79" s="373"/>
      <c r="AE79" s="373"/>
      <c r="AF79" s="373"/>
      <c r="AG79" s="373"/>
      <c r="AH79" s="373"/>
      <c r="AI79" s="420"/>
      <c r="AJ79" s="426"/>
      <c r="AK79" s="422"/>
      <c r="AL79" s="422"/>
      <c r="AM79" s="422"/>
      <c r="AN79" s="424"/>
    </row>
    <row r="80" spans="1:40" ht="15.75" thickBot="1" x14ac:dyDescent="0.3">
      <c r="A80" s="380"/>
      <c r="B80" s="374"/>
      <c r="C80" s="377"/>
      <c r="D80" s="372"/>
      <c r="E80" s="369"/>
      <c r="F80" s="418"/>
      <c r="G80" s="372"/>
      <c r="H80" s="372"/>
      <c r="I80" s="369"/>
      <c r="J80" s="418"/>
      <c r="K80" s="372"/>
      <c r="L80" s="83"/>
      <c r="M80" s="83" t="str">
        <f>+IFERROR(VLOOKUP(L80,DATOS!$E$2:$F$9,2,FALSE),"")</f>
        <v/>
      </c>
      <c r="N80" s="374"/>
      <c r="O80" s="372"/>
      <c r="P80" s="372"/>
      <c r="Q80" s="372"/>
      <c r="R80" s="369"/>
      <c r="S80" s="374"/>
      <c r="T80" s="374"/>
      <c r="U80" s="374"/>
      <c r="V80" s="374"/>
      <c r="W80" s="427"/>
      <c r="X80" s="380"/>
      <c r="Y80" s="374"/>
      <c r="Z80" s="374"/>
      <c r="AA80" s="374"/>
      <c r="AB80" s="374"/>
      <c r="AC80" s="374"/>
      <c r="AD80" s="374"/>
      <c r="AE80" s="374"/>
      <c r="AF80" s="374"/>
      <c r="AG80" s="374"/>
      <c r="AH80" s="374"/>
      <c r="AI80" s="427"/>
      <c r="AJ80" s="428"/>
      <c r="AK80" s="429"/>
      <c r="AL80" s="429"/>
      <c r="AM80" s="429"/>
      <c r="AN80" s="430"/>
    </row>
    <row r="81" spans="1:40" x14ac:dyDescent="0.25">
      <c r="A81" s="378">
        <v>4</v>
      </c>
      <c r="B81" s="370"/>
      <c r="C81" s="375"/>
      <c r="D81" s="370"/>
      <c r="E81" s="367"/>
      <c r="F81" s="390"/>
      <c r="G81" s="370"/>
      <c r="H81" s="370"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367" t="str">
        <f>IF(EXACT(H81,"Baja"),"Asumir el Riesgo",IF(EXACT(H81,"Moderada"),"Asumir el Riesgo, Reducir el Riesgo",IF(EXACT(H81,"Alta"),"Asumir el Riesgo, Evitar, Compartir o Transferir",IF(EXACT(H81,"Extrema"),"Reducir el Riesgo, Evitar, Compartir o Transferir",""))))</f>
        <v/>
      </c>
      <c r="J81" s="390"/>
      <c r="K81" s="370"/>
      <c r="L81" s="84"/>
      <c r="M81" s="84" t="str">
        <f>+IFERROR(VLOOKUP(L81,DATOS!$E$2:$F$9,2,FALSE),"")</f>
        <v/>
      </c>
      <c r="N81" s="394">
        <f>SUM(M81:M88)</f>
        <v>0</v>
      </c>
      <c r="O81" s="370"/>
      <c r="P81" s="370"/>
      <c r="Q81" s="370"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367" t="str">
        <f>IF(EXACT(Q81,"Baja"),"Asumir el Riesgo",IF(EXACT(Q81,"Moderada"),"Asumir el Riesgo, Reducir el Riesgo",IF(EXACT(Q81,"Alta"),"Asumir el Riesgo, Evitar, Compartir o Transferir",IF(EXACT(Q81,"Extrema"),"Reducir el Riesgo, Evitar, Compartir o Transferir",""))))</f>
        <v/>
      </c>
      <c r="S81" s="394"/>
      <c r="T81" s="394"/>
      <c r="U81" s="394"/>
      <c r="V81" s="394"/>
      <c r="W81" s="419"/>
      <c r="X81" s="378"/>
      <c r="Y81" s="394"/>
      <c r="Z81" s="394"/>
      <c r="AA81" s="394"/>
      <c r="AB81" s="394"/>
      <c r="AC81" s="394"/>
      <c r="AD81" s="394"/>
      <c r="AE81" s="394"/>
      <c r="AF81" s="394"/>
      <c r="AG81" s="394"/>
      <c r="AH81" s="394"/>
      <c r="AI81" s="419"/>
      <c r="AJ81" s="425"/>
      <c r="AK81" s="421"/>
      <c r="AL81" s="421"/>
      <c r="AM81" s="421"/>
      <c r="AN81" s="423"/>
    </row>
    <row r="82" spans="1:40" x14ac:dyDescent="0.25">
      <c r="A82" s="379"/>
      <c r="B82" s="371"/>
      <c r="C82" s="376"/>
      <c r="D82" s="371"/>
      <c r="E82" s="368"/>
      <c r="F82" s="391"/>
      <c r="G82" s="371"/>
      <c r="H82" s="371"/>
      <c r="I82" s="368"/>
      <c r="J82" s="391"/>
      <c r="K82" s="371"/>
      <c r="L82" s="82"/>
      <c r="M82" s="82" t="str">
        <f>+IFERROR(VLOOKUP(L82,DATOS!$E$2:$F$9,2,FALSE),"")</f>
        <v/>
      </c>
      <c r="N82" s="373"/>
      <c r="O82" s="371"/>
      <c r="P82" s="371"/>
      <c r="Q82" s="371"/>
      <c r="R82" s="368"/>
      <c r="S82" s="373"/>
      <c r="T82" s="373"/>
      <c r="U82" s="373"/>
      <c r="V82" s="373"/>
      <c r="W82" s="420"/>
      <c r="X82" s="379"/>
      <c r="Y82" s="373"/>
      <c r="Z82" s="373"/>
      <c r="AA82" s="373"/>
      <c r="AB82" s="373"/>
      <c r="AC82" s="373"/>
      <c r="AD82" s="373"/>
      <c r="AE82" s="373"/>
      <c r="AF82" s="373"/>
      <c r="AG82" s="373"/>
      <c r="AH82" s="373"/>
      <c r="AI82" s="420"/>
      <c r="AJ82" s="426"/>
      <c r="AK82" s="422"/>
      <c r="AL82" s="422"/>
      <c r="AM82" s="422"/>
      <c r="AN82" s="424"/>
    </row>
    <row r="83" spans="1:40" x14ac:dyDescent="0.25">
      <c r="A83" s="379"/>
      <c r="B83" s="371"/>
      <c r="C83" s="376"/>
      <c r="D83" s="371"/>
      <c r="E83" s="368"/>
      <c r="F83" s="391"/>
      <c r="G83" s="371"/>
      <c r="H83" s="371"/>
      <c r="I83" s="368"/>
      <c r="J83" s="391"/>
      <c r="K83" s="371"/>
      <c r="L83" s="82"/>
      <c r="M83" s="82" t="str">
        <f>+IFERROR(VLOOKUP(L83,DATOS!$E$2:$F$9,2,FALSE),"")</f>
        <v/>
      </c>
      <c r="N83" s="373"/>
      <c r="O83" s="371"/>
      <c r="P83" s="371"/>
      <c r="Q83" s="371"/>
      <c r="R83" s="368"/>
      <c r="S83" s="373"/>
      <c r="T83" s="373"/>
      <c r="U83" s="373"/>
      <c r="V83" s="373"/>
      <c r="W83" s="420"/>
      <c r="X83" s="379"/>
      <c r="Y83" s="373"/>
      <c r="Z83" s="373"/>
      <c r="AA83" s="373"/>
      <c r="AB83" s="373"/>
      <c r="AC83" s="373"/>
      <c r="AD83" s="373"/>
      <c r="AE83" s="373"/>
      <c r="AF83" s="373"/>
      <c r="AG83" s="373"/>
      <c r="AH83" s="373"/>
      <c r="AI83" s="420"/>
      <c r="AJ83" s="426"/>
      <c r="AK83" s="422"/>
      <c r="AL83" s="422"/>
      <c r="AM83" s="422"/>
      <c r="AN83" s="424"/>
    </row>
    <row r="84" spans="1:40" x14ac:dyDescent="0.25">
      <c r="A84" s="379"/>
      <c r="B84" s="371"/>
      <c r="C84" s="376"/>
      <c r="D84" s="371"/>
      <c r="E84" s="368"/>
      <c r="F84" s="391"/>
      <c r="G84" s="371"/>
      <c r="H84" s="371"/>
      <c r="I84" s="368"/>
      <c r="J84" s="391"/>
      <c r="K84" s="371"/>
      <c r="L84" s="82"/>
      <c r="M84" s="82" t="str">
        <f>+IFERROR(VLOOKUP(L84,DATOS!$E$2:$F$9,2,FALSE),"")</f>
        <v/>
      </c>
      <c r="N84" s="373"/>
      <c r="O84" s="371"/>
      <c r="P84" s="371"/>
      <c r="Q84" s="371"/>
      <c r="R84" s="368"/>
      <c r="S84" s="373"/>
      <c r="T84" s="373"/>
      <c r="U84" s="373"/>
      <c r="V84" s="373"/>
      <c r="W84" s="420"/>
      <c r="X84" s="379"/>
      <c r="Y84" s="373"/>
      <c r="Z84" s="373"/>
      <c r="AA84" s="373"/>
      <c r="AB84" s="373"/>
      <c r="AC84" s="373"/>
      <c r="AD84" s="373"/>
      <c r="AE84" s="373"/>
      <c r="AF84" s="373"/>
      <c r="AG84" s="373"/>
      <c r="AH84" s="373"/>
      <c r="AI84" s="420"/>
      <c r="AJ84" s="426"/>
      <c r="AK84" s="422"/>
      <c r="AL84" s="422"/>
      <c r="AM84" s="422"/>
      <c r="AN84" s="424"/>
    </row>
    <row r="85" spans="1:40" x14ac:dyDescent="0.25">
      <c r="A85" s="379"/>
      <c r="B85" s="371"/>
      <c r="C85" s="376"/>
      <c r="D85" s="371"/>
      <c r="E85" s="368"/>
      <c r="F85" s="391"/>
      <c r="G85" s="371"/>
      <c r="H85" s="371"/>
      <c r="I85" s="368"/>
      <c r="J85" s="391"/>
      <c r="K85" s="371"/>
      <c r="L85" s="82"/>
      <c r="M85" s="82" t="str">
        <f>+IFERROR(VLOOKUP(L85,DATOS!$E$2:$F$9,2,FALSE),"")</f>
        <v/>
      </c>
      <c r="N85" s="373"/>
      <c r="O85" s="371"/>
      <c r="P85" s="371"/>
      <c r="Q85" s="371"/>
      <c r="R85" s="368"/>
      <c r="S85" s="373"/>
      <c r="T85" s="373"/>
      <c r="U85" s="373"/>
      <c r="V85" s="373"/>
      <c r="W85" s="420"/>
      <c r="X85" s="379"/>
      <c r="Y85" s="373"/>
      <c r="Z85" s="373"/>
      <c r="AA85" s="373"/>
      <c r="AB85" s="373"/>
      <c r="AC85" s="373"/>
      <c r="AD85" s="373"/>
      <c r="AE85" s="373"/>
      <c r="AF85" s="373"/>
      <c r="AG85" s="373"/>
      <c r="AH85" s="373"/>
      <c r="AI85" s="420"/>
      <c r="AJ85" s="426"/>
      <c r="AK85" s="422"/>
      <c r="AL85" s="422"/>
      <c r="AM85" s="422"/>
      <c r="AN85" s="424"/>
    </row>
    <row r="86" spans="1:40" x14ac:dyDescent="0.25">
      <c r="A86" s="379"/>
      <c r="B86" s="371"/>
      <c r="C86" s="376"/>
      <c r="D86" s="371"/>
      <c r="E86" s="368"/>
      <c r="F86" s="391"/>
      <c r="G86" s="371"/>
      <c r="H86" s="371"/>
      <c r="I86" s="368"/>
      <c r="J86" s="391"/>
      <c r="K86" s="371"/>
      <c r="L86" s="82"/>
      <c r="M86" s="82" t="str">
        <f>+IFERROR(VLOOKUP(L86,DATOS!$E$2:$F$9,2,FALSE),"")</f>
        <v/>
      </c>
      <c r="N86" s="373"/>
      <c r="O86" s="371"/>
      <c r="P86" s="371"/>
      <c r="Q86" s="371"/>
      <c r="R86" s="368"/>
      <c r="S86" s="373"/>
      <c r="T86" s="373"/>
      <c r="U86" s="373"/>
      <c r="V86" s="373"/>
      <c r="W86" s="420"/>
      <c r="X86" s="379"/>
      <c r="Y86" s="373"/>
      <c r="Z86" s="373"/>
      <c r="AA86" s="373"/>
      <c r="AB86" s="373"/>
      <c r="AC86" s="373"/>
      <c r="AD86" s="373"/>
      <c r="AE86" s="373"/>
      <c r="AF86" s="373"/>
      <c r="AG86" s="373"/>
      <c r="AH86" s="373"/>
      <c r="AI86" s="420"/>
      <c r="AJ86" s="426"/>
      <c r="AK86" s="422"/>
      <c r="AL86" s="422"/>
      <c r="AM86" s="422"/>
      <c r="AN86" s="424"/>
    </row>
    <row r="87" spans="1:40" x14ac:dyDescent="0.25">
      <c r="A87" s="379"/>
      <c r="B87" s="371"/>
      <c r="C87" s="376"/>
      <c r="D87" s="371"/>
      <c r="E87" s="368"/>
      <c r="F87" s="391"/>
      <c r="G87" s="371"/>
      <c r="H87" s="371"/>
      <c r="I87" s="368"/>
      <c r="J87" s="391"/>
      <c r="K87" s="371"/>
      <c r="L87" s="82"/>
      <c r="M87" s="82" t="str">
        <f>+IFERROR(VLOOKUP(L87,DATOS!$E$2:$F$9,2,FALSE),"")</f>
        <v/>
      </c>
      <c r="N87" s="373"/>
      <c r="O87" s="371"/>
      <c r="P87" s="371"/>
      <c r="Q87" s="371"/>
      <c r="R87" s="368"/>
      <c r="S87" s="373"/>
      <c r="T87" s="373"/>
      <c r="U87" s="373"/>
      <c r="V87" s="373"/>
      <c r="W87" s="420"/>
      <c r="X87" s="379"/>
      <c r="Y87" s="373"/>
      <c r="Z87" s="373"/>
      <c r="AA87" s="373"/>
      <c r="AB87" s="373"/>
      <c r="AC87" s="373"/>
      <c r="AD87" s="373"/>
      <c r="AE87" s="373"/>
      <c r="AF87" s="373"/>
      <c r="AG87" s="373"/>
      <c r="AH87" s="373"/>
      <c r="AI87" s="420"/>
      <c r="AJ87" s="426"/>
      <c r="AK87" s="422"/>
      <c r="AL87" s="422"/>
      <c r="AM87" s="422"/>
      <c r="AN87" s="424"/>
    </row>
    <row r="88" spans="1:40" x14ac:dyDescent="0.25">
      <c r="A88" s="379"/>
      <c r="B88" s="371"/>
      <c r="C88" s="376"/>
      <c r="D88" s="371"/>
      <c r="E88" s="368"/>
      <c r="F88" s="391"/>
      <c r="G88" s="371"/>
      <c r="H88" s="371"/>
      <c r="I88" s="368"/>
      <c r="J88" s="391"/>
      <c r="K88" s="371"/>
      <c r="L88" s="82"/>
      <c r="M88" s="82" t="str">
        <f>+IFERROR(VLOOKUP(L88,DATOS!$E$2:$F$9,2,FALSE),"")</f>
        <v/>
      </c>
      <c r="N88" s="373"/>
      <c r="O88" s="371"/>
      <c r="P88" s="371"/>
      <c r="Q88" s="371"/>
      <c r="R88" s="368"/>
      <c r="S88" s="373"/>
      <c r="T88" s="373"/>
      <c r="U88" s="373"/>
      <c r="V88" s="373"/>
      <c r="W88" s="420"/>
      <c r="X88" s="379"/>
      <c r="Y88" s="373"/>
      <c r="Z88" s="373"/>
      <c r="AA88" s="373"/>
      <c r="AB88" s="373"/>
      <c r="AC88" s="373"/>
      <c r="AD88" s="373"/>
      <c r="AE88" s="373"/>
      <c r="AF88" s="373"/>
      <c r="AG88" s="373"/>
      <c r="AH88" s="373"/>
      <c r="AI88" s="420"/>
      <c r="AJ88" s="426"/>
      <c r="AK88" s="422"/>
      <c r="AL88" s="422"/>
      <c r="AM88" s="422"/>
      <c r="AN88" s="424"/>
    </row>
    <row r="89" spans="1:40" x14ac:dyDescent="0.25">
      <c r="A89" s="379"/>
      <c r="B89" s="373"/>
      <c r="C89" s="376"/>
      <c r="D89" s="371"/>
      <c r="E89" s="368"/>
      <c r="F89" s="391"/>
      <c r="G89" s="371"/>
      <c r="H89" s="371"/>
      <c r="I89" s="368"/>
      <c r="J89" s="391"/>
      <c r="K89" s="371"/>
      <c r="L89" s="82"/>
      <c r="M89" s="82" t="str">
        <f>+IFERROR(VLOOKUP(L89,DATOS!$E$2:$F$9,2,FALSE),"")</f>
        <v/>
      </c>
      <c r="N89" s="373">
        <f>SUM(M89:M96)</f>
        <v>0</v>
      </c>
      <c r="O89" s="371"/>
      <c r="P89" s="371"/>
      <c r="Q89" s="371"/>
      <c r="R89" s="368"/>
      <c r="S89" s="373"/>
      <c r="T89" s="373"/>
      <c r="U89" s="373"/>
      <c r="V89" s="373"/>
      <c r="W89" s="420"/>
      <c r="X89" s="379"/>
      <c r="Y89" s="373"/>
      <c r="Z89" s="373"/>
      <c r="AA89" s="373"/>
      <c r="AB89" s="373"/>
      <c r="AC89" s="373"/>
      <c r="AD89" s="373"/>
      <c r="AE89" s="373"/>
      <c r="AF89" s="373"/>
      <c r="AG89" s="373"/>
      <c r="AH89" s="373"/>
      <c r="AI89" s="420"/>
      <c r="AJ89" s="426"/>
      <c r="AK89" s="422"/>
      <c r="AL89" s="422"/>
      <c r="AM89" s="422"/>
      <c r="AN89" s="424"/>
    </row>
    <row r="90" spans="1:40" x14ac:dyDescent="0.25">
      <c r="A90" s="379"/>
      <c r="B90" s="373"/>
      <c r="C90" s="376"/>
      <c r="D90" s="371"/>
      <c r="E90" s="368"/>
      <c r="F90" s="391"/>
      <c r="G90" s="371"/>
      <c r="H90" s="371"/>
      <c r="I90" s="368"/>
      <c r="J90" s="391"/>
      <c r="K90" s="371"/>
      <c r="L90" s="82"/>
      <c r="M90" s="82" t="str">
        <f>+IFERROR(VLOOKUP(L90,DATOS!$E$2:$F$9,2,FALSE),"")</f>
        <v/>
      </c>
      <c r="N90" s="373"/>
      <c r="O90" s="371"/>
      <c r="P90" s="371"/>
      <c r="Q90" s="371"/>
      <c r="R90" s="368"/>
      <c r="S90" s="373"/>
      <c r="T90" s="373"/>
      <c r="U90" s="373"/>
      <c r="V90" s="373"/>
      <c r="W90" s="420"/>
      <c r="X90" s="379"/>
      <c r="Y90" s="373"/>
      <c r="Z90" s="373"/>
      <c r="AA90" s="373"/>
      <c r="AB90" s="373"/>
      <c r="AC90" s="373"/>
      <c r="AD90" s="373"/>
      <c r="AE90" s="373"/>
      <c r="AF90" s="373"/>
      <c r="AG90" s="373"/>
      <c r="AH90" s="373"/>
      <c r="AI90" s="420"/>
      <c r="AJ90" s="426"/>
      <c r="AK90" s="422"/>
      <c r="AL90" s="422"/>
      <c r="AM90" s="422"/>
      <c r="AN90" s="424"/>
    </row>
    <row r="91" spans="1:40" x14ac:dyDescent="0.25">
      <c r="A91" s="379"/>
      <c r="B91" s="373"/>
      <c r="C91" s="376"/>
      <c r="D91" s="371"/>
      <c r="E91" s="368"/>
      <c r="F91" s="391"/>
      <c r="G91" s="371"/>
      <c r="H91" s="371"/>
      <c r="I91" s="368"/>
      <c r="J91" s="391"/>
      <c r="K91" s="371"/>
      <c r="L91" s="82"/>
      <c r="M91" s="82" t="str">
        <f>+IFERROR(VLOOKUP(L91,DATOS!$E$2:$F$9,2,FALSE),"")</f>
        <v/>
      </c>
      <c r="N91" s="373"/>
      <c r="O91" s="371"/>
      <c r="P91" s="371"/>
      <c r="Q91" s="371"/>
      <c r="R91" s="368"/>
      <c r="S91" s="373"/>
      <c r="T91" s="373"/>
      <c r="U91" s="373"/>
      <c r="V91" s="373"/>
      <c r="W91" s="420"/>
      <c r="X91" s="379"/>
      <c r="Y91" s="373"/>
      <c r="Z91" s="373"/>
      <c r="AA91" s="373"/>
      <c r="AB91" s="373"/>
      <c r="AC91" s="373"/>
      <c r="AD91" s="373"/>
      <c r="AE91" s="373"/>
      <c r="AF91" s="373"/>
      <c r="AG91" s="373"/>
      <c r="AH91" s="373"/>
      <c r="AI91" s="420"/>
      <c r="AJ91" s="426"/>
      <c r="AK91" s="422"/>
      <c r="AL91" s="422"/>
      <c r="AM91" s="422"/>
      <c r="AN91" s="424"/>
    </row>
    <row r="92" spans="1:40" x14ac:dyDescent="0.25">
      <c r="A92" s="379"/>
      <c r="B92" s="373"/>
      <c r="C92" s="376"/>
      <c r="D92" s="371"/>
      <c r="E92" s="368"/>
      <c r="F92" s="391"/>
      <c r="G92" s="371"/>
      <c r="H92" s="371"/>
      <c r="I92" s="368"/>
      <c r="J92" s="391"/>
      <c r="K92" s="371"/>
      <c r="L92" s="82"/>
      <c r="M92" s="82" t="str">
        <f>+IFERROR(VLOOKUP(L92,DATOS!$E$2:$F$9,2,FALSE),"")</f>
        <v/>
      </c>
      <c r="N92" s="373"/>
      <c r="O92" s="371"/>
      <c r="P92" s="371"/>
      <c r="Q92" s="371"/>
      <c r="R92" s="368"/>
      <c r="S92" s="373"/>
      <c r="T92" s="373"/>
      <c r="U92" s="373"/>
      <c r="V92" s="373"/>
      <c r="W92" s="420"/>
      <c r="X92" s="379"/>
      <c r="Y92" s="373"/>
      <c r="Z92" s="373"/>
      <c r="AA92" s="373"/>
      <c r="AB92" s="373"/>
      <c r="AC92" s="373"/>
      <c r="AD92" s="373"/>
      <c r="AE92" s="373"/>
      <c r="AF92" s="373"/>
      <c r="AG92" s="373"/>
      <c r="AH92" s="373"/>
      <c r="AI92" s="420"/>
      <c r="AJ92" s="426"/>
      <c r="AK92" s="422"/>
      <c r="AL92" s="422"/>
      <c r="AM92" s="422"/>
      <c r="AN92" s="424"/>
    </row>
    <row r="93" spans="1:40" x14ac:dyDescent="0.25">
      <c r="A93" s="379"/>
      <c r="B93" s="373"/>
      <c r="C93" s="376"/>
      <c r="D93" s="371"/>
      <c r="E93" s="368"/>
      <c r="F93" s="391"/>
      <c r="G93" s="371"/>
      <c r="H93" s="371"/>
      <c r="I93" s="368"/>
      <c r="J93" s="391"/>
      <c r="K93" s="371"/>
      <c r="L93" s="82"/>
      <c r="M93" s="82" t="str">
        <f>+IFERROR(VLOOKUP(L93,DATOS!$E$2:$F$9,2,FALSE),"")</f>
        <v/>
      </c>
      <c r="N93" s="373"/>
      <c r="O93" s="371"/>
      <c r="P93" s="371"/>
      <c r="Q93" s="371"/>
      <c r="R93" s="368"/>
      <c r="S93" s="373"/>
      <c r="T93" s="373"/>
      <c r="U93" s="373"/>
      <c r="V93" s="373"/>
      <c r="W93" s="420"/>
      <c r="X93" s="379"/>
      <c r="Y93" s="373"/>
      <c r="Z93" s="373"/>
      <c r="AA93" s="373"/>
      <c r="AB93" s="373"/>
      <c r="AC93" s="373"/>
      <c r="AD93" s="373"/>
      <c r="AE93" s="373"/>
      <c r="AF93" s="373"/>
      <c r="AG93" s="373"/>
      <c r="AH93" s="373"/>
      <c r="AI93" s="420"/>
      <c r="AJ93" s="426"/>
      <c r="AK93" s="422"/>
      <c r="AL93" s="422"/>
      <c r="AM93" s="422"/>
      <c r="AN93" s="424"/>
    </row>
    <row r="94" spans="1:40" x14ac:dyDescent="0.25">
      <c r="A94" s="379"/>
      <c r="B94" s="373"/>
      <c r="C94" s="376"/>
      <c r="D94" s="371"/>
      <c r="E94" s="368"/>
      <c r="F94" s="391"/>
      <c r="G94" s="371"/>
      <c r="H94" s="371"/>
      <c r="I94" s="368"/>
      <c r="J94" s="391"/>
      <c r="K94" s="371"/>
      <c r="L94" s="82"/>
      <c r="M94" s="82" t="str">
        <f>+IFERROR(VLOOKUP(L94,DATOS!$E$2:$F$9,2,FALSE),"")</f>
        <v/>
      </c>
      <c r="N94" s="373"/>
      <c r="O94" s="371"/>
      <c r="P94" s="371"/>
      <c r="Q94" s="371"/>
      <c r="R94" s="368"/>
      <c r="S94" s="373"/>
      <c r="T94" s="373"/>
      <c r="U94" s="373"/>
      <c r="V94" s="373"/>
      <c r="W94" s="420"/>
      <c r="X94" s="379"/>
      <c r="Y94" s="373"/>
      <c r="Z94" s="373"/>
      <c r="AA94" s="373"/>
      <c r="AB94" s="373"/>
      <c r="AC94" s="373"/>
      <c r="AD94" s="373"/>
      <c r="AE94" s="373"/>
      <c r="AF94" s="373"/>
      <c r="AG94" s="373"/>
      <c r="AH94" s="373"/>
      <c r="AI94" s="420"/>
      <c r="AJ94" s="426"/>
      <c r="AK94" s="422"/>
      <c r="AL94" s="422"/>
      <c r="AM94" s="422"/>
      <c r="AN94" s="424"/>
    </row>
    <row r="95" spans="1:40" x14ac:dyDescent="0.25">
      <c r="A95" s="379"/>
      <c r="B95" s="373"/>
      <c r="C95" s="376"/>
      <c r="D95" s="371"/>
      <c r="E95" s="368"/>
      <c r="F95" s="391"/>
      <c r="G95" s="371"/>
      <c r="H95" s="371"/>
      <c r="I95" s="368"/>
      <c r="J95" s="391"/>
      <c r="K95" s="371"/>
      <c r="L95" s="82"/>
      <c r="M95" s="82" t="str">
        <f>+IFERROR(VLOOKUP(L95,DATOS!$E$2:$F$9,2,FALSE),"")</f>
        <v/>
      </c>
      <c r="N95" s="373"/>
      <c r="O95" s="371"/>
      <c r="P95" s="371"/>
      <c r="Q95" s="371"/>
      <c r="R95" s="368"/>
      <c r="S95" s="373"/>
      <c r="T95" s="373"/>
      <c r="U95" s="373"/>
      <c r="V95" s="373"/>
      <c r="W95" s="420"/>
      <c r="X95" s="379"/>
      <c r="Y95" s="373"/>
      <c r="Z95" s="373"/>
      <c r="AA95" s="373"/>
      <c r="AB95" s="373"/>
      <c r="AC95" s="373"/>
      <c r="AD95" s="373"/>
      <c r="AE95" s="373"/>
      <c r="AF95" s="373"/>
      <c r="AG95" s="373"/>
      <c r="AH95" s="373"/>
      <c r="AI95" s="420"/>
      <c r="AJ95" s="426"/>
      <c r="AK95" s="422"/>
      <c r="AL95" s="422"/>
      <c r="AM95" s="422"/>
      <c r="AN95" s="424"/>
    </row>
    <row r="96" spans="1:40" x14ac:dyDescent="0.25">
      <c r="A96" s="379"/>
      <c r="B96" s="373"/>
      <c r="C96" s="376"/>
      <c r="D96" s="371"/>
      <c r="E96" s="368"/>
      <c r="F96" s="391"/>
      <c r="G96" s="371"/>
      <c r="H96" s="371"/>
      <c r="I96" s="368"/>
      <c r="J96" s="391"/>
      <c r="K96" s="371"/>
      <c r="L96" s="82"/>
      <c r="M96" s="82" t="str">
        <f>+IFERROR(VLOOKUP(L96,DATOS!$E$2:$F$9,2,FALSE),"")</f>
        <v/>
      </c>
      <c r="N96" s="373"/>
      <c r="O96" s="371"/>
      <c r="P96" s="371"/>
      <c r="Q96" s="371"/>
      <c r="R96" s="368"/>
      <c r="S96" s="373"/>
      <c r="T96" s="373"/>
      <c r="U96" s="373"/>
      <c r="V96" s="373"/>
      <c r="W96" s="420"/>
      <c r="X96" s="379"/>
      <c r="Y96" s="373"/>
      <c r="Z96" s="373"/>
      <c r="AA96" s="373"/>
      <c r="AB96" s="373"/>
      <c r="AC96" s="373"/>
      <c r="AD96" s="373"/>
      <c r="AE96" s="373"/>
      <c r="AF96" s="373"/>
      <c r="AG96" s="373"/>
      <c r="AH96" s="373"/>
      <c r="AI96" s="420"/>
      <c r="AJ96" s="426"/>
      <c r="AK96" s="422"/>
      <c r="AL96" s="422"/>
      <c r="AM96" s="422"/>
      <c r="AN96" s="424"/>
    </row>
    <row r="97" spans="1:40" x14ac:dyDescent="0.25">
      <c r="A97" s="379"/>
      <c r="B97" s="373"/>
      <c r="C97" s="376"/>
      <c r="D97" s="371"/>
      <c r="E97" s="368"/>
      <c r="F97" s="391"/>
      <c r="G97" s="371"/>
      <c r="H97" s="371"/>
      <c r="I97" s="368"/>
      <c r="J97" s="391"/>
      <c r="K97" s="371"/>
      <c r="L97" s="82"/>
      <c r="M97" s="82" t="str">
        <f>+IFERROR(VLOOKUP(L97,DATOS!$E$2:$F$9,2,FALSE),"")</f>
        <v/>
      </c>
      <c r="N97" s="373">
        <f>SUM(M97:M104)</f>
        <v>0</v>
      </c>
      <c r="O97" s="371"/>
      <c r="P97" s="371"/>
      <c r="Q97" s="371"/>
      <c r="R97" s="368"/>
      <c r="S97" s="373"/>
      <c r="T97" s="373"/>
      <c r="U97" s="373"/>
      <c r="V97" s="373"/>
      <c r="W97" s="420"/>
      <c r="X97" s="379"/>
      <c r="Y97" s="373"/>
      <c r="Z97" s="373"/>
      <c r="AA97" s="373"/>
      <c r="AB97" s="373"/>
      <c r="AC97" s="373"/>
      <c r="AD97" s="373"/>
      <c r="AE97" s="373"/>
      <c r="AF97" s="373"/>
      <c r="AG97" s="373"/>
      <c r="AH97" s="373"/>
      <c r="AI97" s="420"/>
      <c r="AJ97" s="426"/>
      <c r="AK97" s="422"/>
      <c r="AL97" s="422"/>
      <c r="AM97" s="422"/>
      <c r="AN97" s="424"/>
    </row>
    <row r="98" spans="1:40" x14ac:dyDescent="0.25">
      <c r="A98" s="379"/>
      <c r="B98" s="373"/>
      <c r="C98" s="376"/>
      <c r="D98" s="371"/>
      <c r="E98" s="368"/>
      <c r="F98" s="391"/>
      <c r="G98" s="371"/>
      <c r="H98" s="371"/>
      <c r="I98" s="368"/>
      <c r="J98" s="391"/>
      <c r="K98" s="371"/>
      <c r="L98" s="82"/>
      <c r="M98" s="82" t="str">
        <f>+IFERROR(VLOOKUP(L98,DATOS!$E$2:$F$9,2,FALSE),"")</f>
        <v/>
      </c>
      <c r="N98" s="373"/>
      <c r="O98" s="371"/>
      <c r="P98" s="371"/>
      <c r="Q98" s="371"/>
      <c r="R98" s="368"/>
      <c r="S98" s="373"/>
      <c r="T98" s="373"/>
      <c r="U98" s="373"/>
      <c r="V98" s="373"/>
      <c r="W98" s="420"/>
      <c r="X98" s="379"/>
      <c r="Y98" s="373"/>
      <c r="Z98" s="373"/>
      <c r="AA98" s="373"/>
      <c r="AB98" s="373"/>
      <c r="AC98" s="373"/>
      <c r="AD98" s="373"/>
      <c r="AE98" s="373"/>
      <c r="AF98" s="373"/>
      <c r="AG98" s="373"/>
      <c r="AH98" s="373"/>
      <c r="AI98" s="420"/>
      <c r="AJ98" s="426"/>
      <c r="AK98" s="422"/>
      <c r="AL98" s="422"/>
      <c r="AM98" s="422"/>
      <c r="AN98" s="424"/>
    </row>
    <row r="99" spans="1:40" x14ac:dyDescent="0.25">
      <c r="A99" s="379"/>
      <c r="B99" s="373"/>
      <c r="C99" s="376"/>
      <c r="D99" s="371"/>
      <c r="E99" s="368"/>
      <c r="F99" s="391"/>
      <c r="G99" s="371"/>
      <c r="H99" s="371"/>
      <c r="I99" s="368"/>
      <c r="J99" s="391"/>
      <c r="K99" s="371"/>
      <c r="L99" s="82"/>
      <c r="M99" s="82" t="str">
        <f>+IFERROR(VLOOKUP(L99,DATOS!$E$2:$F$9,2,FALSE),"")</f>
        <v/>
      </c>
      <c r="N99" s="373"/>
      <c r="O99" s="371"/>
      <c r="P99" s="371"/>
      <c r="Q99" s="371"/>
      <c r="R99" s="368"/>
      <c r="S99" s="373"/>
      <c r="T99" s="373"/>
      <c r="U99" s="373"/>
      <c r="V99" s="373"/>
      <c r="W99" s="420"/>
      <c r="X99" s="379"/>
      <c r="Y99" s="373"/>
      <c r="Z99" s="373"/>
      <c r="AA99" s="373"/>
      <c r="AB99" s="373"/>
      <c r="AC99" s="373"/>
      <c r="AD99" s="373"/>
      <c r="AE99" s="373"/>
      <c r="AF99" s="373"/>
      <c r="AG99" s="373"/>
      <c r="AH99" s="373"/>
      <c r="AI99" s="420"/>
      <c r="AJ99" s="426"/>
      <c r="AK99" s="422"/>
      <c r="AL99" s="422"/>
      <c r="AM99" s="422"/>
      <c r="AN99" s="424"/>
    </row>
    <row r="100" spans="1:40" x14ac:dyDescent="0.25">
      <c r="A100" s="379"/>
      <c r="B100" s="373"/>
      <c r="C100" s="376"/>
      <c r="D100" s="371"/>
      <c r="E100" s="368"/>
      <c r="F100" s="391"/>
      <c r="G100" s="371"/>
      <c r="H100" s="371"/>
      <c r="I100" s="368"/>
      <c r="J100" s="391"/>
      <c r="K100" s="371"/>
      <c r="L100" s="82"/>
      <c r="M100" s="82" t="str">
        <f>+IFERROR(VLOOKUP(L100,DATOS!$E$2:$F$9,2,FALSE),"")</f>
        <v/>
      </c>
      <c r="N100" s="373"/>
      <c r="O100" s="371"/>
      <c r="P100" s="371"/>
      <c r="Q100" s="371"/>
      <c r="R100" s="368"/>
      <c r="S100" s="373"/>
      <c r="T100" s="373"/>
      <c r="U100" s="373"/>
      <c r="V100" s="373"/>
      <c r="W100" s="420"/>
      <c r="X100" s="379"/>
      <c r="Y100" s="373"/>
      <c r="Z100" s="373"/>
      <c r="AA100" s="373"/>
      <c r="AB100" s="373"/>
      <c r="AC100" s="373"/>
      <c r="AD100" s="373"/>
      <c r="AE100" s="373"/>
      <c r="AF100" s="373"/>
      <c r="AG100" s="373"/>
      <c r="AH100" s="373"/>
      <c r="AI100" s="420"/>
      <c r="AJ100" s="426"/>
      <c r="AK100" s="422"/>
      <c r="AL100" s="422"/>
      <c r="AM100" s="422"/>
      <c r="AN100" s="424"/>
    </row>
    <row r="101" spans="1:40" x14ac:dyDescent="0.25">
      <c r="A101" s="379"/>
      <c r="B101" s="373"/>
      <c r="C101" s="376"/>
      <c r="D101" s="371"/>
      <c r="E101" s="368"/>
      <c r="F101" s="391"/>
      <c r="G101" s="371"/>
      <c r="H101" s="371"/>
      <c r="I101" s="368"/>
      <c r="J101" s="391"/>
      <c r="K101" s="371"/>
      <c r="L101" s="82"/>
      <c r="M101" s="82" t="str">
        <f>+IFERROR(VLOOKUP(L101,DATOS!$E$2:$F$9,2,FALSE),"")</f>
        <v/>
      </c>
      <c r="N101" s="373"/>
      <c r="O101" s="371"/>
      <c r="P101" s="371"/>
      <c r="Q101" s="371"/>
      <c r="R101" s="368"/>
      <c r="S101" s="373"/>
      <c r="T101" s="373"/>
      <c r="U101" s="373"/>
      <c r="V101" s="373"/>
      <c r="W101" s="420"/>
      <c r="X101" s="379"/>
      <c r="Y101" s="373"/>
      <c r="Z101" s="373"/>
      <c r="AA101" s="373"/>
      <c r="AB101" s="373"/>
      <c r="AC101" s="373"/>
      <c r="AD101" s="373"/>
      <c r="AE101" s="373"/>
      <c r="AF101" s="373"/>
      <c r="AG101" s="373"/>
      <c r="AH101" s="373"/>
      <c r="AI101" s="420"/>
      <c r="AJ101" s="426"/>
      <c r="AK101" s="422"/>
      <c r="AL101" s="422"/>
      <c r="AM101" s="422"/>
      <c r="AN101" s="424"/>
    </row>
    <row r="102" spans="1:40" x14ac:dyDescent="0.25">
      <c r="A102" s="379"/>
      <c r="B102" s="373"/>
      <c r="C102" s="376"/>
      <c r="D102" s="371"/>
      <c r="E102" s="368"/>
      <c r="F102" s="391"/>
      <c r="G102" s="371"/>
      <c r="H102" s="371"/>
      <c r="I102" s="368"/>
      <c r="J102" s="391"/>
      <c r="K102" s="371"/>
      <c r="L102" s="82"/>
      <c r="M102" s="82" t="str">
        <f>+IFERROR(VLOOKUP(L102,DATOS!$E$2:$F$9,2,FALSE),"")</f>
        <v/>
      </c>
      <c r="N102" s="373"/>
      <c r="O102" s="371"/>
      <c r="P102" s="371"/>
      <c r="Q102" s="371"/>
      <c r="R102" s="368"/>
      <c r="S102" s="373"/>
      <c r="T102" s="373"/>
      <c r="U102" s="373"/>
      <c r="V102" s="373"/>
      <c r="W102" s="420"/>
      <c r="X102" s="379"/>
      <c r="Y102" s="373"/>
      <c r="Z102" s="373"/>
      <c r="AA102" s="373"/>
      <c r="AB102" s="373"/>
      <c r="AC102" s="373"/>
      <c r="AD102" s="373"/>
      <c r="AE102" s="373"/>
      <c r="AF102" s="373"/>
      <c r="AG102" s="373"/>
      <c r="AH102" s="373"/>
      <c r="AI102" s="420"/>
      <c r="AJ102" s="426"/>
      <c r="AK102" s="422"/>
      <c r="AL102" s="422"/>
      <c r="AM102" s="422"/>
      <c r="AN102" s="424"/>
    </row>
    <row r="103" spans="1:40" x14ac:dyDescent="0.25">
      <c r="A103" s="379"/>
      <c r="B103" s="373"/>
      <c r="C103" s="376"/>
      <c r="D103" s="371"/>
      <c r="E103" s="368"/>
      <c r="F103" s="391"/>
      <c r="G103" s="371"/>
      <c r="H103" s="371"/>
      <c r="I103" s="368"/>
      <c r="J103" s="391"/>
      <c r="K103" s="371"/>
      <c r="L103" s="82"/>
      <c r="M103" s="82" t="str">
        <f>+IFERROR(VLOOKUP(L103,DATOS!$E$2:$F$9,2,FALSE),"")</f>
        <v/>
      </c>
      <c r="N103" s="373"/>
      <c r="O103" s="371"/>
      <c r="P103" s="371"/>
      <c r="Q103" s="371"/>
      <c r="R103" s="368"/>
      <c r="S103" s="373"/>
      <c r="T103" s="373"/>
      <c r="U103" s="373"/>
      <c r="V103" s="373"/>
      <c r="W103" s="420"/>
      <c r="X103" s="379"/>
      <c r="Y103" s="373"/>
      <c r="Z103" s="373"/>
      <c r="AA103" s="373"/>
      <c r="AB103" s="373"/>
      <c r="AC103" s="373"/>
      <c r="AD103" s="373"/>
      <c r="AE103" s="373"/>
      <c r="AF103" s="373"/>
      <c r="AG103" s="373"/>
      <c r="AH103" s="373"/>
      <c r="AI103" s="420"/>
      <c r="AJ103" s="426"/>
      <c r="AK103" s="422"/>
      <c r="AL103" s="422"/>
      <c r="AM103" s="422"/>
      <c r="AN103" s="424"/>
    </row>
    <row r="104" spans="1:40" ht="15.75" thickBot="1" x14ac:dyDescent="0.3">
      <c r="A104" s="380"/>
      <c r="B104" s="374"/>
      <c r="C104" s="377"/>
      <c r="D104" s="372"/>
      <c r="E104" s="369"/>
      <c r="F104" s="418"/>
      <c r="G104" s="372"/>
      <c r="H104" s="372"/>
      <c r="I104" s="369"/>
      <c r="J104" s="418"/>
      <c r="K104" s="372"/>
      <c r="L104" s="83"/>
      <c r="M104" s="83" t="str">
        <f>+IFERROR(VLOOKUP(L104,DATOS!$E$2:$F$9,2,FALSE),"")</f>
        <v/>
      </c>
      <c r="N104" s="374"/>
      <c r="O104" s="372"/>
      <c r="P104" s="372"/>
      <c r="Q104" s="372"/>
      <c r="R104" s="369"/>
      <c r="S104" s="374"/>
      <c r="T104" s="374"/>
      <c r="U104" s="374"/>
      <c r="V104" s="374"/>
      <c r="W104" s="427"/>
      <c r="X104" s="380"/>
      <c r="Y104" s="374"/>
      <c r="Z104" s="374"/>
      <c r="AA104" s="374"/>
      <c r="AB104" s="374"/>
      <c r="AC104" s="374"/>
      <c r="AD104" s="374"/>
      <c r="AE104" s="374"/>
      <c r="AF104" s="374"/>
      <c r="AG104" s="374"/>
      <c r="AH104" s="374"/>
      <c r="AI104" s="427"/>
      <c r="AJ104" s="428"/>
      <c r="AK104" s="429"/>
      <c r="AL104" s="429"/>
      <c r="AM104" s="429"/>
      <c r="AN104" s="430"/>
    </row>
    <row r="105" spans="1:40" x14ac:dyDescent="0.25">
      <c r="A105" s="378">
        <v>5</v>
      </c>
      <c r="B105" s="370"/>
      <c r="C105" s="375"/>
      <c r="D105" s="370"/>
      <c r="E105" s="367"/>
      <c r="F105" s="390"/>
      <c r="G105" s="370"/>
      <c r="H105" s="370"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367" t="str">
        <f>IF(EXACT(H105,"Baja"),"Asumir el Riesgo",IF(EXACT(H105,"Moderada"),"Asumir el Riesgo, Reducir el Riesgo",IF(EXACT(H105,"Alta"),"Asumir el Riesgo, Evitar, Compartir o Transferir",IF(EXACT(H105,"Extrema"),"Reducir el Riesgo, Evitar, Compartir o Transferir",""))))</f>
        <v/>
      </c>
      <c r="J105" s="390"/>
      <c r="K105" s="370"/>
      <c r="L105" s="84"/>
      <c r="M105" s="84" t="str">
        <f>+IFERROR(VLOOKUP(L105,DATOS!$E$2:$F$9,2,FALSE),"")</f>
        <v/>
      </c>
      <c r="N105" s="394">
        <f>SUM(M105:M112)</f>
        <v>0</v>
      </c>
      <c r="O105" s="370"/>
      <c r="P105" s="370"/>
      <c r="Q105" s="370"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367" t="str">
        <f>IF(EXACT(Q105,"Baja"),"Asumir el Riesgo",IF(EXACT(Q105,"Moderada"),"Asumir el Riesgo, Reducir el Riesgo",IF(EXACT(Q105,"Alta"),"Asumir el Riesgo, Evitar, Compartir o Transferir",IF(EXACT(Q105,"Extrema"),"Reducir el Riesgo, Evitar, Compartir o Transferir",""))))</f>
        <v/>
      </c>
      <c r="S105" s="394"/>
      <c r="T105" s="394"/>
      <c r="U105" s="394"/>
      <c r="V105" s="394"/>
      <c r="W105" s="419"/>
      <c r="X105" s="378"/>
      <c r="Y105" s="394"/>
      <c r="Z105" s="394"/>
      <c r="AA105" s="394"/>
      <c r="AB105" s="394"/>
      <c r="AC105" s="394"/>
      <c r="AD105" s="394"/>
      <c r="AE105" s="394"/>
      <c r="AF105" s="394"/>
      <c r="AG105" s="394"/>
      <c r="AH105" s="394"/>
      <c r="AI105" s="419"/>
      <c r="AJ105" s="425"/>
      <c r="AK105" s="421"/>
      <c r="AL105" s="421"/>
      <c r="AM105" s="421"/>
      <c r="AN105" s="423"/>
    </row>
    <row r="106" spans="1:40" x14ac:dyDescent="0.25">
      <c r="A106" s="379"/>
      <c r="B106" s="371"/>
      <c r="C106" s="376"/>
      <c r="D106" s="371"/>
      <c r="E106" s="368"/>
      <c r="F106" s="391"/>
      <c r="G106" s="371"/>
      <c r="H106" s="371"/>
      <c r="I106" s="368"/>
      <c r="J106" s="391"/>
      <c r="K106" s="371"/>
      <c r="L106" s="82"/>
      <c r="M106" s="82" t="str">
        <f>+IFERROR(VLOOKUP(L106,DATOS!$E$2:$F$9,2,FALSE),"")</f>
        <v/>
      </c>
      <c r="N106" s="373"/>
      <c r="O106" s="371"/>
      <c r="P106" s="371"/>
      <c r="Q106" s="371"/>
      <c r="R106" s="368"/>
      <c r="S106" s="373"/>
      <c r="T106" s="373"/>
      <c r="U106" s="373"/>
      <c r="V106" s="373"/>
      <c r="W106" s="420"/>
      <c r="X106" s="379"/>
      <c r="Y106" s="373"/>
      <c r="Z106" s="373"/>
      <c r="AA106" s="373"/>
      <c r="AB106" s="373"/>
      <c r="AC106" s="373"/>
      <c r="AD106" s="373"/>
      <c r="AE106" s="373"/>
      <c r="AF106" s="373"/>
      <c r="AG106" s="373"/>
      <c r="AH106" s="373"/>
      <c r="AI106" s="420"/>
      <c r="AJ106" s="426"/>
      <c r="AK106" s="422"/>
      <c r="AL106" s="422"/>
      <c r="AM106" s="422"/>
      <c r="AN106" s="424"/>
    </row>
    <row r="107" spans="1:40" x14ac:dyDescent="0.25">
      <c r="A107" s="379"/>
      <c r="B107" s="371"/>
      <c r="C107" s="376"/>
      <c r="D107" s="371"/>
      <c r="E107" s="368"/>
      <c r="F107" s="391"/>
      <c r="G107" s="371"/>
      <c r="H107" s="371"/>
      <c r="I107" s="368"/>
      <c r="J107" s="391"/>
      <c r="K107" s="371"/>
      <c r="L107" s="82"/>
      <c r="M107" s="82" t="str">
        <f>+IFERROR(VLOOKUP(L107,DATOS!$E$2:$F$9,2,FALSE),"")</f>
        <v/>
      </c>
      <c r="N107" s="373"/>
      <c r="O107" s="371"/>
      <c r="P107" s="371"/>
      <c r="Q107" s="371"/>
      <c r="R107" s="368"/>
      <c r="S107" s="373"/>
      <c r="T107" s="373"/>
      <c r="U107" s="373"/>
      <c r="V107" s="373"/>
      <c r="W107" s="420"/>
      <c r="X107" s="379"/>
      <c r="Y107" s="373"/>
      <c r="Z107" s="373"/>
      <c r="AA107" s="373"/>
      <c r="AB107" s="373"/>
      <c r="AC107" s="373"/>
      <c r="AD107" s="373"/>
      <c r="AE107" s="373"/>
      <c r="AF107" s="373"/>
      <c r="AG107" s="373"/>
      <c r="AH107" s="373"/>
      <c r="AI107" s="420"/>
      <c r="AJ107" s="426"/>
      <c r="AK107" s="422"/>
      <c r="AL107" s="422"/>
      <c r="AM107" s="422"/>
      <c r="AN107" s="424"/>
    </row>
    <row r="108" spans="1:40" x14ac:dyDescent="0.25">
      <c r="A108" s="379"/>
      <c r="B108" s="371"/>
      <c r="C108" s="376"/>
      <c r="D108" s="371"/>
      <c r="E108" s="368"/>
      <c r="F108" s="391"/>
      <c r="G108" s="371"/>
      <c r="H108" s="371"/>
      <c r="I108" s="368"/>
      <c r="J108" s="391"/>
      <c r="K108" s="371"/>
      <c r="L108" s="82"/>
      <c r="M108" s="82" t="str">
        <f>+IFERROR(VLOOKUP(L108,DATOS!$E$2:$F$9,2,FALSE),"")</f>
        <v/>
      </c>
      <c r="N108" s="373"/>
      <c r="O108" s="371"/>
      <c r="P108" s="371"/>
      <c r="Q108" s="371"/>
      <c r="R108" s="368"/>
      <c r="S108" s="373"/>
      <c r="T108" s="373"/>
      <c r="U108" s="373"/>
      <c r="V108" s="373"/>
      <c r="W108" s="420"/>
      <c r="X108" s="379"/>
      <c r="Y108" s="373"/>
      <c r="Z108" s="373"/>
      <c r="AA108" s="373"/>
      <c r="AB108" s="373"/>
      <c r="AC108" s="373"/>
      <c r="AD108" s="373"/>
      <c r="AE108" s="373"/>
      <c r="AF108" s="373"/>
      <c r="AG108" s="373"/>
      <c r="AH108" s="373"/>
      <c r="AI108" s="420"/>
      <c r="AJ108" s="426"/>
      <c r="AK108" s="422"/>
      <c r="AL108" s="422"/>
      <c r="AM108" s="422"/>
      <c r="AN108" s="424"/>
    </row>
    <row r="109" spans="1:40" x14ac:dyDescent="0.25">
      <c r="A109" s="379"/>
      <c r="B109" s="371"/>
      <c r="C109" s="376"/>
      <c r="D109" s="371"/>
      <c r="E109" s="368"/>
      <c r="F109" s="391"/>
      <c r="G109" s="371"/>
      <c r="H109" s="371"/>
      <c r="I109" s="368"/>
      <c r="J109" s="391"/>
      <c r="K109" s="371"/>
      <c r="L109" s="82"/>
      <c r="M109" s="82" t="str">
        <f>+IFERROR(VLOOKUP(L109,DATOS!$E$2:$F$9,2,FALSE),"")</f>
        <v/>
      </c>
      <c r="N109" s="373"/>
      <c r="O109" s="371"/>
      <c r="P109" s="371"/>
      <c r="Q109" s="371"/>
      <c r="R109" s="368"/>
      <c r="S109" s="373"/>
      <c r="T109" s="373"/>
      <c r="U109" s="373"/>
      <c r="V109" s="373"/>
      <c r="W109" s="420"/>
      <c r="X109" s="379"/>
      <c r="Y109" s="373"/>
      <c r="Z109" s="373"/>
      <c r="AA109" s="373"/>
      <c r="AB109" s="373"/>
      <c r="AC109" s="373"/>
      <c r="AD109" s="373"/>
      <c r="AE109" s="373"/>
      <c r="AF109" s="373"/>
      <c r="AG109" s="373"/>
      <c r="AH109" s="373"/>
      <c r="AI109" s="420"/>
      <c r="AJ109" s="426"/>
      <c r="AK109" s="422"/>
      <c r="AL109" s="422"/>
      <c r="AM109" s="422"/>
      <c r="AN109" s="424"/>
    </row>
    <row r="110" spans="1:40" x14ac:dyDescent="0.25">
      <c r="A110" s="379"/>
      <c r="B110" s="371"/>
      <c r="C110" s="376"/>
      <c r="D110" s="371"/>
      <c r="E110" s="368"/>
      <c r="F110" s="391"/>
      <c r="G110" s="371"/>
      <c r="H110" s="371"/>
      <c r="I110" s="368"/>
      <c r="J110" s="391"/>
      <c r="K110" s="371"/>
      <c r="L110" s="82"/>
      <c r="M110" s="82" t="str">
        <f>+IFERROR(VLOOKUP(L110,DATOS!$E$2:$F$9,2,FALSE),"")</f>
        <v/>
      </c>
      <c r="N110" s="373"/>
      <c r="O110" s="371"/>
      <c r="P110" s="371"/>
      <c r="Q110" s="371"/>
      <c r="R110" s="368"/>
      <c r="S110" s="373"/>
      <c r="T110" s="373"/>
      <c r="U110" s="373"/>
      <c r="V110" s="373"/>
      <c r="W110" s="420"/>
      <c r="X110" s="379"/>
      <c r="Y110" s="373"/>
      <c r="Z110" s="373"/>
      <c r="AA110" s="373"/>
      <c r="AB110" s="373"/>
      <c r="AC110" s="373"/>
      <c r="AD110" s="373"/>
      <c r="AE110" s="373"/>
      <c r="AF110" s="373"/>
      <c r="AG110" s="373"/>
      <c r="AH110" s="373"/>
      <c r="AI110" s="420"/>
      <c r="AJ110" s="426"/>
      <c r="AK110" s="422"/>
      <c r="AL110" s="422"/>
      <c r="AM110" s="422"/>
      <c r="AN110" s="424"/>
    </row>
    <row r="111" spans="1:40" x14ac:dyDescent="0.25">
      <c r="A111" s="379"/>
      <c r="B111" s="371"/>
      <c r="C111" s="376"/>
      <c r="D111" s="371"/>
      <c r="E111" s="368"/>
      <c r="F111" s="391"/>
      <c r="G111" s="371"/>
      <c r="H111" s="371"/>
      <c r="I111" s="368"/>
      <c r="J111" s="391"/>
      <c r="K111" s="371"/>
      <c r="L111" s="82"/>
      <c r="M111" s="82" t="str">
        <f>+IFERROR(VLOOKUP(L111,DATOS!$E$2:$F$9,2,FALSE),"")</f>
        <v/>
      </c>
      <c r="N111" s="373"/>
      <c r="O111" s="371"/>
      <c r="P111" s="371"/>
      <c r="Q111" s="371"/>
      <c r="R111" s="368"/>
      <c r="S111" s="373"/>
      <c r="T111" s="373"/>
      <c r="U111" s="373"/>
      <c r="V111" s="373"/>
      <c r="W111" s="420"/>
      <c r="X111" s="379"/>
      <c r="Y111" s="373"/>
      <c r="Z111" s="373"/>
      <c r="AA111" s="373"/>
      <c r="AB111" s="373"/>
      <c r="AC111" s="373"/>
      <c r="AD111" s="373"/>
      <c r="AE111" s="373"/>
      <c r="AF111" s="373"/>
      <c r="AG111" s="373"/>
      <c r="AH111" s="373"/>
      <c r="AI111" s="420"/>
      <c r="AJ111" s="426"/>
      <c r="AK111" s="422"/>
      <c r="AL111" s="422"/>
      <c r="AM111" s="422"/>
      <c r="AN111" s="424"/>
    </row>
    <row r="112" spans="1:40" x14ac:dyDescent="0.25">
      <c r="A112" s="379"/>
      <c r="B112" s="371"/>
      <c r="C112" s="376"/>
      <c r="D112" s="371"/>
      <c r="E112" s="368"/>
      <c r="F112" s="391"/>
      <c r="G112" s="371"/>
      <c r="H112" s="371"/>
      <c r="I112" s="368"/>
      <c r="J112" s="391"/>
      <c r="K112" s="371"/>
      <c r="L112" s="82"/>
      <c r="M112" s="82" t="str">
        <f>+IFERROR(VLOOKUP(L112,DATOS!$E$2:$F$9,2,FALSE),"")</f>
        <v/>
      </c>
      <c r="N112" s="373"/>
      <c r="O112" s="371"/>
      <c r="P112" s="371"/>
      <c r="Q112" s="371"/>
      <c r="R112" s="368"/>
      <c r="S112" s="373"/>
      <c r="T112" s="373"/>
      <c r="U112" s="373"/>
      <c r="V112" s="373"/>
      <c r="W112" s="420"/>
      <c r="X112" s="379"/>
      <c r="Y112" s="373"/>
      <c r="Z112" s="373"/>
      <c r="AA112" s="373"/>
      <c r="AB112" s="373"/>
      <c r="AC112" s="373"/>
      <c r="AD112" s="373"/>
      <c r="AE112" s="373"/>
      <c r="AF112" s="373"/>
      <c r="AG112" s="373"/>
      <c r="AH112" s="373"/>
      <c r="AI112" s="420"/>
      <c r="AJ112" s="426"/>
      <c r="AK112" s="422"/>
      <c r="AL112" s="422"/>
      <c r="AM112" s="422"/>
      <c r="AN112" s="424"/>
    </row>
    <row r="113" spans="1:40" x14ac:dyDescent="0.25">
      <c r="A113" s="379"/>
      <c r="B113" s="373"/>
      <c r="C113" s="376"/>
      <c r="D113" s="371"/>
      <c r="E113" s="368"/>
      <c r="F113" s="391"/>
      <c r="G113" s="371"/>
      <c r="H113" s="371"/>
      <c r="I113" s="368"/>
      <c r="J113" s="391"/>
      <c r="K113" s="371"/>
      <c r="L113" s="82"/>
      <c r="M113" s="82" t="str">
        <f>+IFERROR(VLOOKUP(L113,DATOS!$E$2:$F$9,2,FALSE),"")</f>
        <v/>
      </c>
      <c r="N113" s="373">
        <f>SUM(M113:M120)</f>
        <v>0</v>
      </c>
      <c r="O113" s="371"/>
      <c r="P113" s="371"/>
      <c r="Q113" s="371"/>
      <c r="R113" s="368"/>
      <c r="S113" s="373"/>
      <c r="T113" s="373"/>
      <c r="U113" s="373"/>
      <c r="V113" s="373"/>
      <c r="W113" s="420"/>
      <c r="X113" s="379"/>
      <c r="Y113" s="373"/>
      <c r="Z113" s="373"/>
      <c r="AA113" s="373"/>
      <c r="AB113" s="373"/>
      <c r="AC113" s="373"/>
      <c r="AD113" s="373"/>
      <c r="AE113" s="373"/>
      <c r="AF113" s="373"/>
      <c r="AG113" s="373"/>
      <c r="AH113" s="373"/>
      <c r="AI113" s="420"/>
      <c r="AJ113" s="426"/>
      <c r="AK113" s="422"/>
      <c r="AL113" s="422"/>
      <c r="AM113" s="422"/>
      <c r="AN113" s="424"/>
    </row>
    <row r="114" spans="1:40" x14ac:dyDescent="0.25">
      <c r="A114" s="379"/>
      <c r="B114" s="373"/>
      <c r="C114" s="376"/>
      <c r="D114" s="371"/>
      <c r="E114" s="368"/>
      <c r="F114" s="391"/>
      <c r="G114" s="371"/>
      <c r="H114" s="371"/>
      <c r="I114" s="368"/>
      <c r="J114" s="391"/>
      <c r="K114" s="371"/>
      <c r="L114" s="82"/>
      <c r="M114" s="82" t="str">
        <f>+IFERROR(VLOOKUP(L114,DATOS!$E$2:$F$9,2,FALSE),"")</f>
        <v/>
      </c>
      <c r="N114" s="373"/>
      <c r="O114" s="371"/>
      <c r="P114" s="371"/>
      <c r="Q114" s="371"/>
      <c r="R114" s="368"/>
      <c r="S114" s="373"/>
      <c r="T114" s="373"/>
      <c r="U114" s="373"/>
      <c r="V114" s="373"/>
      <c r="W114" s="420"/>
      <c r="X114" s="379"/>
      <c r="Y114" s="373"/>
      <c r="Z114" s="373"/>
      <c r="AA114" s="373"/>
      <c r="AB114" s="373"/>
      <c r="AC114" s="373"/>
      <c r="AD114" s="373"/>
      <c r="AE114" s="373"/>
      <c r="AF114" s="373"/>
      <c r="AG114" s="373"/>
      <c r="AH114" s="373"/>
      <c r="AI114" s="420"/>
      <c r="AJ114" s="426"/>
      <c r="AK114" s="422"/>
      <c r="AL114" s="422"/>
      <c r="AM114" s="422"/>
      <c r="AN114" s="424"/>
    </row>
    <row r="115" spans="1:40" x14ac:dyDescent="0.25">
      <c r="A115" s="379"/>
      <c r="B115" s="373"/>
      <c r="C115" s="376"/>
      <c r="D115" s="371"/>
      <c r="E115" s="368"/>
      <c r="F115" s="391"/>
      <c r="G115" s="371"/>
      <c r="H115" s="371"/>
      <c r="I115" s="368"/>
      <c r="J115" s="391"/>
      <c r="K115" s="371"/>
      <c r="L115" s="82"/>
      <c r="M115" s="82" t="str">
        <f>+IFERROR(VLOOKUP(L115,DATOS!$E$2:$F$9,2,FALSE),"")</f>
        <v/>
      </c>
      <c r="N115" s="373"/>
      <c r="O115" s="371"/>
      <c r="P115" s="371"/>
      <c r="Q115" s="371"/>
      <c r="R115" s="368"/>
      <c r="S115" s="373"/>
      <c r="T115" s="373"/>
      <c r="U115" s="373"/>
      <c r="V115" s="373"/>
      <c r="W115" s="420"/>
      <c r="X115" s="379"/>
      <c r="Y115" s="373"/>
      <c r="Z115" s="373"/>
      <c r="AA115" s="373"/>
      <c r="AB115" s="373"/>
      <c r="AC115" s="373"/>
      <c r="AD115" s="373"/>
      <c r="AE115" s="373"/>
      <c r="AF115" s="373"/>
      <c r="AG115" s="373"/>
      <c r="AH115" s="373"/>
      <c r="AI115" s="420"/>
      <c r="AJ115" s="426"/>
      <c r="AK115" s="422"/>
      <c r="AL115" s="422"/>
      <c r="AM115" s="422"/>
      <c r="AN115" s="424"/>
    </row>
    <row r="116" spans="1:40" x14ac:dyDescent="0.25">
      <c r="A116" s="379"/>
      <c r="B116" s="373"/>
      <c r="C116" s="376"/>
      <c r="D116" s="371"/>
      <c r="E116" s="368"/>
      <c r="F116" s="391"/>
      <c r="G116" s="371"/>
      <c r="H116" s="371"/>
      <c r="I116" s="368"/>
      <c r="J116" s="391"/>
      <c r="K116" s="371"/>
      <c r="L116" s="82"/>
      <c r="M116" s="82" t="str">
        <f>+IFERROR(VLOOKUP(L116,DATOS!$E$2:$F$9,2,FALSE),"")</f>
        <v/>
      </c>
      <c r="N116" s="373"/>
      <c r="O116" s="371"/>
      <c r="P116" s="371"/>
      <c r="Q116" s="371"/>
      <c r="R116" s="368"/>
      <c r="S116" s="373"/>
      <c r="T116" s="373"/>
      <c r="U116" s="373"/>
      <c r="V116" s="373"/>
      <c r="W116" s="420"/>
      <c r="X116" s="379"/>
      <c r="Y116" s="373"/>
      <c r="Z116" s="373"/>
      <c r="AA116" s="373"/>
      <c r="AB116" s="373"/>
      <c r="AC116" s="373"/>
      <c r="AD116" s="373"/>
      <c r="AE116" s="373"/>
      <c r="AF116" s="373"/>
      <c r="AG116" s="373"/>
      <c r="AH116" s="373"/>
      <c r="AI116" s="420"/>
      <c r="AJ116" s="426"/>
      <c r="AK116" s="422"/>
      <c r="AL116" s="422"/>
      <c r="AM116" s="422"/>
      <c r="AN116" s="424"/>
    </row>
    <row r="117" spans="1:40" x14ac:dyDescent="0.25">
      <c r="A117" s="379"/>
      <c r="B117" s="373"/>
      <c r="C117" s="376"/>
      <c r="D117" s="371"/>
      <c r="E117" s="368"/>
      <c r="F117" s="391"/>
      <c r="G117" s="371"/>
      <c r="H117" s="371"/>
      <c r="I117" s="368"/>
      <c r="J117" s="391"/>
      <c r="K117" s="371"/>
      <c r="L117" s="82"/>
      <c r="M117" s="82" t="str">
        <f>+IFERROR(VLOOKUP(L117,DATOS!$E$2:$F$9,2,FALSE),"")</f>
        <v/>
      </c>
      <c r="N117" s="373"/>
      <c r="O117" s="371"/>
      <c r="P117" s="371"/>
      <c r="Q117" s="371"/>
      <c r="R117" s="368"/>
      <c r="S117" s="373"/>
      <c r="T117" s="373"/>
      <c r="U117" s="373"/>
      <c r="V117" s="373"/>
      <c r="W117" s="420"/>
      <c r="X117" s="379"/>
      <c r="Y117" s="373"/>
      <c r="Z117" s="373"/>
      <c r="AA117" s="373"/>
      <c r="AB117" s="373"/>
      <c r="AC117" s="373"/>
      <c r="AD117" s="373"/>
      <c r="AE117" s="373"/>
      <c r="AF117" s="373"/>
      <c r="AG117" s="373"/>
      <c r="AH117" s="373"/>
      <c r="AI117" s="420"/>
      <c r="AJ117" s="426"/>
      <c r="AK117" s="422"/>
      <c r="AL117" s="422"/>
      <c r="AM117" s="422"/>
      <c r="AN117" s="424"/>
    </row>
    <row r="118" spans="1:40" x14ac:dyDescent="0.25">
      <c r="A118" s="379"/>
      <c r="B118" s="373"/>
      <c r="C118" s="376"/>
      <c r="D118" s="371"/>
      <c r="E118" s="368"/>
      <c r="F118" s="391"/>
      <c r="G118" s="371"/>
      <c r="H118" s="371"/>
      <c r="I118" s="368"/>
      <c r="J118" s="391"/>
      <c r="K118" s="371"/>
      <c r="L118" s="82"/>
      <c r="M118" s="82" t="str">
        <f>+IFERROR(VLOOKUP(L118,DATOS!$E$2:$F$9,2,FALSE),"")</f>
        <v/>
      </c>
      <c r="N118" s="373"/>
      <c r="O118" s="371"/>
      <c r="P118" s="371"/>
      <c r="Q118" s="371"/>
      <c r="R118" s="368"/>
      <c r="S118" s="373"/>
      <c r="T118" s="373"/>
      <c r="U118" s="373"/>
      <c r="V118" s="373"/>
      <c r="W118" s="420"/>
      <c r="X118" s="379"/>
      <c r="Y118" s="373"/>
      <c r="Z118" s="373"/>
      <c r="AA118" s="373"/>
      <c r="AB118" s="373"/>
      <c r="AC118" s="373"/>
      <c r="AD118" s="373"/>
      <c r="AE118" s="373"/>
      <c r="AF118" s="373"/>
      <c r="AG118" s="373"/>
      <c r="AH118" s="373"/>
      <c r="AI118" s="420"/>
      <c r="AJ118" s="426"/>
      <c r="AK118" s="422"/>
      <c r="AL118" s="422"/>
      <c r="AM118" s="422"/>
      <c r="AN118" s="424"/>
    </row>
    <row r="119" spans="1:40" x14ac:dyDescent="0.25">
      <c r="A119" s="379"/>
      <c r="B119" s="373"/>
      <c r="C119" s="376"/>
      <c r="D119" s="371"/>
      <c r="E119" s="368"/>
      <c r="F119" s="391"/>
      <c r="G119" s="371"/>
      <c r="H119" s="371"/>
      <c r="I119" s="368"/>
      <c r="J119" s="391"/>
      <c r="K119" s="371"/>
      <c r="L119" s="82"/>
      <c r="M119" s="82" t="str">
        <f>+IFERROR(VLOOKUP(L119,DATOS!$E$2:$F$9,2,FALSE),"")</f>
        <v/>
      </c>
      <c r="N119" s="373"/>
      <c r="O119" s="371"/>
      <c r="P119" s="371"/>
      <c r="Q119" s="371"/>
      <c r="R119" s="368"/>
      <c r="S119" s="373"/>
      <c r="T119" s="373"/>
      <c r="U119" s="373"/>
      <c r="V119" s="373"/>
      <c r="W119" s="420"/>
      <c r="X119" s="379"/>
      <c r="Y119" s="373"/>
      <c r="Z119" s="373"/>
      <c r="AA119" s="373"/>
      <c r="AB119" s="373"/>
      <c r="AC119" s="373"/>
      <c r="AD119" s="373"/>
      <c r="AE119" s="373"/>
      <c r="AF119" s="373"/>
      <c r="AG119" s="373"/>
      <c r="AH119" s="373"/>
      <c r="AI119" s="420"/>
      <c r="AJ119" s="426"/>
      <c r="AK119" s="422"/>
      <c r="AL119" s="422"/>
      <c r="AM119" s="422"/>
      <c r="AN119" s="424"/>
    </row>
    <row r="120" spans="1:40" x14ac:dyDescent="0.25">
      <c r="A120" s="379"/>
      <c r="B120" s="373"/>
      <c r="C120" s="376"/>
      <c r="D120" s="371"/>
      <c r="E120" s="368"/>
      <c r="F120" s="391"/>
      <c r="G120" s="371"/>
      <c r="H120" s="371"/>
      <c r="I120" s="368"/>
      <c r="J120" s="391"/>
      <c r="K120" s="371"/>
      <c r="L120" s="82"/>
      <c r="M120" s="82" t="str">
        <f>+IFERROR(VLOOKUP(L120,DATOS!$E$2:$F$9,2,FALSE),"")</f>
        <v/>
      </c>
      <c r="N120" s="373"/>
      <c r="O120" s="371"/>
      <c r="P120" s="371"/>
      <c r="Q120" s="371"/>
      <c r="R120" s="368"/>
      <c r="S120" s="373"/>
      <c r="T120" s="373"/>
      <c r="U120" s="373"/>
      <c r="V120" s="373"/>
      <c r="W120" s="420"/>
      <c r="X120" s="379"/>
      <c r="Y120" s="373"/>
      <c r="Z120" s="373"/>
      <c r="AA120" s="373"/>
      <c r="AB120" s="373"/>
      <c r="AC120" s="373"/>
      <c r="AD120" s="373"/>
      <c r="AE120" s="373"/>
      <c r="AF120" s="373"/>
      <c r="AG120" s="373"/>
      <c r="AH120" s="373"/>
      <c r="AI120" s="420"/>
      <c r="AJ120" s="426"/>
      <c r="AK120" s="422"/>
      <c r="AL120" s="422"/>
      <c r="AM120" s="422"/>
      <c r="AN120" s="424"/>
    </row>
    <row r="121" spans="1:40" x14ac:dyDescent="0.25">
      <c r="A121" s="379"/>
      <c r="B121" s="373"/>
      <c r="C121" s="376"/>
      <c r="D121" s="371"/>
      <c r="E121" s="368"/>
      <c r="F121" s="391"/>
      <c r="G121" s="371"/>
      <c r="H121" s="371"/>
      <c r="I121" s="368"/>
      <c r="J121" s="391"/>
      <c r="K121" s="371"/>
      <c r="L121" s="82"/>
      <c r="M121" s="82" t="str">
        <f>+IFERROR(VLOOKUP(L121,DATOS!$E$2:$F$9,2,FALSE),"")</f>
        <v/>
      </c>
      <c r="N121" s="373">
        <f>SUM(M121:M128)</f>
        <v>0</v>
      </c>
      <c r="O121" s="371"/>
      <c r="P121" s="371"/>
      <c r="Q121" s="371"/>
      <c r="R121" s="368"/>
      <c r="S121" s="373"/>
      <c r="T121" s="373"/>
      <c r="U121" s="373"/>
      <c r="V121" s="373"/>
      <c r="W121" s="420"/>
      <c r="X121" s="379"/>
      <c r="Y121" s="373"/>
      <c r="Z121" s="373"/>
      <c r="AA121" s="373"/>
      <c r="AB121" s="373"/>
      <c r="AC121" s="373"/>
      <c r="AD121" s="373"/>
      <c r="AE121" s="373"/>
      <c r="AF121" s="373"/>
      <c r="AG121" s="373"/>
      <c r="AH121" s="373"/>
      <c r="AI121" s="420"/>
      <c r="AJ121" s="426"/>
      <c r="AK121" s="422"/>
      <c r="AL121" s="422"/>
      <c r="AM121" s="422"/>
      <c r="AN121" s="424"/>
    </row>
    <row r="122" spans="1:40" x14ac:dyDescent="0.25">
      <c r="A122" s="379"/>
      <c r="B122" s="373"/>
      <c r="C122" s="376"/>
      <c r="D122" s="371"/>
      <c r="E122" s="368"/>
      <c r="F122" s="391"/>
      <c r="G122" s="371"/>
      <c r="H122" s="371"/>
      <c r="I122" s="368"/>
      <c r="J122" s="391"/>
      <c r="K122" s="371"/>
      <c r="L122" s="82"/>
      <c r="M122" s="82" t="str">
        <f>+IFERROR(VLOOKUP(L122,DATOS!$E$2:$F$9,2,FALSE),"")</f>
        <v/>
      </c>
      <c r="N122" s="373"/>
      <c r="O122" s="371"/>
      <c r="P122" s="371"/>
      <c r="Q122" s="371"/>
      <c r="R122" s="368"/>
      <c r="S122" s="373"/>
      <c r="T122" s="373"/>
      <c r="U122" s="373"/>
      <c r="V122" s="373"/>
      <c r="W122" s="420"/>
      <c r="X122" s="379"/>
      <c r="Y122" s="373"/>
      <c r="Z122" s="373"/>
      <c r="AA122" s="373"/>
      <c r="AB122" s="373"/>
      <c r="AC122" s="373"/>
      <c r="AD122" s="373"/>
      <c r="AE122" s="373"/>
      <c r="AF122" s="373"/>
      <c r="AG122" s="373"/>
      <c r="AH122" s="373"/>
      <c r="AI122" s="420"/>
      <c r="AJ122" s="426"/>
      <c r="AK122" s="422"/>
      <c r="AL122" s="422"/>
      <c r="AM122" s="422"/>
      <c r="AN122" s="424"/>
    </row>
    <row r="123" spans="1:40" x14ac:dyDescent="0.25">
      <c r="A123" s="379"/>
      <c r="B123" s="373"/>
      <c r="C123" s="376"/>
      <c r="D123" s="371"/>
      <c r="E123" s="368"/>
      <c r="F123" s="391"/>
      <c r="G123" s="371"/>
      <c r="H123" s="371"/>
      <c r="I123" s="368"/>
      <c r="J123" s="391"/>
      <c r="K123" s="371"/>
      <c r="L123" s="82"/>
      <c r="M123" s="82" t="str">
        <f>+IFERROR(VLOOKUP(L123,DATOS!$E$2:$F$9,2,FALSE),"")</f>
        <v/>
      </c>
      <c r="N123" s="373"/>
      <c r="O123" s="371"/>
      <c r="P123" s="371"/>
      <c r="Q123" s="371"/>
      <c r="R123" s="368"/>
      <c r="S123" s="373"/>
      <c r="T123" s="373"/>
      <c r="U123" s="373"/>
      <c r="V123" s="373"/>
      <c r="W123" s="420"/>
      <c r="X123" s="379"/>
      <c r="Y123" s="373"/>
      <c r="Z123" s="373"/>
      <c r="AA123" s="373"/>
      <c r="AB123" s="373"/>
      <c r="AC123" s="373"/>
      <c r="AD123" s="373"/>
      <c r="AE123" s="373"/>
      <c r="AF123" s="373"/>
      <c r="AG123" s="373"/>
      <c r="AH123" s="373"/>
      <c r="AI123" s="420"/>
      <c r="AJ123" s="426"/>
      <c r="AK123" s="422"/>
      <c r="AL123" s="422"/>
      <c r="AM123" s="422"/>
      <c r="AN123" s="424"/>
    </row>
    <row r="124" spans="1:40" x14ac:dyDescent="0.25">
      <c r="A124" s="379"/>
      <c r="B124" s="373"/>
      <c r="C124" s="376"/>
      <c r="D124" s="371"/>
      <c r="E124" s="368"/>
      <c r="F124" s="391"/>
      <c r="G124" s="371"/>
      <c r="H124" s="371"/>
      <c r="I124" s="368"/>
      <c r="J124" s="391"/>
      <c r="K124" s="371"/>
      <c r="L124" s="82"/>
      <c r="M124" s="82" t="str">
        <f>+IFERROR(VLOOKUP(L124,DATOS!$E$2:$F$9,2,FALSE),"")</f>
        <v/>
      </c>
      <c r="N124" s="373"/>
      <c r="O124" s="371"/>
      <c r="P124" s="371"/>
      <c r="Q124" s="371"/>
      <c r="R124" s="368"/>
      <c r="S124" s="373"/>
      <c r="T124" s="373"/>
      <c r="U124" s="373"/>
      <c r="V124" s="373"/>
      <c r="W124" s="420"/>
      <c r="X124" s="379"/>
      <c r="Y124" s="373"/>
      <c r="Z124" s="373"/>
      <c r="AA124" s="373"/>
      <c r="AB124" s="373"/>
      <c r="AC124" s="373"/>
      <c r="AD124" s="373"/>
      <c r="AE124" s="373"/>
      <c r="AF124" s="373"/>
      <c r="AG124" s="373"/>
      <c r="AH124" s="373"/>
      <c r="AI124" s="420"/>
      <c r="AJ124" s="426"/>
      <c r="AK124" s="422"/>
      <c r="AL124" s="422"/>
      <c r="AM124" s="422"/>
      <c r="AN124" s="424"/>
    </row>
    <row r="125" spans="1:40" x14ac:dyDescent="0.25">
      <c r="A125" s="379"/>
      <c r="B125" s="373"/>
      <c r="C125" s="376"/>
      <c r="D125" s="371"/>
      <c r="E125" s="368"/>
      <c r="F125" s="391"/>
      <c r="G125" s="371"/>
      <c r="H125" s="371"/>
      <c r="I125" s="368"/>
      <c r="J125" s="391"/>
      <c r="K125" s="371"/>
      <c r="L125" s="82"/>
      <c r="M125" s="82" t="str">
        <f>+IFERROR(VLOOKUP(L125,DATOS!$E$2:$F$9,2,FALSE),"")</f>
        <v/>
      </c>
      <c r="N125" s="373"/>
      <c r="O125" s="371"/>
      <c r="P125" s="371"/>
      <c r="Q125" s="371"/>
      <c r="R125" s="368"/>
      <c r="S125" s="373"/>
      <c r="T125" s="373"/>
      <c r="U125" s="373"/>
      <c r="V125" s="373"/>
      <c r="W125" s="420"/>
      <c r="X125" s="379"/>
      <c r="Y125" s="373"/>
      <c r="Z125" s="373"/>
      <c r="AA125" s="373"/>
      <c r="AB125" s="373"/>
      <c r="AC125" s="373"/>
      <c r="AD125" s="373"/>
      <c r="AE125" s="373"/>
      <c r="AF125" s="373"/>
      <c r="AG125" s="373"/>
      <c r="AH125" s="373"/>
      <c r="AI125" s="420"/>
      <c r="AJ125" s="426"/>
      <c r="AK125" s="422"/>
      <c r="AL125" s="422"/>
      <c r="AM125" s="422"/>
      <c r="AN125" s="424"/>
    </row>
    <row r="126" spans="1:40" x14ac:dyDescent="0.25">
      <c r="A126" s="379"/>
      <c r="B126" s="373"/>
      <c r="C126" s="376"/>
      <c r="D126" s="371"/>
      <c r="E126" s="368"/>
      <c r="F126" s="391"/>
      <c r="G126" s="371"/>
      <c r="H126" s="371"/>
      <c r="I126" s="368"/>
      <c r="J126" s="391"/>
      <c r="K126" s="371"/>
      <c r="L126" s="82"/>
      <c r="M126" s="82" t="str">
        <f>+IFERROR(VLOOKUP(L126,DATOS!$E$2:$F$9,2,FALSE),"")</f>
        <v/>
      </c>
      <c r="N126" s="373"/>
      <c r="O126" s="371"/>
      <c r="P126" s="371"/>
      <c r="Q126" s="371"/>
      <c r="R126" s="368"/>
      <c r="S126" s="373"/>
      <c r="T126" s="373"/>
      <c r="U126" s="373"/>
      <c r="V126" s="373"/>
      <c r="W126" s="420"/>
      <c r="X126" s="379"/>
      <c r="Y126" s="373"/>
      <c r="Z126" s="373"/>
      <c r="AA126" s="373"/>
      <c r="AB126" s="373"/>
      <c r="AC126" s="373"/>
      <c r="AD126" s="373"/>
      <c r="AE126" s="373"/>
      <c r="AF126" s="373"/>
      <c r="AG126" s="373"/>
      <c r="AH126" s="373"/>
      <c r="AI126" s="420"/>
      <c r="AJ126" s="426"/>
      <c r="AK126" s="422"/>
      <c r="AL126" s="422"/>
      <c r="AM126" s="422"/>
      <c r="AN126" s="424"/>
    </row>
    <row r="127" spans="1:40" x14ac:dyDescent="0.25">
      <c r="A127" s="379"/>
      <c r="B127" s="373"/>
      <c r="C127" s="376"/>
      <c r="D127" s="371"/>
      <c r="E127" s="368"/>
      <c r="F127" s="391"/>
      <c r="G127" s="371"/>
      <c r="H127" s="371"/>
      <c r="I127" s="368"/>
      <c r="J127" s="391"/>
      <c r="K127" s="371"/>
      <c r="L127" s="82"/>
      <c r="M127" s="82" t="str">
        <f>+IFERROR(VLOOKUP(L127,DATOS!$E$2:$F$9,2,FALSE),"")</f>
        <v/>
      </c>
      <c r="N127" s="373"/>
      <c r="O127" s="371"/>
      <c r="P127" s="371"/>
      <c r="Q127" s="371"/>
      <c r="R127" s="368"/>
      <c r="S127" s="373"/>
      <c r="T127" s="373"/>
      <c r="U127" s="373"/>
      <c r="V127" s="373"/>
      <c r="W127" s="420"/>
      <c r="X127" s="379"/>
      <c r="Y127" s="373"/>
      <c r="Z127" s="373"/>
      <c r="AA127" s="373"/>
      <c r="AB127" s="373"/>
      <c r="AC127" s="373"/>
      <c r="AD127" s="373"/>
      <c r="AE127" s="373"/>
      <c r="AF127" s="373"/>
      <c r="AG127" s="373"/>
      <c r="AH127" s="373"/>
      <c r="AI127" s="420"/>
      <c r="AJ127" s="426"/>
      <c r="AK127" s="422"/>
      <c r="AL127" s="422"/>
      <c r="AM127" s="422"/>
      <c r="AN127" s="424"/>
    </row>
    <row r="128" spans="1:40" ht="15.75" thickBot="1" x14ac:dyDescent="0.3">
      <c r="A128" s="380"/>
      <c r="B128" s="374"/>
      <c r="C128" s="377"/>
      <c r="D128" s="372"/>
      <c r="E128" s="369"/>
      <c r="F128" s="418"/>
      <c r="G128" s="372"/>
      <c r="H128" s="372"/>
      <c r="I128" s="369"/>
      <c r="J128" s="418"/>
      <c r="K128" s="372"/>
      <c r="L128" s="83"/>
      <c r="M128" s="83" t="str">
        <f>+IFERROR(VLOOKUP(L128,DATOS!$E$2:$F$9,2,FALSE),"")</f>
        <v/>
      </c>
      <c r="N128" s="374"/>
      <c r="O128" s="372"/>
      <c r="P128" s="372"/>
      <c r="Q128" s="372"/>
      <c r="R128" s="369"/>
      <c r="S128" s="374"/>
      <c r="T128" s="374"/>
      <c r="U128" s="374"/>
      <c r="V128" s="374"/>
      <c r="W128" s="427"/>
      <c r="X128" s="380"/>
      <c r="Y128" s="374"/>
      <c r="Z128" s="374"/>
      <c r="AA128" s="374"/>
      <c r="AB128" s="374"/>
      <c r="AC128" s="374"/>
      <c r="AD128" s="374"/>
      <c r="AE128" s="374"/>
      <c r="AF128" s="374"/>
      <c r="AG128" s="374"/>
      <c r="AH128" s="374"/>
      <c r="AI128" s="427"/>
      <c r="AJ128" s="428"/>
      <c r="AK128" s="429"/>
      <c r="AL128" s="429"/>
      <c r="AM128" s="429"/>
      <c r="AN128" s="430"/>
    </row>
    <row r="129" spans="1:40" x14ac:dyDescent="0.25">
      <c r="A129" s="378">
        <v>6</v>
      </c>
      <c r="B129" s="370"/>
      <c r="C129" s="375"/>
      <c r="D129" s="370"/>
      <c r="E129" s="367"/>
      <c r="F129" s="390"/>
      <c r="G129" s="370"/>
      <c r="H129" s="370"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367" t="str">
        <f>IF(EXACT(H129,"Baja"),"Asumir el Riesgo",IF(EXACT(H129,"Moderada"),"Asumir el Riesgo, Reducir el Riesgo",IF(EXACT(H129,"Alta"),"Asumir el Riesgo, Evitar, Compartir o Transferir",IF(EXACT(H129,"Extrema"),"Reducir el Riesgo, Evitar, Compartir o Transferir",""))))</f>
        <v/>
      </c>
      <c r="J129" s="390"/>
      <c r="K129" s="370"/>
      <c r="L129" s="84"/>
      <c r="M129" s="84" t="str">
        <f>+IFERROR(VLOOKUP(L129,DATOS!$E$2:$F$9,2,FALSE),"")</f>
        <v/>
      </c>
      <c r="N129" s="394">
        <f>SUM(M129:M136)</f>
        <v>0</v>
      </c>
      <c r="O129" s="370"/>
      <c r="P129" s="370"/>
      <c r="Q129" s="370"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367" t="str">
        <f>IF(EXACT(Q129,"Baja"),"Asumir el Riesgo",IF(EXACT(Q129,"Moderada"),"Asumir el Riesgo, Reducir el Riesgo",IF(EXACT(Q129,"Alta"),"Asumir el Riesgo, Evitar, Compartir o Transferir",IF(EXACT(Q129,"Extrema"),"Reducir el Riesgo, Evitar, Compartir o Transferir",""))))</f>
        <v/>
      </c>
      <c r="S129" s="394"/>
      <c r="T129" s="394"/>
      <c r="U129" s="394"/>
      <c r="V129" s="394"/>
      <c r="W129" s="419"/>
      <c r="X129" s="378"/>
      <c r="Y129" s="394"/>
      <c r="Z129" s="394"/>
      <c r="AA129" s="394"/>
      <c r="AB129" s="394"/>
      <c r="AC129" s="394"/>
      <c r="AD129" s="394"/>
      <c r="AE129" s="394"/>
      <c r="AF129" s="394"/>
      <c r="AG129" s="394"/>
      <c r="AH129" s="394"/>
      <c r="AI129" s="419"/>
      <c r="AJ129" s="425"/>
      <c r="AK129" s="421"/>
      <c r="AL129" s="421"/>
      <c r="AM129" s="421"/>
      <c r="AN129" s="423"/>
    </row>
    <row r="130" spans="1:40" x14ac:dyDescent="0.25">
      <c r="A130" s="379"/>
      <c r="B130" s="371"/>
      <c r="C130" s="376"/>
      <c r="D130" s="371"/>
      <c r="E130" s="368"/>
      <c r="F130" s="391"/>
      <c r="G130" s="371"/>
      <c r="H130" s="371"/>
      <c r="I130" s="368"/>
      <c r="J130" s="391"/>
      <c r="K130" s="371"/>
      <c r="L130" s="82"/>
      <c r="M130" s="82" t="str">
        <f>+IFERROR(VLOOKUP(L130,DATOS!$E$2:$F$9,2,FALSE),"")</f>
        <v/>
      </c>
      <c r="N130" s="373"/>
      <c r="O130" s="371"/>
      <c r="P130" s="371"/>
      <c r="Q130" s="371"/>
      <c r="R130" s="368"/>
      <c r="S130" s="373"/>
      <c r="T130" s="373"/>
      <c r="U130" s="373"/>
      <c r="V130" s="373"/>
      <c r="W130" s="420"/>
      <c r="X130" s="379"/>
      <c r="Y130" s="373"/>
      <c r="Z130" s="373"/>
      <c r="AA130" s="373"/>
      <c r="AB130" s="373"/>
      <c r="AC130" s="373"/>
      <c r="AD130" s="373"/>
      <c r="AE130" s="373"/>
      <c r="AF130" s="373"/>
      <c r="AG130" s="373"/>
      <c r="AH130" s="373"/>
      <c r="AI130" s="420"/>
      <c r="AJ130" s="426"/>
      <c r="AK130" s="422"/>
      <c r="AL130" s="422"/>
      <c r="AM130" s="422"/>
      <c r="AN130" s="424"/>
    </row>
    <row r="131" spans="1:40" x14ac:dyDescent="0.25">
      <c r="A131" s="379"/>
      <c r="B131" s="371"/>
      <c r="C131" s="376"/>
      <c r="D131" s="371"/>
      <c r="E131" s="368"/>
      <c r="F131" s="391"/>
      <c r="G131" s="371"/>
      <c r="H131" s="371"/>
      <c r="I131" s="368"/>
      <c r="J131" s="391"/>
      <c r="K131" s="371"/>
      <c r="L131" s="82"/>
      <c r="M131" s="82" t="str">
        <f>+IFERROR(VLOOKUP(L131,DATOS!$E$2:$F$9,2,FALSE),"")</f>
        <v/>
      </c>
      <c r="N131" s="373"/>
      <c r="O131" s="371"/>
      <c r="P131" s="371"/>
      <c r="Q131" s="371"/>
      <c r="R131" s="368"/>
      <c r="S131" s="373"/>
      <c r="T131" s="373"/>
      <c r="U131" s="373"/>
      <c r="V131" s="373"/>
      <c r="W131" s="420"/>
      <c r="X131" s="379"/>
      <c r="Y131" s="373"/>
      <c r="Z131" s="373"/>
      <c r="AA131" s="373"/>
      <c r="AB131" s="373"/>
      <c r="AC131" s="373"/>
      <c r="AD131" s="373"/>
      <c r="AE131" s="373"/>
      <c r="AF131" s="373"/>
      <c r="AG131" s="373"/>
      <c r="AH131" s="373"/>
      <c r="AI131" s="420"/>
      <c r="AJ131" s="426"/>
      <c r="AK131" s="422"/>
      <c r="AL131" s="422"/>
      <c r="AM131" s="422"/>
      <c r="AN131" s="424"/>
    </row>
    <row r="132" spans="1:40" x14ac:dyDescent="0.25">
      <c r="A132" s="379"/>
      <c r="B132" s="371"/>
      <c r="C132" s="376"/>
      <c r="D132" s="371"/>
      <c r="E132" s="368"/>
      <c r="F132" s="391"/>
      <c r="G132" s="371"/>
      <c r="H132" s="371"/>
      <c r="I132" s="368"/>
      <c r="J132" s="391"/>
      <c r="K132" s="371"/>
      <c r="L132" s="82"/>
      <c r="M132" s="82" t="str">
        <f>+IFERROR(VLOOKUP(L132,DATOS!$E$2:$F$9,2,FALSE),"")</f>
        <v/>
      </c>
      <c r="N132" s="373"/>
      <c r="O132" s="371"/>
      <c r="P132" s="371"/>
      <c r="Q132" s="371"/>
      <c r="R132" s="368"/>
      <c r="S132" s="373"/>
      <c r="T132" s="373"/>
      <c r="U132" s="373"/>
      <c r="V132" s="373"/>
      <c r="W132" s="420"/>
      <c r="X132" s="379"/>
      <c r="Y132" s="373"/>
      <c r="Z132" s="373"/>
      <c r="AA132" s="373"/>
      <c r="AB132" s="373"/>
      <c r="AC132" s="373"/>
      <c r="AD132" s="373"/>
      <c r="AE132" s="373"/>
      <c r="AF132" s="373"/>
      <c r="AG132" s="373"/>
      <c r="AH132" s="373"/>
      <c r="AI132" s="420"/>
      <c r="AJ132" s="426"/>
      <c r="AK132" s="422"/>
      <c r="AL132" s="422"/>
      <c r="AM132" s="422"/>
      <c r="AN132" s="424"/>
    </row>
    <row r="133" spans="1:40" x14ac:dyDescent="0.25">
      <c r="A133" s="379"/>
      <c r="B133" s="371"/>
      <c r="C133" s="376"/>
      <c r="D133" s="371"/>
      <c r="E133" s="368"/>
      <c r="F133" s="391"/>
      <c r="G133" s="371"/>
      <c r="H133" s="371"/>
      <c r="I133" s="368"/>
      <c r="J133" s="391"/>
      <c r="K133" s="371"/>
      <c r="L133" s="82"/>
      <c r="M133" s="82" t="str">
        <f>+IFERROR(VLOOKUP(L133,DATOS!$E$2:$F$9,2,FALSE),"")</f>
        <v/>
      </c>
      <c r="N133" s="373"/>
      <c r="O133" s="371"/>
      <c r="P133" s="371"/>
      <c r="Q133" s="371"/>
      <c r="R133" s="368"/>
      <c r="S133" s="373"/>
      <c r="T133" s="373"/>
      <c r="U133" s="373"/>
      <c r="V133" s="373"/>
      <c r="W133" s="420"/>
      <c r="X133" s="379"/>
      <c r="Y133" s="373"/>
      <c r="Z133" s="373"/>
      <c r="AA133" s="373"/>
      <c r="AB133" s="373"/>
      <c r="AC133" s="373"/>
      <c r="AD133" s="373"/>
      <c r="AE133" s="373"/>
      <c r="AF133" s="373"/>
      <c r="AG133" s="373"/>
      <c r="AH133" s="373"/>
      <c r="AI133" s="420"/>
      <c r="AJ133" s="426"/>
      <c r="AK133" s="422"/>
      <c r="AL133" s="422"/>
      <c r="AM133" s="422"/>
      <c r="AN133" s="424"/>
    </row>
    <row r="134" spans="1:40" x14ac:dyDescent="0.25">
      <c r="A134" s="379"/>
      <c r="B134" s="371"/>
      <c r="C134" s="376"/>
      <c r="D134" s="371"/>
      <c r="E134" s="368"/>
      <c r="F134" s="391"/>
      <c r="G134" s="371"/>
      <c r="H134" s="371"/>
      <c r="I134" s="368"/>
      <c r="J134" s="391"/>
      <c r="K134" s="371"/>
      <c r="L134" s="82"/>
      <c r="M134" s="82" t="str">
        <f>+IFERROR(VLOOKUP(L134,DATOS!$E$2:$F$9,2,FALSE),"")</f>
        <v/>
      </c>
      <c r="N134" s="373"/>
      <c r="O134" s="371"/>
      <c r="P134" s="371"/>
      <c r="Q134" s="371"/>
      <c r="R134" s="368"/>
      <c r="S134" s="373"/>
      <c r="T134" s="373"/>
      <c r="U134" s="373"/>
      <c r="V134" s="373"/>
      <c r="W134" s="420"/>
      <c r="X134" s="379"/>
      <c r="Y134" s="373"/>
      <c r="Z134" s="373"/>
      <c r="AA134" s="373"/>
      <c r="AB134" s="373"/>
      <c r="AC134" s="373"/>
      <c r="AD134" s="373"/>
      <c r="AE134" s="373"/>
      <c r="AF134" s="373"/>
      <c r="AG134" s="373"/>
      <c r="AH134" s="373"/>
      <c r="AI134" s="420"/>
      <c r="AJ134" s="426"/>
      <c r="AK134" s="422"/>
      <c r="AL134" s="422"/>
      <c r="AM134" s="422"/>
      <c r="AN134" s="424"/>
    </row>
    <row r="135" spans="1:40" x14ac:dyDescent="0.25">
      <c r="A135" s="379"/>
      <c r="B135" s="371"/>
      <c r="C135" s="376"/>
      <c r="D135" s="371"/>
      <c r="E135" s="368"/>
      <c r="F135" s="391"/>
      <c r="G135" s="371"/>
      <c r="H135" s="371"/>
      <c r="I135" s="368"/>
      <c r="J135" s="391"/>
      <c r="K135" s="371"/>
      <c r="L135" s="82"/>
      <c r="M135" s="82" t="str">
        <f>+IFERROR(VLOOKUP(L135,DATOS!$E$2:$F$9,2,FALSE),"")</f>
        <v/>
      </c>
      <c r="N135" s="373"/>
      <c r="O135" s="371"/>
      <c r="P135" s="371"/>
      <c r="Q135" s="371"/>
      <c r="R135" s="368"/>
      <c r="S135" s="373"/>
      <c r="T135" s="373"/>
      <c r="U135" s="373"/>
      <c r="V135" s="373"/>
      <c r="W135" s="420"/>
      <c r="X135" s="379"/>
      <c r="Y135" s="373"/>
      <c r="Z135" s="373"/>
      <c r="AA135" s="373"/>
      <c r="AB135" s="373"/>
      <c r="AC135" s="373"/>
      <c r="AD135" s="373"/>
      <c r="AE135" s="373"/>
      <c r="AF135" s="373"/>
      <c r="AG135" s="373"/>
      <c r="AH135" s="373"/>
      <c r="AI135" s="420"/>
      <c r="AJ135" s="426"/>
      <c r="AK135" s="422"/>
      <c r="AL135" s="422"/>
      <c r="AM135" s="422"/>
      <c r="AN135" s="424"/>
    </row>
    <row r="136" spans="1:40" x14ac:dyDescent="0.25">
      <c r="A136" s="379"/>
      <c r="B136" s="371"/>
      <c r="C136" s="376"/>
      <c r="D136" s="371"/>
      <c r="E136" s="368"/>
      <c r="F136" s="391"/>
      <c r="G136" s="371"/>
      <c r="H136" s="371"/>
      <c r="I136" s="368"/>
      <c r="J136" s="391"/>
      <c r="K136" s="371"/>
      <c r="L136" s="82"/>
      <c r="M136" s="82" t="str">
        <f>+IFERROR(VLOOKUP(L136,DATOS!$E$2:$F$9,2,FALSE),"")</f>
        <v/>
      </c>
      <c r="N136" s="373"/>
      <c r="O136" s="371"/>
      <c r="P136" s="371"/>
      <c r="Q136" s="371"/>
      <c r="R136" s="368"/>
      <c r="S136" s="373"/>
      <c r="T136" s="373"/>
      <c r="U136" s="373"/>
      <c r="V136" s="373"/>
      <c r="W136" s="420"/>
      <c r="X136" s="379"/>
      <c r="Y136" s="373"/>
      <c r="Z136" s="373"/>
      <c r="AA136" s="373"/>
      <c r="AB136" s="373"/>
      <c r="AC136" s="373"/>
      <c r="AD136" s="373"/>
      <c r="AE136" s="373"/>
      <c r="AF136" s="373"/>
      <c r="AG136" s="373"/>
      <c r="AH136" s="373"/>
      <c r="AI136" s="420"/>
      <c r="AJ136" s="426"/>
      <c r="AK136" s="422"/>
      <c r="AL136" s="422"/>
      <c r="AM136" s="422"/>
      <c r="AN136" s="424"/>
    </row>
    <row r="137" spans="1:40" x14ac:dyDescent="0.25">
      <c r="A137" s="379"/>
      <c r="B137" s="373"/>
      <c r="C137" s="376"/>
      <c r="D137" s="371"/>
      <c r="E137" s="368"/>
      <c r="F137" s="391"/>
      <c r="G137" s="371"/>
      <c r="H137" s="371"/>
      <c r="I137" s="368"/>
      <c r="J137" s="391"/>
      <c r="K137" s="371"/>
      <c r="L137" s="82"/>
      <c r="M137" s="82" t="str">
        <f>+IFERROR(VLOOKUP(L137,DATOS!$E$2:$F$9,2,FALSE),"")</f>
        <v/>
      </c>
      <c r="N137" s="373">
        <f>SUM(M137:M144)</f>
        <v>0</v>
      </c>
      <c r="O137" s="371"/>
      <c r="P137" s="371"/>
      <c r="Q137" s="371"/>
      <c r="R137" s="368"/>
      <c r="S137" s="373"/>
      <c r="T137" s="373"/>
      <c r="U137" s="373"/>
      <c r="V137" s="373"/>
      <c r="W137" s="420"/>
      <c r="X137" s="379"/>
      <c r="Y137" s="373"/>
      <c r="Z137" s="373"/>
      <c r="AA137" s="373"/>
      <c r="AB137" s="373"/>
      <c r="AC137" s="373"/>
      <c r="AD137" s="373"/>
      <c r="AE137" s="373"/>
      <c r="AF137" s="373"/>
      <c r="AG137" s="373"/>
      <c r="AH137" s="373"/>
      <c r="AI137" s="420"/>
      <c r="AJ137" s="426"/>
      <c r="AK137" s="422"/>
      <c r="AL137" s="422"/>
      <c r="AM137" s="422"/>
      <c r="AN137" s="424"/>
    </row>
    <row r="138" spans="1:40" x14ac:dyDescent="0.25">
      <c r="A138" s="379"/>
      <c r="B138" s="373"/>
      <c r="C138" s="376"/>
      <c r="D138" s="371"/>
      <c r="E138" s="368"/>
      <c r="F138" s="391"/>
      <c r="G138" s="371"/>
      <c r="H138" s="371"/>
      <c r="I138" s="368"/>
      <c r="J138" s="391"/>
      <c r="K138" s="371"/>
      <c r="L138" s="82"/>
      <c r="M138" s="82" t="str">
        <f>+IFERROR(VLOOKUP(L138,DATOS!$E$2:$F$9,2,FALSE),"")</f>
        <v/>
      </c>
      <c r="N138" s="373"/>
      <c r="O138" s="371"/>
      <c r="P138" s="371"/>
      <c r="Q138" s="371"/>
      <c r="R138" s="368"/>
      <c r="S138" s="373"/>
      <c r="T138" s="373"/>
      <c r="U138" s="373"/>
      <c r="V138" s="373"/>
      <c r="W138" s="420"/>
      <c r="X138" s="379"/>
      <c r="Y138" s="373"/>
      <c r="Z138" s="373"/>
      <c r="AA138" s="373"/>
      <c r="AB138" s="373"/>
      <c r="AC138" s="373"/>
      <c r="AD138" s="373"/>
      <c r="AE138" s="373"/>
      <c r="AF138" s="373"/>
      <c r="AG138" s="373"/>
      <c r="AH138" s="373"/>
      <c r="AI138" s="420"/>
      <c r="AJ138" s="426"/>
      <c r="AK138" s="422"/>
      <c r="AL138" s="422"/>
      <c r="AM138" s="422"/>
      <c r="AN138" s="424"/>
    </row>
    <row r="139" spans="1:40" x14ac:dyDescent="0.25">
      <c r="A139" s="379"/>
      <c r="B139" s="373"/>
      <c r="C139" s="376"/>
      <c r="D139" s="371"/>
      <c r="E139" s="368"/>
      <c r="F139" s="391"/>
      <c r="G139" s="371"/>
      <c r="H139" s="371"/>
      <c r="I139" s="368"/>
      <c r="J139" s="391"/>
      <c r="K139" s="371"/>
      <c r="L139" s="82"/>
      <c r="M139" s="82" t="str">
        <f>+IFERROR(VLOOKUP(L139,DATOS!$E$2:$F$9,2,FALSE),"")</f>
        <v/>
      </c>
      <c r="N139" s="373"/>
      <c r="O139" s="371"/>
      <c r="P139" s="371"/>
      <c r="Q139" s="371"/>
      <c r="R139" s="368"/>
      <c r="S139" s="373"/>
      <c r="T139" s="373"/>
      <c r="U139" s="373"/>
      <c r="V139" s="373"/>
      <c r="W139" s="420"/>
      <c r="X139" s="379"/>
      <c r="Y139" s="373"/>
      <c r="Z139" s="373"/>
      <c r="AA139" s="373"/>
      <c r="AB139" s="373"/>
      <c r="AC139" s="373"/>
      <c r="AD139" s="373"/>
      <c r="AE139" s="373"/>
      <c r="AF139" s="373"/>
      <c r="AG139" s="373"/>
      <c r="AH139" s="373"/>
      <c r="AI139" s="420"/>
      <c r="AJ139" s="426"/>
      <c r="AK139" s="422"/>
      <c r="AL139" s="422"/>
      <c r="AM139" s="422"/>
      <c r="AN139" s="424"/>
    </row>
    <row r="140" spans="1:40" x14ac:dyDescent="0.25">
      <c r="A140" s="379"/>
      <c r="B140" s="373"/>
      <c r="C140" s="376"/>
      <c r="D140" s="371"/>
      <c r="E140" s="368"/>
      <c r="F140" s="391"/>
      <c r="G140" s="371"/>
      <c r="H140" s="371"/>
      <c r="I140" s="368"/>
      <c r="J140" s="391"/>
      <c r="K140" s="371"/>
      <c r="L140" s="82"/>
      <c r="M140" s="82" t="str">
        <f>+IFERROR(VLOOKUP(L140,DATOS!$E$2:$F$9,2,FALSE),"")</f>
        <v/>
      </c>
      <c r="N140" s="373"/>
      <c r="O140" s="371"/>
      <c r="P140" s="371"/>
      <c r="Q140" s="371"/>
      <c r="R140" s="368"/>
      <c r="S140" s="373"/>
      <c r="T140" s="373"/>
      <c r="U140" s="373"/>
      <c r="V140" s="373"/>
      <c r="W140" s="420"/>
      <c r="X140" s="379"/>
      <c r="Y140" s="373"/>
      <c r="Z140" s="373"/>
      <c r="AA140" s="373"/>
      <c r="AB140" s="373"/>
      <c r="AC140" s="373"/>
      <c r="AD140" s="373"/>
      <c r="AE140" s="373"/>
      <c r="AF140" s="373"/>
      <c r="AG140" s="373"/>
      <c r="AH140" s="373"/>
      <c r="AI140" s="420"/>
      <c r="AJ140" s="426"/>
      <c r="AK140" s="422"/>
      <c r="AL140" s="422"/>
      <c r="AM140" s="422"/>
      <c r="AN140" s="424"/>
    </row>
    <row r="141" spans="1:40" x14ac:dyDescent="0.25">
      <c r="A141" s="379"/>
      <c r="B141" s="373"/>
      <c r="C141" s="376"/>
      <c r="D141" s="371"/>
      <c r="E141" s="368"/>
      <c r="F141" s="391"/>
      <c r="G141" s="371"/>
      <c r="H141" s="371"/>
      <c r="I141" s="368"/>
      <c r="J141" s="391"/>
      <c r="K141" s="371"/>
      <c r="L141" s="82"/>
      <c r="M141" s="82" t="str">
        <f>+IFERROR(VLOOKUP(L141,DATOS!$E$2:$F$9,2,FALSE),"")</f>
        <v/>
      </c>
      <c r="N141" s="373"/>
      <c r="O141" s="371"/>
      <c r="P141" s="371"/>
      <c r="Q141" s="371"/>
      <c r="R141" s="368"/>
      <c r="S141" s="373"/>
      <c r="T141" s="373"/>
      <c r="U141" s="373"/>
      <c r="V141" s="373"/>
      <c r="W141" s="420"/>
      <c r="X141" s="379"/>
      <c r="Y141" s="373"/>
      <c r="Z141" s="373"/>
      <c r="AA141" s="373"/>
      <c r="AB141" s="373"/>
      <c r="AC141" s="373"/>
      <c r="AD141" s="373"/>
      <c r="AE141" s="373"/>
      <c r="AF141" s="373"/>
      <c r="AG141" s="373"/>
      <c r="AH141" s="373"/>
      <c r="AI141" s="420"/>
      <c r="AJ141" s="426"/>
      <c r="AK141" s="422"/>
      <c r="AL141" s="422"/>
      <c r="AM141" s="422"/>
      <c r="AN141" s="424"/>
    </row>
    <row r="142" spans="1:40" x14ac:dyDescent="0.25">
      <c r="A142" s="379"/>
      <c r="B142" s="373"/>
      <c r="C142" s="376"/>
      <c r="D142" s="371"/>
      <c r="E142" s="368"/>
      <c r="F142" s="391"/>
      <c r="G142" s="371"/>
      <c r="H142" s="371"/>
      <c r="I142" s="368"/>
      <c r="J142" s="391"/>
      <c r="K142" s="371"/>
      <c r="L142" s="82"/>
      <c r="M142" s="82" t="str">
        <f>+IFERROR(VLOOKUP(L142,DATOS!$E$2:$F$9,2,FALSE),"")</f>
        <v/>
      </c>
      <c r="N142" s="373"/>
      <c r="O142" s="371"/>
      <c r="P142" s="371"/>
      <c r="Q142" s="371"/>
      <c r="R142" s="368"/>
      <c r="S142" s="373"/>
      <c r="T142" s="373"/>
      <c r="U142" s="373"/>
      <c r="V142" s="373"/>
      <c r="W142" s="420"/>
      <c r="X142" s="379"/>
      <c r="Y142" s="373"/>
      <c r="Z142" s="373"/>
      <c r="AA142" s="373"/>
      <c r="AB142" s="373"/>
      <c r="AC142" s="373"/>
      <c r="AD142" s="373"/>
      <c r="AE142" s="373"/>
      <c r="AF142" s="373"/>
      <c r="AG142" s="373"/>
      <c r="AH142" s="373"/>
      <c r="AI142" s="420"/>
      <c r="AJ142" s="426"/>
      <c r="AK142" s="422"/>
      <c r="AL142" s="422"/>
      <c r="AM142" s="422"/>
      <c r="AN142" s="424"/>
    </row>
    <row r="143" spans="1:40" x14ac:dyDescent="0.25">
      <c r="A143" s="379"/>
      <c r="B143" s="373"/>
      <c r="C143" s="376"/>
      <c r="D143" s="371"/>
      <c r="E143" s="368"/>
      <c r="F143" s="391"/>
      <c r="G143" s="371"/>
      <c r="H143" s="371"/>
      <c r="I143" s="368"/>
      <c r="J143" s="391"/>
      <c r="K143" s="371"/>
      <c r="L143" s="82"/>
      <c r="M143" s="82" t="str">
        <f>+IFERROR(VLOOKUP(L143,DATOS!$E$2:$F$9,2,FALSE),"")</f>
        <v/>
      </c>
      <c r="N143" s="373"/>
      <c r="O143" s="371"/>
      <c r="P143" s="371"/>
      <c r="Q143" s="371"/>
      <c r="R143" s="368"/>
      <c r="S143" s="373"/>
      <c r="T143" s="373"/>
      <c r="U143" s="373"/>
      <c r="V143" s="373"/>
      <c r="W143" s="420"/>
      <c r="X143" s="379"/>
      <c r="Y143" s="373"/>
      <c r="Z143" s="373"/>
      <c r="AA143" s="373"/>
      <c r="AB143" s="373"/>
      <c r="AC143" s="373"/>
      <c r="AD143" s="373"/>
      <c r="AE143" s="373"/>
      <c r="AF143" s="373"/>
      <c r="AG143" s="373"/>
      <c r="AH143" s="373"/>
      <c r="AI143" s="420"/>
      <c r="AJ143" s="426"/>
      <c r="AK143" s="422"/>
      <c r="AL143" s="422"/>
      <c r="AM143" s="422"/>
      <c r="AN143" s="424"/>
    </row>
    <row r="144" spans="1:40" x14ac:dyDescent="0.25">
      <c r="A144" s="379"/>
      <c r="B144" s="373"/>
      <c r="C144" s="376"/>
      <c r="D144" s="371"/>
      <c r="E144" s="368"/>
      <c r="F144" s="391"/>
      <c r="G144" s="371"/>
      <c r="H144" s="371"/>
      <c r="I144" s="368"/>
      <c r="J144" s="391"/>
      <c r="K144" s="371"/>
      <c r="L144" s="82"/>
      <c r="M144" s="82" t="str">
        <f>+IFERROR(VLOOKUP(L144,DATOS!$E$2:$F$9,2,FALSE),"")</f>
        <v/>
      </c>
      <c r="N144" s="373"/>
      <c r="O144" s="371"/>
      <c r="P144" s="371"/>
      <c r="Q144" s="371"/>
      <c r="R144" s="368"/>
      <c r="S144" s="373"/>
      <c r="T144" s="373"/>
      <c r="U144" s="373"/>
      <c r="V144" s="373"/>
      <c r="W144" s="420"/>
      <c r="X144" s="379"/>
      <c r="Y144" s="373"/>
      <c r="Z144" s="373"/>
      <c r="AA144" s="373"/>
      <c r="AB144" s="373"/>
      <c r="AC144" s="373"/>
      <c r="AD144" s="373"/>
      <c r="AE144" s="373"/>
      <c r="AF144" s="373"/>
      <c r="AG144" s="373"/>
      <c r="AH144" s="373"/>
      <c r="AI144" s="420"/>
      <c r="AJ144" s="426"/>
      <c r="AK144" s="422"/>
      <c r="AL144" s="422"/>
      <c r="AM144" s="422"/>
      <c r="AN144" s="424"/>
    </row>
    <row r="145" spans="1:40" x14ac:dyDescent="0.25">
      <c r="A145" s="379"/>
      <c r="B145" s="373"/>
      <c r="C145" s="376"/>
      <c r="D145" s="371"/>
      <c r="E145" s="368"/>
      <c r="F145" s="391"/>
      <c r="G145" s="371"/>
      <c r="H145" s="371"/>
      <c r="I145" s="368"/>
      <c r="J145" s="391"/>
      <c r="K145" s="371"/>
      <c r="L145" s="82"/>
      <c r="M145" s="82" t="str">
        <f>+IFERROR(VLOOKUP(L145,DATOS!$E$2:$F$9,2,FALSE),"")</f>
        <v/>
      </c>
      <c r="N145" s="373">
        <f>SUM(M145:M152)</f>
        <v>0</v>
      </c>
      <c r="O145" s="371"/>
      <c r="P145" s="371"/>
      <c r="Q145" s="371"/>
      <c r="R145" s="368"/>
      <c r="S145" s="373"/>
      <c r="T145" s="373"/>
      <c r="U145" s="373"/>
      <c r="V145" s="373"/>
      <c r="W145" s="420"/>
      <c r="X145" s="379"/>
      <c r="Y145" s="373"/>
      <c r="Z145" s="373"/>
      <c r="AA145" s="373"/>
      <c r="AB145" s="373"/>
      <c r="AC145" s="373"/>
      <c r="AD145" s="373"/>
      <c r="AE145" s="373"/>
      <c r="AF145" s="373"/>
      <c r="AG145" s="373"/>
      <c r="AH145" s="373"/>
      <c r="AI145" s="420"/>
      <c r="AJ145" s="426"/>
      <c r="AK145" s="422"/>
      <c r="AL145" s="422"/>
      <c r="AM145" s="422"/>
      <c r="AN145" s="424"/>
    </row>
    <row r="146" spans="1:40" x14ac:dyDescent="0.25">
      <c r="A146" s="379"/>
      <c r="B146" s="373"/>
      <c r="C146" s="376"/>
      <c r="D146" s="371"/>
      <c r="E146" s="368"/>
      <c r="F146" s="391"/>
      <c r="G146" s="371"/>
      <c r="H146" s="371"/>
      <c r="I146" s="368"/>
      <c r="J146" s="391"/>
      <c r="K146" s="371"/>
      <c r="L146" s="82"/>
      <c r="M146" s="82" t="str">
        <f>+IFERROR(VLOOKUP(L146,DATOS!$E$2:$F$9,2,FALSE),"")</f>
        <v/>
      </c>
      <c r="N146" s="373"/>
      <c r="O146" s="371"/>
      <c r="P146" s="371"/>
      <c r="Q146" s="371"/>
      <c r="R146" s="368"/>
      <c r="S146" s="373"/>
      <c r="T146" s="373"/>
      <c r="U146" s="373"/>
      <c r="V146" s="373"/>
      <c r="W146" s="420"/>
      <c r="X146" s="379"/>
      <c r="Y146" s="373"/>
      <c r="Z146" s="373"/>
      <c r="AA146" s="373"/>
      <c r="AB146" s="373"/>
      <c r="AC146" s="373"/>
      <c r="AD146" s="373"/>
      <c r="AE146" s="373"/>
      <c r="AF146" s="373"/>
      <c r="AG146" s="373"/>
      <c r="AH146" s="373"/>
      <c r="AI146" s="420"/>
      <c r="AJ146" s="426"/>
      <c r="AK146" s="422"/>
      <c r="AL146" s="422"/>
      <c r="AM146" s="422"/>
      <c r="AN146" s="424"/>
    </row>
    <row r="147" spans="1:40" x14ac:dyDescent="0.25">
      <c r="A147" s="379"/>
      <c r="B147" s="373"/>
      <c r="C147" s="376"/>
      <c r="D147" s="371"/>
      <c r="E147" s="368"/>
      <c r="F147" s="391"/>
      <c r="G147" s="371"/>
      <c r="H147" s="371"/>
      <c r="I147" s="368"/>
      <c r="J147" s="391"/>
      <c r="K147" s="371"/>
      <c r="L147" s="82"/>
      <c r="M147" s="82" t="str">
        <f>+IFERROR(VLOOKUP(L147,DATOS!$E$2:$F$9,2,FALSE),"")</f>
        <v/>
      </c>
      <c r="N147" s="373"/>
      <c r="O147" s="371"/>
      <c r="P147" s="371"/>
      <c r="Q147" s="371"/>
      <c r="R147" s="368"/>
      <c r="S147" s="373"/>
      <c r="T147" s="373"/>
      <c r="U147" s="373"/>
      <c r="V147" s="373"/>
      <c r="W147" s="420"/>
      <c r="X147" s="379"/>
      <c r="Y147" s="373"/>
      <c r="Z147" s="373"/>
      <c r="AA147" s="373"/>
      <c r="AB147" s="373"/>
      <c r="AC147" s="373"/>
      <c r="AD147" s="373"/>
      <c r="AE147" s="373"/>
      <c r="AF147" s="373"/>
      <c r="AG147" s="373"/>
      <c r="AH147" s="373"/>
      <c r="AI147" s="420"/>
      <c r="AJ147" s="426"/>
      <c r="AK147" s="422"/>
      <c r="AL147" s="422"/>
      <c r="AM147" s="422"/>
      <c r="AN147" s="424"/>
    </row>
    <row r="148" spans="1:40" x14ac:dyDescent="0.25">
      <c r="A148" s="379"/>
      <c r="B148" s="373"/>
      <c r="C148" s="376"/>
      <c r="D148" s="371"/>
      <c r="E148" s="368"/>
      <c r="F148" s="391"/>
      <c r="G148" s="371"/>
      <c r="H148" s="371"/>
      <c r="I148" s="368"/>
      <c r="J148" s="391"/>
      <c r="K148" s="371"/>
      <c r="L148" s="82"/>
      <c r="M148" s="82" t="str">
        <f>+IFERROR(VLOOKUP(L148,DATOS!$E$2:$F$9,2,FALSE),"")</f>
        <v/>
      </c>
      <c r="N148" s="373"/>
      <c r="O148" s="371"/>
      <c r="P148" s="371"/>
      <c r="Q148" s="371"/>
      <c r="R148" s="368"/>
      <c r="S148" s="373"/>
      <c r="T148" s="373"/>
      <c r="U148" s="373"/>
      <c r="V148" s="373"/>
      <c r="W148" s="420"/>
      <c r="X148" s="379"/>
      <c r="Y148" s="373"/>
      <c r="Z148" s="373"/>
      <c r="AA148" s="373"/>
      <c r="AB148" s="373"/>
      <c r="AC148" s="373"/>
      <c r="AD148" s="373"/>
      <c r="AE148" s="373"/>
      <c r="AF148" s="373"/>
      <c r="AG148" s="373"/>
      <c r="AH148" s="373"/>
      <c r="AI148" s="420"/>
      <c r="AJ148" s="426"/>
      <c r="AK148" s="422"/>
      <c r="AL148" s="422"/>
      <c r="AM148" s="422"/>
      <c r="AN148" s="424"/>
    </row>
    <row r="149" spans="1:40" x14ac:dyDescent="0.25">
      <c r="A149" s="379"/>
      <c r="B149" s="373"/>
      <c r="C149" s="376"/>
      <c r="D149" s="371"/>
      <c r="E149" s="368"/>
      <c r="F149" s="391"/>
      <c r="G149" s="371"/>
      <c r="H149" s="371"/>
      <c r="I149" s="368"/>
      <c r="J149" s="391"/>
      <c r="K149" s="371"/>
      <c r="L149" s="82"/>
      <c r="M149" s="82" t="str">
        <f>+IFERROR(VLOOKUP(L149,DATOS!$E$2:$F$9,2,FALSE),"")</f>
        <v/>
      </c>
      <c r="N149" s="373"/>
      <c r="O149" s="371"/>
      <c r="P149" s="371"/>
      <c r="Q149" s="371"/>
      <c r="R149" s="368"/>
      <c r="S149" s="373"/>
      <c r="T149" s="373"/>
      <c r="U149" s="373"/>
      <c r="V149" s="373"/>
      <c r="W149" s="420"/>
      <c r="X149" s="379"/>
      <c r="Y149" s="373"/>
      <c r="Z149" s="373"/>
      <c r="AA149" s="373"/>
      <c r="AB149" s="373"/>
      <c r="AC149" s="373"/>
      <c r="AD149" s="373"/>
      <c r="AE149" s="373"/>
      <c r="AF149" s="373"/>
      <c r="AG149" s="373"/>
      <c r="AH149" s="373"/>
      <c r="AI149" s="420"/>
      <c r="AJ149" s="426"/>
      <c r="AK149" s="422"/>
      <c r="AL149" s="422"/>
      <c r="AM149" s="422"/>
      <c r="AN149" s="424"/>
    </row>
    <row r="150" spans="1:40" x14ac:dyDescent="0.25">
      <c r="A150" s="379"/>
      <c r="B150" s="373"/>
      <c r="C150" s="376"/>
      <c r="D150" s="371"/>
      <c r="E150" s="368"/>
      <c r="F150" s="391"/>
      <c r="G150" s="371"/>
      <c r="H150" s="371"/>
      <c r="I150" s="368"/>
      <c r="J150" s="391"/>
      <c r="K150" s="371"/>
      <c r="L150" s="82"/>
      <c r="M150" s="82" t="str">
        <f>+IFERROR(VLOOKUP(L150,DATOS!$E$2:$F$9,2,FALSE),"")</f>
        <v/>
      </c>
      <c r="N150" s="373"/>
      <c r="O150" s="371"/>
      <c r="P150" s="371"/>
      <c r="Q150" s="371"/>
      <c r="R150" s="368"/>
      <c r="S150" s="373"/>
      <c r="T150" s="373"/>
      <c r="U150" s="373"/>
      <c r="V150" s="373"/>
      <c r="W150" s="420"/>
      <c r="X150" s="379"/>
      <c r="Y150" s="373"/>
      <c r="Z150" s="373"/>
      <c r="AA150" s="373"/>
      <c r="AB150" s="373"/>
      <c r="AC150" s="373"/>
      <c r="AD150" s="373"/>
      <c r="AE150" s="373"/>
      <c r="AF150" s="373"/>
      <c r="AG150" s="373"/>
      <c r="AH150" s="373"/>
      <c r="AI150" s="420"/>
      <c r="AJ150" s="426"/>
      <c r="AK150" s="422"/>
      <c r="AL150" s="422"/>
      <c r="AM150" s="422"/>
      <c r="AN150" s="424"/>
    </row>
    <row r="151" spans="1:40" x14ac:dyDescent="0.25">
      <c r="A151" s="379"/>
      <c r="B151" s="373"/>
      <c r="C151" s="376"/>
      <c r="D151" s="371"/>
      <c r="E151" s="368"/>
      <c r="F151" s="391"/>
      <c r="G151" s="371"/>
      <c r="H151" s="371"/>
      <c r="I151" s="368"/>
      <c r="J151" s="391"/>
      <c r="K151" s="371"/>
      <c r="L151" s="82"/>
      <c r="M151" s="82" t="str">
        <f>+IFERROR(VLOOKUP(L151,DATOS!$E$2:$F$9,2,FALSE),"")</f>
        <v/>
      </c>
      <c r="N151" s="373"/>
      <c r="O151" s="371"/>
      <c r="P151" s="371"/>
      <c r="Q151" s="371"/>
      <c r="R151" s="368"/>
      <c r="S151" s="373"/>
      <c r="T151" s="373"/>
      <c r="U151" s="373"/>
      <c r="V151" s="373"/>
      <c r="W151" s="420"/>
      <c r="X151" s="379"/>
      <c r="Y151" s="373"/>
      <c r="Z151" s="373"/>
      <c r="AA151" s="373"/>
      <c r="AB151" s="373"/>
      <c r="AC151" s="373"/>
      <c r="AD151" s="373"/>
      <c r="AE151" s="373"/>
      <c r="AF151" s="373"/>
      <c r="AG151" s="373"/>
      <c r="AH151" s="373"/>
      <c r="AI151" s="420"/>
      <c r="AJ151" s="426"/>
      <c r="AK151" s="422"/>
      <c r="AL151" s="422"/>
      <c r="AM151" s="422"/>
      <c r="AN151" s="424"/>
    </row>
    <row r="152" spans="1:40" ht="15.75" thickBot="1" x14ac:dyDescent="0.3">
      <c r="A152" s="380"/>
      <c r="B152" s="374"/>
      <c r="C152" s="377"/>
      <c r="D152" s="372"/>
      <c r="E152" s="369"/>
      <c r="F152" s="418"/>
      <c r="G152" s="372"/>
      <c r="H152" s="372"/>
      <c r="I152" s="369"/>
      <c r="J152" s="418"/>
      <c r="K152" s="372"/>
      <c r="L152" s="83"/>
      <c r="M152" s="83" t="str">
        <f>+IFERROR(VLOOKUP(L152,DATOS!$E$2:$F$9,2,FALSE),"")</f>
        <v/>
      </c>
      <c r="N152" s="374"/>
      <c r="O152" s="372"/>
      <c r="P152" s="372"/>
      <c r="Q152" s="372"/>
      <c r="R152" s="369"/>
      <c r="S152" s="374"/>
      <c r="T152" s="374"/>
      <c r="U152" s="374"/>
      <c r="V152" s="374"/>
      <c r="W152" s="427"/>
      <c r="X152" s="380"/>
      <c r="Y152" s="374"/>
      <c r="Z152" s="374"/>
      <c r="AA152" s="374"/>
      <c r="AB152" s="374"/>
      <c r="AC152" s="374"/>
      <c r="AD152" s="374"/>
      <c r="AE152" s="374"/>
      <c r="AF152" s="374"/>
      <c r="AG152" s="374"/>
      <c r="AH152" s="374"/>
      <c r="AI152" s="427"/>
      <c r="AJ152" s="428"/>
      <c r="AK152" s="429"/>
      <c r="AL152" s="429"/>
      <c r="AM152" s="429"/>
      <c r="AN152" s="430"/>
    </row>
    <row r="153" spans="1:40" x14ac:dyDescent="0.25">
      <c r="A153" s="378">
        <v>7</v>
      </c>
      <c r="B153" s="370"/>
      <c r="C153" s="375"/>
      <c r="D153" s="370"/>
      <c r="E153" s="367"/>
      <c r="F153" s="390"/>
      <c r="G153" s="370"/>
      <c r="H153" s="370"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367" t="str">
        <f>IF(EXACT(H153,"Baja"),"Asumir el Riesgo",IF(EXACT(H153,"Moderada"),"Asumir el Riesgo, Reducir el Riesgo",IF(EXACT(H153,"Alta"),"Asumir el Riesgo, Evitar, Compartir o Transferir",IF(EXACT(H153,"Extrema"),"Reducir el Riesgo, Evitar, Compartir o Transferir",""))))</f>
        <v/>
      </c>
      <c r="J153" s="390"/>
      <c r="K153" s="370"/>
      <c r="L153" s="84"/>
      <c r="M153" s="84" t="str">
        <f>+IFERROR(VLOOKUP(L153,DATOS!$E$2:$F$9,2,FALSE),"")</f>
        <v/>
      </c>
      <c r="N153" s="394">
        <f>SUM(M153:M160)</f>
        <v>0</v>
      </c>
      <c r="O153" s="370" t="s">
        <v>39</v>
      </c>
      <c r="P153" s="370" t="s">
        <v>40</v>
      </c>
      <c r="Q153" s="370"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367" t="str">
        <f>IF(EXACT(Q153,"Baja"),"Asumir el Riesgo",IF(EXACT(Q153,"Moderada"),"Asumir el Riesgo, Reducir el Riesgo",IF(EXACT(Q153,"Alta"),"Asumir el Riesgo, Evitar, Compartir o Transferir",IF(EXACT(Q153,"Extrema"),"Reducir el Riesgo, Evitar, Compartir o Transferir",""))))</f>
        <v>Asumir el Riesgo, Evitar, Compartir o Transferir</v>
      </c>
      <c r="S153" s="394"/>
      <c r="T153" s="394"/>
      <c r="U153" s="394"/>
      <c r="V153" s="394"/>
      <c r="W153" s="419"/>
      <c r="X153" s="378"/>
      <c r="Y153" s="394"/>
      <c r="Z153" s="394"/>
      <c r="AA153" s="394"/>
      <c r="AB153" s="394"/>
      <c r="AC153" s="394"/>
      <c r="AD153" s="394"/>
      <c r="AE153" s="394"/>
      <c r="AF153" s="394"/>
      <c r="AG153" s="394"/>
      <c r="AH153" s="394"/>
      <c r="AI153" s="419"/>
      <c r="AJ153" s="425"/>
      <c r="AK153" s="421"/>
      <c r="AL153" s="421"/>
      <c r="AM153" s="421"/>
      <c r="AN153" s="423"/>
    </row>
    <row r="154" spans="1:40" x14ac:dyDescent="0.25">
      <c r="A154" s="379"/>
      <c r="B154" s="371"/>
      <c r="C154" s="376"/>
      <c r="D154" s="371"/>
      <c r="E154" s="368"/>
      <c r="F154" s="391"/>
      <c r="G154" s="371"/>
      <c r="H154" s="371"/>
      <c r="I154" s="368"/>
      <c r="J154" s="391"/>
      <c r="K154" s="371"/>
      <c r="L154" s="82"/>
      <c r="M154" s="82" t="str">
        <f>+IFERROR(VLOOKUP(L154,DATOS!$E$2:$F$9,2,FALSE),"")</f>
        <v/>
      </c>
      <c r="N154" s="373"/>
      <c r="O154" s="371"/>
      <c r="P154" s="371"/>
      <c r="Q154" s="371"/>
      <c r="R154" s="368"/>
      <c r="S154" s="373"/>
      <c r="T154" s="373"/>
      <c r="U154" s="373"/>
      <c r="V154" s="373"/>
      <c r="W154" s="420"/>
      <c r="X154" s="379"/>
      <c r="Y154" s="373"/>
      <c r="Z154" s="373"/>
      <c r="AA154" s="373"/>
      <c r="AB154" s="373"/>
      <c r="AC154" s="373"/>
      <c r="AD154" s="373"/>
      <c r="AE154" s="373"/>
      <c r="AF154" s="373"/>
      <c r="AG154" s="373"/>
      <c r="AH154" s="373"/>
      <c r="AI154" s="420"/>
      <c r="AJ154" s="426"/>
      <c r="AK154" s="422"/>
      <c r="AL154" s="422"/>
      <c r="AM154" s="422"/>
      <c r="AN154" s="424"/>
    </row>
    <row r="155" spans="1:40" x14ac:dyDescent="0.25">
      <c r="A155" s="379"/>
      <c r="B155" s="371"/>
      <c r="C155" s="376"/>
      <c r="D155" s="371"/>
      <c r="E155" s="368"/>
      <c r="F155" s="391"/>
      <c r="G155" s="371"/>
      <c r="H155" s="371"/>
      <c r="I155" s="368"/>
      <c r="J155" s="391"/>
      <c r="K155" s="371"/>
      <c r="L155" s="82"/>
      <c r="M155" s="82" t="str">
        <f>+IFERROR(VLOOKUP(L155,DATOS!$E$2:$F$9,2,FALSE),"")</f>
        <v/>
      </c>
      <c r="N155" s="373"/>
      <c r="O155" s="371"/>
      <c r="P155" s="371"/>
      <c r="Q155" s="371"/>
      <c r="R155" s="368"/>
      <c r="S155" s="373"/>
      <c r="T155" s="373"/>
      <c r="U155" s="373"/>
      <c r="V155" s="373"/>
      <c r="W155" s="420"/>
      <c r="X155" s="379"/>
      <c r="Y155" s="373"/>
      <c r="Z155" s="373"/>
      <c r="AA155" s="373"/>
      <c r="AB155" s="373"/>
      <c r="AC155" s="373"/>
      <c r="AD155" s="373"/>
      <c r="AE155" s="373"/>
      <c r="AF155" s="373"/>
      <c r="AG155" s="373"/>
      <c r="AH155" s="373"/>
      <c r="AI155" s="420"/>
      <c r="AJ155" s="426"/>
      <c r="AK155" s="422"/>
      <c r="AL155" s="422"/>
      <c r="AM155" s="422"/>
      <c r="AN155" s="424"/>
    </row>
    <row r="156" spans="1:40" x14ac:dyDescent="0.25">
      <c r="A156" s="379"/>
      <c r="B156" s="371"/>
      <c r="C156" s="376"/>
      <c r="D156" s="371"/>
      <c r="E156" s="368"/>
      <c r="F156" s="391"/>
      <c r="G156" s="371"/>
      <c r="H156" s="371"/>
      <c r="I156" s="368"/>
      <c r="J156" s="391"/>
      <c r="K156" s="371"/>
      <c r="L156" s="82"/>
      <c r="M156" s="82" t="str">
        <f>+IFERROR(VLOOKUP(L156,DATOS!$E$2:$F$9,2,FALSE),"")</f>
        <v/>
      </c>
      <c r="N156" s="373"/>
      <c r="O156" s="371"/>
      <c r="P156" s="371"/>
      <c r="Q156" s="371"/>
      <c r="R156" s="368"/>
      <c r="S156" s="373"/>
      <c r="T156" s="373"/>
      <c r="U156" s="373"/>
      <c r="V156" s="373"/>
      <c r="W156" s="420"/>
      <c r="X156" s="379"/>
      <c r="Y156" s="373"/>
      <c r="Z156" s="373"/>
      <c r="AA156" s="373"/>
      <c r="AB156" s="373"/>
      <c r="AC156" s="373"/>
      <c r="AD156" s="373"/>
      <c r="AE156" s="373"/>
      <c r="AF156" s="373"/>
      <c r="AG156" s="373"/>
      <c r="AH156" s="373"/>
      <c r="AI156" s="420"/>
      <c r="AJ156" s="426"/>
      <c r="AK156" s="422"/>
      <c r="AL156" s="422"/>
      <c r="AM156" s="422"/>
      <c r="AN156" s="424"/>
    </row>
    <row r="157" spans="1:40" x14ac:dyDescent="0.25">
      <c r="A157" s="379"/>
      <c r="B157" s="371"/>
      <c r="C157" s="376"/>
      <c r="D157" s="371"/>
      <c r="E157" s="368"/>
      <c r="F157" s="391"/>
      <c r="G157" s="371"/>
      <c r="H157" s="371"/>
      <c r="I157" s="368"/>
      <c r="J157" s="391"/>
      <c r="K157" s="371"/>
      <c r="L157" s="82"/>
      <c r="M157" s="82" t="str">
        <f>+IFERROR(VLOOKUP(L157,DATOS!$E$2:$F$9,2,FALSE),"")</f>
        <v/>
      </c>
      <c r="N157" s="373"/>
      <c r="O157" s="371"/>
      <c r="P157" s="371"/>
      <c r="Q157" s="371"/>
      <c r="R157" s="368"/>
      <c r="S157" s="373"/>
      <c r="T157" s="373"/>
      <c r="U157" s="373"/>
      <c r="V157" s="373"/>
      <c r="W157" s="420"/>
      <c r="X157" s="379"/>
      <c r="Y157" s="373"/>
      <c r="Z157" s="373"/>
      <c r="AA157" s="373"/>
      <c r="AB157" s="373"/>
      <c r="AC157" s="373"/>
      <c r="AD157" s="373"/>
      <c r="AE157" s="373"/>
      <c r="AF157" s="373"/>
      <c r="AG157" s="373"/>
      <c r="AH157" s="373"/>
      <c r="AI157" s="420"/>
      <c r="AJ157" s="426"/>
      <c r="AK157" s="422"/>
      <c r="AL157" s="422"/>
      <c r="AM157" s="422"/>
      <c r="AN157" s="424"/>
    </row>
    <row r="158" spans="1:40" x14ac:dyDescent="0.25">
      <c r="A158" s="379"/>
      <c r="B158" s="371"/>
      <c r="C158" s="376"/>
      <c r="D158" s="371"/>
      <c r="E158" s="368"/>
      <c r="F158" s="391"/>
      <c r="G158" s="371"/>
      <c r="H158" s="371"/>
      <c r="I158" s="368"/>
      <c r="J158" s="391"/>
      <c r="K158" s="371"/>
      <c r="L158" s="82"/>
      <c r="M158" s="82" t="str">
        <f>+IFERROR(VLOOKUP(L158,DATOS!$E$2:$F$9,2,FALSE),"")</f>
        <v/>
      </c>
      <c r="N158" s="373"/>
      <c r="O158" s="371"/>
      <c r="P158" s="371"/>
      <c r="Q158" s="371"/>
      <c r="R158" s="368"/>
      <c r="S158" s="373"/>
      <c r="T158" s="373"/>
      <c r="U158" s="373"/>
      <c r="V158" s="373"/>
      <c r="W158" s="420"/>
      <c r="X158" s="379"/>
      <c r="Y158" s="373"/>
      <c r="Z158" s="373"/>
      <c r="AA158" s="373"/>
      <c r="AB158" s="373"/>
      <c r="AC158" s="373"/>
      <c r="AD158" s="373"/>
      <c r="AE158" s="373"/>
      <c r="AF158" s="373"/>
      <c r="AG158" s="373"/>
      <c r="AH158" s="373"/>
      <c r="AI158" s="420"/>
      <c r="AJ158" s="426"/>
      <c r="AK158" s="422"/>
      <c r="AL158" s="422"/>
      <c r="AM158" s="422"/>
      <c r="AN158" s="424"/>
    </row>
    <row r="159" spans="1:40" x14ac:dyDescent="0.25">
      <c r="A159" s="379"/>
      <c r="B159" s="371"/>
      <c r="C159" s="376"/>
      <c r="D159" s="371"/>
      <c r="E159" s="368"/>
      <c r="F159" s="391"/>
      <c r="G159" s="371"/>
      <c r="H159" s="371"/>
      <c r="I159" s="368"/>
      <c r="J159" s="391"/>
      <c r="K159" s="371"/>
      <c r="L159" s="82"/>
      <c r="M159" s="82" t="str">
        <f>+IFERROR(VLOOKUP(L159,DATOS!$E$2:$F$9,2,FALSE),"")</f>
        <v/>
      </c>
      <c r="N159" s="373"/>
      <c r="O159" s="371"/>
      <c r="P159" s="371"/>
      <c r="Q159" s="371"/>
      <c r="R159" s="368"/>
      <c r="S159" s="373"/>
      <c r="T159" s="373"/>
      <c r="U159" s="373"/>
      <c r="V159" s="373"/>
      <c r="W159" s="420"/>
      <c r="X159" s="379"/>
      <c r="Y159" s="373"/>
      <c r="Z159" s="373"/>
      <c r="AA159" s="373"/>
      <c r="AB159" s="373"/>
      <c r="AC159" s="373"/>
      <c r="AD159" s="373"/>
      <c r="AE159" s="373"/>
      <c r="AF159" s="373"/>
      <c r="AG159" s="373"/>
      <c r="AH159" s="373"/>
      <c r="AI159" s="420"/>
      <c r="AJ159" s="426"/>
      <c r="AK159" s="422"/>
      <c r="AL159" s="422"/>
      <c r="AM159" s="422"/>
      <c r="AN159" s="424"/>
    </row>
    <row r="160" spans="1:40" x14ac:dyDescent="0.25">
      <c r="A160" s="379"/>
      <c r="B160" s="371"/>
      <c r="C160" s="376"/>
      <c r="D160" s="371"/>
      <c r="E160" s="368"/>
      <c r="F160" s="391"/>
      <c r="G160" s="371"/>
      <c r="H160" s="371"/>
      <c r="I160" s="368"/>
      <c r="J160" s="391"/>
      <c r="K160" s="371"/>
      <c r="L160" s="82"/>
      <c r="M160" s="82" t="str">
        <f>+IFERROR(VLOOKUP(L160,DATOS!$E$2:$F$9,2,FALSE),"")</f>
        <v/>
      </c>
      <c r="N160" s="373"/>
      <c r="O160" s="371"/>
      <c r="P160" s="371"/>
      <c r="Q160" s="371"/>
      <c r="R160" s="368"/>
      <c r="S160" s="373"/>
      <c r="T160" s="373"/>
      <c r="U160" s="373"/>
      <c r="V160" s="373"/>
      <c r="W160" s="420"/>
      <c r="X160" s="379"/>
      <c r="Y160" s="373"/>
      <c r="Z160" s="373"/>
      <c r="AA160" s="373"/>
      <c r="AB160" s="373"/>
      <c r="AC160" s="373"/>
      <c r="AD160" s="373"/>
      <c r="AE160" s="373"/>
      <c r="AF160" s="373"/>
      <c r="AG160" s="373"/>
      <c r="AH160" s="373"/>
      <c r="AI160" s="420"/>
      <c r="AJ160" s="426"/>
      <c r="AK160" s="422"/>
      <c r="AL160" s="422"/>
      <c r="AM160" s="422"/>
      <c r="AN160" s="424"/>
    </row>
    <row r="161" spans="1:40" x14ac:dyDescent="0.25">
      <c r="A161" s="379"/>
      <c r="B161" s="373"/>
      <c r="C161" s="376"/>
      <c r="D161" s="371"/>
      <c r="E161" s="368"/>
      <c r="F161" s="391"/>
      <c r="G161" s="371"/>
      <c r="H161" s="371"/>
      <c r="I161" s="368"/>
      <c r="J161" s="391"/>
      <c r="K161" s="371"/>
      <c r="L161" s="82"/>
      <c r="M161" s="82" t="str">
        <f>+IFERROR(VLOOKUP(L161,DATOS!$E$2:$F$9,2,FALSE),"")</f>
        <v/>
      </c>
      <c r="N161" s="373">
        <f>SUM(M161:M168)</f>
        <v>0</v>
      </c>
      <c r="O161" s="371"/>
      <c r="P161" s="371"/>
      <c r="Q161" s="371"/>
      <c r="R161" s="368"/>
      <c r="S161" s="373"/>
      <c r="T161" s="373"/>
      <c r="U161" s="373"/>
      <c r="V161" s="373"/>
      <c r="W161" s="420"/>
      <c r="X161" s="379"/>
      <c r="Y161" s="373"/>
      <c r="Z161" s="373"/>
      <c r="AA161" s="373"/>
      <c r="AB161" s="373"/>
      <c r="AC161" s="373"/>
      <c r="AD161" s="373"/>
      <c r="AE161" s="373"/>
      <c r="AF161" s="373"/>
      <c r="AG161" s="373"/>
      <c r="AH161" s="373"/>
      <c r="AI161" s="420"/>
      <c r="AJ161" s="426"/>
      <c r="AK161" s="422"/>
      <c r="AL161" s="422"/>
      <c r="AM161" s="422"/>
      <c r="AN161" s="424"/>
    </row>
    <row r="162" spans="1:40" x14ac:dyDescent="0.25">
      <c r="A162" s="379"/>
      <c r="B162" s="373"/>
      <c r="C162" s="376"/>
      <c r="D162" s="371"/>
      <c r="E162" s="368"/>
      <c r="F162" s="391"/>
      <c r="G162" s="371"/>
      <c r="H162" s="371"/>
      <c r="I162" s="368"/>
      <c r="J162" s="391"/>
      <c r="K162" s="371"/>
      <c r="L162" s="82"/>
      <c r="M162" s="82" t="str">
        <f>+IFERROR(VLOOKUP(L162,DATOS!$E$2:$F$9,2,FALSE),"")</f>
        <v/>
      </c>
      <c r="N162" s="373"/>
      <c r="O162" s="371"/>
      <c r="P162" s="371"/>
      <c r="Q162" s="371"/>
      <c r="R162" s="368"/>
      <c r="S162" s="373"/>
      <c r="T162" s="373"/>
      <c r="U162" s="373"/>
      <c r="V162" s="373"/>
      <c r="W162" s="420"/>
      <c r="X162" s="379"/>
      <c r="Y162" s="373"/>
      <c r="Z162" s="373"/>
      <c r="AA162" s="373"/>
      <c r="AB162" s="373"/>
      <c r="AC162" s="373"/>
      <c r="AD162" s="373"/>
      <c r="AE162" s="373"/>
      <c r="AF162" s="373"/>
      <c r="AG162" s="373"/>
      <c r="AH162" s="373"/>
      <c r="AI162" s="420"/>
      <c r="AJ162" s="426"/>
      <c r="AK162" s="422"/>
      <c r="AL162" s="422"/>
      <c r="AM162" s="422"/>
      <c r="AN162" s="424"/>
    </row>
    <row r="163" spans="1:40" x14ac:dyDescent="0.25">
      <c r="A163" s="379"/>
      <c r="B163" s="373"/>
      <c r="C163" s="376"/>
      <c r="D163" s="371"/>
      <c r="E163" s="368"/>
      <c r="F163" s="391"/>
      <c r="G163" s="371"/>
      <c r="H163" s="371"/>
      <c r="I163" s="368"/>
      <c r="J163" s="391"/>
      <c r="K163" s="371"/>
      <c r="L163" s="82"/>
      <c r="M163" s="82" t="str">
        <f>+IFERROR(VLOOKUP(L163,DATOS!$E$2:$F$9,2,FALSE),"")</f>
        <v/>
      </c>
      <c r="N163" s="373"/>
      <c r="O163" s="371"/>
      <c r="P163" s="371"/>
      <c r="Q163" s="371"/>
      <c r="R163" s="368"/>
      <c r="S163" s="373"/>
      <c r="T163" s="373"/>
      <c r="U163" s="373"/>
      <c r="V163" s="373"/>
      <c r="W163" s="420"/>
      <c r="X163" s="379"/>
      <c r="Y163" s="373"/>
      <c r="Z163" s="373"/>
      <c r="AA163" s="373"/>
      <c r="AB163" s="373"/>
      <c r="AC163" s="373"/>
      <c r="AD163" s="373"/>
      <c r="AE163" s="373"/>
      <c r="AF163" s="373"/>
      <c r="AG163" s="373"/>
      <c r="AH163" s="373"/>
      <c r="AI163" s="420"/>
      <c r="AJ163" s="426"/>
      <c r="AK163" s="422"/>
      <c r="AL163" s="422"/>
      <c r="AM163" s="422"/>
      <c r="AN163" s="424"/>
    </row>
    <row r="164" spans="1:40" x14ac:dyDescent="0.25">
      <c r="A164" s="379"/>
      <c r="B164" s="373"/>
      <c r="C164" s="376"/>
      <c r="D164" s="371"/>
      <c r="E164" s="368"/>
      <c r="F164" s="391"/>
      <c r="G164" s="371"/>
      <c r="H164" s="371"/>
      <c r="I164" s="368"/>
      <c r="J164" s="391"/>
      <c r="K164" s="371"/>
      <c r="L164" s="82"/>
      <c r="M164" s="82" t="str">
        <f>+IFERROR(VLOOKUP(L164,DATOS!$E$2:$F$9,2,FALSE),"")</f>
        <v/>
      </c>
      <c r="N164" s="373"/>
      <c r="O164" s="371"/>
      <c r="P164" s="371"/>
      <c r="Q164" s="371"/>
      <c r="R164" s="368"/>
      <c r="S164" s="373"/>
      <c r="T164" s="373"/>
      <c r="U164" s="373"/>
      <c r="V164" s="373"/>
      <c r="W164" s="420"/>
      <c r="X164" s="379"/>
      <c r="Y164" s="373"/>
      <c r="Z164" s="373"/>
      <c r="AA164" s="373"/>
      <c r="AB164" s="373"/>
      <c r="AC164" s="373"/>
      <c r="AD164" s="373"/>
      <c r="AE164" s="373"/>
      <c r="AF164" s="373"/>
      <c r="AG164" s="373"/>
      <c r="AH164" s="373"/>
      <c r="AI164" s="420"/>
      <c r="AJ164" s="426"/>
      <c r="AK164" s="422"/>
      <c r="AL164" s="422"/>
      <c r="AM164" s="422"/>
      <c r="AN164" s="424"/>
    </row>
    <row r="165" spans="1:40" x14ac:dyDescent="0.25">
      <c r="A165" s="379"/>
      <c r="B165" s="373"/>
      <c r="C165" s="376"/>
      <c r="D165" s="371"/>
      <c r="E165" s="368"/>
      <c r="F165" s="391"/>
      <c r="G165" s="371"/>
      <c r="H165" s="371"/>
      <c r="I165" s="368"/>
      <c r="J165" s="391"/>
      <c r="K165" s="371"/>
      <c r="L165" s="82"/>
      <c r="M165" s="82" t="str">
        <f>+IFERROR(VLOOKUP(L165,DATOS!$E$2:$F$9,2,FALSE),"")</f>
        <v/>
      </c>
      <c r="N165" s="373"/>
      <c r="O165" s="371"/>
      <c r="P165" s="371"/>
      <c r="Q165" s="371"/>
      <c r="R165" s="368"/>
      <c r="S165" s="373"/>
      <c r="T165" s="373"/>
      <c r="U165" s="373"/>
      <c r="V165" s="373"/>
      <c r="W165" s="420"/>
      <c r="X165" s="379"/>
      <c r="Y165" s="373"/>
      <c r="Z165" s="373"/>
      <c r="AA165" s="373"/>
      <c r="AB165" s="373"/>
      <c r="AC165" s="373"/>
      <c r="AD165" s="373"/>
      <c r="AE165" s="373"/>
      <c r="AF165" s="373"/>
      <c r="AG165" s="373"/>
      <c r="AH165" s="373"/>
      <c r="AI165" s="420"/>
      <c r="AJ165" s="426"/>
      <c r="AK165" s="422"/>
      <c r="AL165" s="422"/>
      <c r="AM165" s="422"/>
      <c r="AN165" s="424"/>
    </row>
    <row r="166" spans="1:40" x14ac:dyDescent="0.25">
      <c r="A166" s="379"/>
      <c r="B166" s="373"/>
      <c r="C166" s="376"/>
      <c r="D166" s="371"/>
      <c r="E166" s="368"/>
      <c r="F166" s="391"/>
      <c r="G166" s="371"/>
      <c r="H166" s="371"/>
      <c r="I166" s="368"/>
      <c r="J166" s="391"/>
      <c r="K166" s="371"/>
      <c r="L166" s="82"/>
      <c r="M166" s="82" t="str">
        <f>+IFERROR(VLOOKUP(L166,DATOS!$E$2:$F$9,2,FALSE),"")</f>
        <v/>
      </c>
      <c r="N166" s="373"/>
      <c r="O166" s="371"/>
      <c r="P166" s="371"/>
      <c r="Q166" s="371"/>
      <c r="R166" s="368"/>
      <c r="S166" s="373"/>
      <c r="T166" s="373"/>
      <c r="U166" s="373"/>
      <c r="V166" s="373"/>
      <c r="W166" s="420"/>
      <c r="X166" s="379"/>
      <c r="Y166" s="373"/>
      <c r="Z166" s="373"/>
      <c r="AA166" s="373"/>
      <c r="AB166" s="373"/>
      <c r="AC166" s="373"/>
      <c r="AD166" s="373"/>
      <c r="AE166" s="373"/>
      <c r="AF166" s="373"/>
      <c r="AG166" s="373"/>
      <c r="AH166" s="373"/>
      <c r="AI166" s="420"/>
      <c r="AJ166" s="426"/>
      <c r="AK166" s="422"/>
      <c r="AL166" s="422"/>
      <c r="AM166" s="422"/>
      <c r="AN166" s="424"/>
    </row>
    <row r="167" spans="1:40" x14ac:dyDescent="0.25">
      <c r="A167" s="379"/>
      <c r="B167" s="373"/>
      <c r="C167" s="376"/>
      <c r="D167" s="371"/>
      <c r="E167" s="368"/>
      <c r="F167" s="391"/>
      <c r="G167" s="371"/>
      <c r="H167" s="371"/>
      <c r="I167" s="368"/>
      <c r="J167" s="391"/>
      <c r="K167" s="371"/>
      <c r="L167" s="82"/>
      <c r="M167" s="82" t="str">
        <f>+IFERROR(VLOOKUP(L167,DATOS!$E$2:$F$9,2,FALSE),"")</f>
        <v/>
      </c>
      <c r="N167" s="373"/>
      <c r="O167" s="371"/>
      <c r="P167" s="371"/>
      <c r="Q167" s="371"/>
      <c r="R167" s="368"/>
      <c r="S167" s="373"/>
      <c r="T167" s="373"/>
      <c r="U167" s="373"/>
      <c r="V167" s="373"/>
      <c r="W167" s="420"/>
      <c r="X167" s="379"/>
      <c r="Y167" s="373"/>
      <c r="Z167" s="373"/>
      <c r="AA167" s="373"/>
      <c r="AB167" s="373"/>
      <c r="AC167" s="373"/>
      <c r="AD167" s="373"/>
      <c r="AE167" s="373"/>
      <c r="AF167" s="373"/>
      <c r="AG167" s="373"/>
      <c r="AH167" s="373"/>
      <c r="AI167" s="420"/>
      <c r="AJ167" s="426"/>
      <c r="AK167" s="422"/>
      <c r="AL167" s="422"/>
      <c r="AM167" s="422"/>
      <c r="AN167" s="424"/>
    </row>
    <row r="168" spans="1:40" x14ac:dyDescent="0.25">
      <c r="A168" s="379"/>
      <c r="B168" s="373"/>
      <c r="C168" s="376"/>
      <c r="D168" s="371"/>
      <c r="E168" s="368"/>
      <c r="F168" s="391"/>
      <c r="G168" s="371"/>
      <c r="H168" s="371"/>
      <c r="I168" s="368"/>
      <c r="J168" s="391"/>
      <c r="K168" s="371"/>
      <c r="L168" s="82"/>
      <c r="M168" s="82" t="str">
        <f>+IFERROR(VLOOKUP(L168,DATOS!$E$2:$F$9,2,FALSE),"")</f>
        <v/>
      </c>
      <c r="N168" s="373"/>
      <c r="O168" s="371"/>
      <c r="P168" s="371"/>
      <c r="Q168" s="371"/>
      <c r="R168" s="368"/>
      <c r="S168" s="373"/>
      <c r="T168" s="373"/>
      <c r="U168" s="373"/>
      <c r="V168" s="373"/>
      <c r="W168" s="420"/>
      <c r="X168" s="379"/>
      <c r="Y168" s="373"/>
      <c r="Z168" s="373"/>
      <c r="AA168" s="373"/>
      <c r="AB168" s="373"/>
      <c r="AC168" s="373"/>
      <c r="AD168" s="373"/>
      <c r="AE168" s="373"/>
      <c r="AF168" s="373"/>
      <c r="AG168" s="373"/>
      <c r="AH168" s="373"/>
      <c r="AI168" s="420"/>
      <c r="AJ168" s="426"/>
      <c r="AK168" s="422"/>
      <c r="AL168" s="422"/>
      <c r="AM168" s="422"/>
      <c r="AN168" s="424"/>
    </row>
    <row r="169" spans="1:40" x14ac:dyDescent="0.25">
      <c r="A169" s="379"/>
      <c r="B169" s="373"/>
      <c r="C169" s="376"/>
      <c r="D169" s="371"/>
      <c r="E169" s="368"/>
      <c r="F169" s="391"/>
      <c r="G169" s="371"/>
      <c r="H169" s="371"/>
      <c r="I169" s="368"/>
      <c r="J169" s="391"/>
      <c r="K169" s="371"/>
      <c r="L169" s="82"/>
      <c r="M169" s="82" t="str">
        <f>+IFERROR(VLOOKUP(L169,DATOS!$E$2:$F$9,2,FALSE),"")</f>
        <v/>
      </c>
      <c r="N169" s="373">
        <f>SUM(M169:M176)</f>
        <v>0</v>
      </c>
      <c r="O169" s="371"/>
      <c r="P169" s="371"/>
      <c r="Q169" s="371"/>
      <c r="R169" s="368"/>
      <c r="S169" s="373"/>
      <c r="T169" s="373"/>
      <c r="U169" s="373"/>
      <c r="V169" s="373"/>
      <c r="W169" s="420"/>
      <c r="X169" s="379"/>
      <c r="Y169" s="373"/>
      <c r="Z169" s="373"/>
      <c r="AA169" s="373"/>
      <c r="AB169" s="373"/>
      <c r="AC169" s="373"/>
      <c r="AD169" s="373"/>
      <c r="AE169" s="373"/>
      <c r="AF169" s="373"/>
      <c r="AG169" s="373"/>
      <c r="AH169" s="373"/>
      <c r="AI169" s="420"/>
      <c r="AJ169" s="426"/>
      <c r="AK169" s="422"/>
      <c r="AL169" s="422"/>
      <c r="AM169" s="422"/>
      <c r="AN169" s="424"/>
    </row>
    <row r="170" spans="1:40" x14ac:dyDescent="0.25">
      <c r="A170" s="379"/>
      <c r="B170" s="373"/>
      <c r="C170" s="376"/>
      <c r="D170" s="371"/>
      <c r="E170" s="368"/>
      <c r="F170" s="391"/>
      <c r="G170" s="371"/>
      <c r="H170" s="371"/>
      <c r="I170" s="368"/>
      <c r="J170" s="391"/>
      <c r="K170" s="371"/>
      <c r="L170" s="82"/>
      <c r="M170" s="82" t="str">
        <f>+IFERROR(VLOOKUP(L170,DATOS!$E$2:$F$9,2,FALSE),"")</f>
        <v/>
      </c>
      <c r="N170" s="373"/>
      <c r="O170" s="371"/>
      <c r="P170" s="371"/>
      <c r="Q170" s="371"/>
      <c r="R170" s="368"/>
      <c r="S170" s="373"/>
      <c r="T170" s="373"/>
      <c r="U170" s="373"/>
      <c r="V170" s="373"/>
      <c r="W170" s="420"/>
      <c r="X170" s="379"/>
      <c r="Y170" s="373"/>
      <c r="Z170" s="373"/>
      <c r="AA170" s="373"/>
      <c r="AB170" s="373"/>
      <c r="AC170" s="373"/>
      <c r="AD170" s="373"/>
      <c r="AE170" s="373"/>
      <c r="AF170" s="373"/>
      <c r="AG170" s="373"/>
      <c r="AH170" s="373"/>
      <c r="AI170" s="420"/>
      <c r="AJ170" s="426"/>
      <c r="AK170" s="422"/>
      <c r="AL170" s="422"/>
      <c r="AM170" s="422"/>
      <c r="AN170" s="424"/>
    </row>
    <row r="171" spans="1:40" x14ac:dyDescent="0.25">
      <c r="A171" s="379"/>
      <c r="B171" s="373"/>
      <c r="C171" s="376"/>
      <c r="D171" s="371"/>
      <c r="E171" s="368"/>
      <c r="F171" s="391"/>
      <c r="G171" s="371"/>
      <c r="H171" s="371"/>
      <c r="I171" s="368"/>
      <c r="J171" s="391"/>
      <c r="K171" s="371"/>
      <c r="L171" s="82"/>
      <c r="M171" s="82" t="str">
        <f>+IFERROR(VLOOKUP(L171,DATOS!$E$2:$F$9,2,FALSE),"")</f>
        <v/>
      </c>
      <c r="N171" s="373"/>
      <c r="O171" s="371"/>
      <c r="P171" s="371"/>
      <c r="Q171" s="371"/>
      <c r="R171" s="368"/>
      <c r="S171" s="373"/>
      <c r="T171" s="373"/>
      <c r="U171" s="373"/>
      <c r="V171" s="373"/>
      <c r="W171" s="420"/>
      <c r="X171" s="379"/>
      <c r="Y171" s="373"/>
      <c r="Z171" s="373"/>
      <c r="AA171" s="373"/>
      <c r="AB171" s="373"/>
      <c r="AC171" s="373"/>
      <c r="AD171" s="373"/>
      <c r="AE171" s="373"/>
      <c r="AF171" s="373"/>
      <c r="AG171" s="373"/>
      <c r="AH171" s="373"/>
      <c r="AI171" s="420"/>
      <c r="AJ171" s="426"/>
      <c r="AK171" s="422"/>
      <c r="AL171" s="422"/>
      <c r="AM171" s="422"/>
      <c r="AN171" s="424"/>
    </row>
    <row r="172" spans="1:40" x14ac:dyDescent="0.25">
      <c r="A172" s="379"/>
      <c r="B172" s="373"/>
      <c r="C172" s="376"/>
      <c r="D172" s="371"/>
      <c r="E172" s="368"/>
      <c r="F172" s="391"/>
      <c r="G172" s="371"/>
      <c r="H172" s="371"/>
      <c r="I172" s="368"/>
      <c r="J172" s="391"/>
      <c r="K172" s="371"/>
      <c r="L172" s="82"/>
      <c r="M172" s="82" t="str">
        <f>+IFERROR(VLOOKUP(L172,DATOS!$E$2:$F$9,2,FALSE),"")</f>
        <v/>
      </c>
      <c r="N172" s="373"/>
      <c r="O172" s="371"/>
      <c r="P172" s="371"/>
      <c r="Q172" s="371"/>
      <c r="R172" s="368"/>
      <c r="S172" s="373"/>
      <c r="T172" s="373"/>
      <c r="U172" s="373"/>
      <c r="V172" s="373"/>
      <c r="W172" s="420"/>
      <c r="X172" s="379"/>
      <c r="Y172" s="373"/>
      <c r="Z172" s="373"/>
      <c r="AA172" s="373"/>
      <c r="AB172" s="373"/>
      <c r="AC172" s="373"/>
      <c r="AD172" s="373"/>
      <c r="AE172" s="373"/>
      <c r="AF172" s="373"/>
      <c r="AG172" s="373"/>
      <c r="AH172" s="373"/>
      <c r="AI172" s="420"/>
      <c r="AJ172" s="426"/>
      <c r="AK172" s="422"/>
      <c r="AL172" s="422"/>
      <c r="AM172" s="422"/>
      <c r="AN172" s="424"/>
    </row>
    <row r="173" spans="1:40" x14ac:dyDescent="0.25">
      <c r="A173" s="379"/>
      <c r="B173" s="373"/>
      <c r="C173" s="376"/>
      <c r="D173" s="371"/>
      <c r="E173" s="368"/>
      <c r="F173" s="391"/>
      <c r="G173" s="371"/>
      <c r="H173" s="371"/>
      <c r="I173" s="368"/>
      <c r="J173" s="391"/>
      <c r="K173" s="371"/>
      <c r="L173" s="82"/>
      <c r="M173" s="82" t="str">
        <f>+IFERROR(VLOOKUP(L173,DATOS!$E$2:$F$9,2,FALSE),"")</f>
        <v/>
      </c>
      <c r="N173" s="373"/>
      <c r="O173" s="371"/>
      <c r="P173" s="371"/>
      <c r="Q173" s="371"/>
      <c r="R173" s="368"/>
      <c r="S173" s="373"/>
      <c r="T173" s="373"/>
      <c r="U173" s="373"/>
      <c r="V173" s="373"/>
      <c r="W173" s="420"/>
      <c r="X173" s="379"/>
      <c r="Y173" s="373"/>
      <c r="Z173" s="373"/>
      <c r="AA173" s="373"/>
      <c r="AB173" s="373"/>
      <c r="AC173" s="373"/>
      <c r="AD173" s="373"/>
      <c r="AE173" s="373"/>
      <c r="AF173" s="373"/>
      <c r="AG173" s="373"/>
      <c r="AH173" s="373"/>
      <c r="AI173" s="420"/>
      <c r="AJ173" s="426"/>
      <c r="AK173" s="422"/>
      <c r="AL173" s="422"/>
      <c r="AM173" s="422"/>
      <c r="AN173" s="424"/>
    </row>
    <row r="174" spans="1:40" x14ac:dyDescent="0.25">
      <c r="A174" s="379"/>
      <c r="B174" s="373"/>
      <c r="C174" s="376"/>
      <c r="D174" s="371"/>
      <c r="E174" s="368"/>
      <c r="F174" s="391"/>
      <c r="G174" s="371"/>
      <c r="H174" s="371"/>
      <c r="I174" s="368"/>
      <c r="J174" s="391"/>
      <c r="K174" s="371"/>
      <c r="L174" s="82"/>
      <c r="M174" s="82" t="str">
        <f>+IFERROR(VLOOKUP(L174,DATOS!$E$2:$F$9,2,FALSE),"")</f>
        <v/>
      </c>
      <c r="N174" s="373"/>
      <c r="O174" s="371"/>
      <c r="P174" s="371"/>
      <c r="Q174" s="371"/>
      <c r="R174" s="368"/>
      <c r="S174" s="373"/>
      <c r="T174" s="373"/>
      <c r="U174" s="373"/>
      <c r="V174" s="373"/>
      <c r="W174" s="420"/>
      <c r="X174" s="379"/>
      <c r="Y174" s="373"/>
      <c r="Z174" s="373"/>
      <c r="AA174" s="373"/>
      <c r="AB174" s="373"/>
      <c r="AC174" s="373"/>
      <c r="AD174" s="373"/>
      <c r="AE174" s="373"/>
      <c r="AF174" s="373"/>
      <c r="AG174" s="373"/>
      <c r="AH174" s="373"/>
      <c r="AI174" s="420"/>
      <c r="AJ174" s="426"/>
      <c r="AK174" s="422"/>
      <c r="AL174" s="422"/>
      <c r="AM174" s="422"/>
      <c r="AN174" s="424"/>
    </row>
    <row r="175" spans="1:40" x14ac:dyDescent="0.25">
      <c r="A175" s="379"/>
      <c r="B175" s="373"/>
      <c r="C175" s="376"/>
      <c r="D175" s="371"/>
      <c r="E175" s="368"/>
      <c r="F175" s="391"/>
      <c r="G175" s="371"/>
      <c r="H175" s="371"/>
      <c r="I175" s="368"/>
      <c r="J175" s="391"/>
      <c r="K175" s="371"/>
      <c r="L175" s="82"/>
      <c r="M175" s="82" t="str">
        <f>+IFERROR(VLOOKUP(L175,DATOS!$E$2:$F$9,2,FALSE),"")</f>
        <v/>
      </c>
      <c r="N175" s="373"/>
      <c r="O175" s="371"/>
      <c r="P175" s="371"/>
      <c r="Q175" s="371"/>
      <c r="R175" s="368"/>
      <c r="S175" s="373"/>
      <c r="T175" s="373"/>
      <c r="U175" s="373"/>
      <c r="V175" s="373"/>
      <c r="W175" s="420"/>
      <c r="X175" s="379"/>
      <c r="Y175" s="373"/>
      <c r="Z175" s="373"/>
      <c r="AA175" s="373"/>
      <c r="AB175" s="373"/>
      <c r="AC175" s="373"/>
      <c r="AD175" s="373"/>
      <c r="AE175" s="373"/>
      <c r="AF175" s="373"/>
      <c r="AG175" s="373"/>
      <c r="AH175" s="373"/>
      <c r="AI175" s="420"/>
      <c r="AJ175" s="426"/>
      <c r="AK175" s="422"/>
      <c r="AL175" s="422"/>
      <c r="AM175" s="422"/>
      <c r="AN175" s="424"/>
    </row>
    <row r="176" spans="1:40" ht="15.75" thickBot="1" x14ac:dyDescent="0.3">
      <c r="A176" s="380"/>
      <c r="B176" s="374"/>
      <c r="C176" s="377"/>
      <c r="D176" s="372"/>
      <c r="E176" s="369"/>
      <c r="F176" s="418"/>
      <c r="G176" s="372"/>
      <c r="H176" s="372"/>
      <c r="I176" s="369"/>
      <c r="J176" s="418"/>
      <c r="K176" s="372"/>
      <c r="L176" s="83"/>
      <c r="M176" s="83" t="str">
        <f>+IFERROR(VLOOKUP(L176,DATOS!$E$2:$F$9,2,FALSE),"")</f>
        <v/>
      </c>
      <c r="N176" s="374"/>
      <c r="O176" s="372"/>
      <c r="P176" s="372"/>
      <c r="Q176" s="372"/>
      <c r="R176" s="369"/>
      <c r="S176" s="374"/>
      <c r="T176" s="374"/>
      <c r="U176" s="374"/>
      <c r="V176" s="374"/>
      <c r="W176" s="427"/>
      <c r="X176" s="380"/>
      <c r="Y176" s="374"/>
      <c r="Z176" s="374"/>
      <c r="AA176" s="374"/>
      <c r="AB176" s="374"/>
      <c r="AC176" s="374"/>
      <c r="AD176" s="374"/>
      <c r="AE176" s="374"/>
      <c r="AF176" s="374"/>
      <c r="AG176" s="374"/>
      <c r="AH176" s="374"/>
      <c r="AI176" s="427"/>
      <c r="AJ176" s="428"/>
      <c r="AK176" s="429"/>
      <c r="AL176" s="429"/>
      <c r="AM176" s="429"/>
      <c r="AN176" s="430"/>
    </row>
  </sheetData>
  <mergeCells count="689">
    <mergeCell ref="AK161:AK168"/>
    <mergeCell ref="AL161:AL168"/>
    <mergeCell ref="AM161:AM168"/>
    <mergeCell ref="AN161:AN168"/>
    <mergeCell ref="AJ169:AJ176"/>
    <mergeCell ref="AK169:AK176"/>
    <mergeCell ref="AL169:AL176"/>
    <mergeCell ref="AM169:AM176"/>
    <mergeCell ref="AN169:AN176"/>
    <mergeCell ref="AK145:AK152"/>
    <mergeCell ref="AL145:AL152"/>
    <mergeCell ref="AM145:AM152"/>
    <mergeCell ref="AN145:AN152"/>
    <mergeCell ref="AJ153:AJ160"/>
    <mergeCell ref="AK153:AK160"/>
    <mergeCell ref="AL153:AL160"/>
    <mergeCell ref="AM153:AM160"/>
    <mergeCell ref="AN153:AN160"/>
    <mergeCell ref="AK129:AK136"/>
    <mergeCell ref="AL129:AL136"/>
    <mergeCell ref="AM129:AM136"/>
    <mergeCell ref="AN129:AN136"/>
    <mergeCell ref="AJ137:AJ144"/>
    <mergeCell ref="AK137:AK144"/>
    <mergeCell ref="AL137:AL144"/>
    <mergeCell ref="AM137:AM144"/>
    <mergeCell ref="AN137:AN144"/>
    <mergeCell ref="AK113:AK120"/>
    <mergeCell ref="AL113:AL120"/>
    <mergeCell ref="AM113:AM120"/>
    <mergeCell ref="AN113:AN120"/>
    <mergeCell ref="AJ121:AJ128"/>
    <mergeCell ref="AK121:AK128"/>
    <mergeCell ref="AL121:AL128"/>
    <mergeCell ref="AM121:AM128"/>
    <mergeCell ref="AN121:AN128"/>
    <mergeCell ref="AK97:AK104"/>
    <mergeCell ref="AL97:AL104"/>
    <mergeCell ref="AM97:AM104"/>
    <mergeCell ref="AN97:AN104"/>
    <mergeCell ref="AJ105:AJ112"/>
    <mergeCell ref="AK105:AK112"/>
    <mergeCell ref="AL105:AL112"/>
    <mergeCell ref="AM105:AM112"/>
    <mergeCell ref="AN105:AN112"/>
    <mergeCell ref="AK81:AK88"/>
    <mergeCell ref="AL81:AL88"/>
    <mergeCell ref="AM81:AM88"/>
    <mergeCell ref="AN81:AN88"/>
    <mergeCell ref="AJ89:AJ96"/>
    <mergeCell ref="AK89:AK96"/>
    <mergeCell ref="AL89:AL96"/>
    <mergeCell ref="AM89:AM96"/>
    <mergeCell ref="AN89:AN96"/>
    <mergeCell ref="AK65:AK72"/>
    <mergeCell ref="AL65:AL72"/>
    <mergeCell ref="AM65:AM72"/>
    <mergeCell ref="AN65:AN72"/>
    <mergeCell ref="AJ73:AJ80"/>
    <mergeCell ref="AK73:AK80"/>
    <mergeCell ref="AL73:AL80"/>
    <mergeCell ref="AM73:AM80"/>
    <mergeCell ref="AN73:AN80"/>
    <mergeCell ref="AK49:AK56"/>
    <mergeCell ref="AL49:AL56"/>
    <mergeCell ref="AM49:AM56"/>
    <mergeCell ref="AN49:AN56"/>
    <mergeCell ref="AJ57:AJ64"/>
    <mergeCell ref="AK57:AK64"/>
    <mergeCell ref="AL57:AL64"/>
    <mergeCell ref="AM57:AM64"/>
    <mergeCell ref="AN57:AN64"/>
    <mergeCell ref="AK33:AK40"/>
    <mergeCell ref="AL33:AL40"/>
    <mergeCell ref="AM33:AM40"/>
    <mergeCell ref="AN33:AN40"/>
    <mergeCell ref="AJ41:AJ48"/>
    <mergeCell ref="AK41:AK48"/>
    <mergeCell ref="AL41:AL48"/>
    <mergeCell ref="AM41:AM48"/>
    <mergeCell ref="AN41:AN48"/>
    <mergeCell ref="AK17:AK24"/>
    <mergeCell ref="AL17:AL24"/>
    <mergeCell ref="AM17:AM24"/>
    <mergeCell ref="AN17:AN24"/>
    <mergeCell ref="AJ25:AJ32"/>
    <mergeCell ref="AK25:AK32"/>
    <mergeCell ref="AL25:AL32"/>
    <mergeCell ref="AM25:AM32"/>
    <mergeCell ref="AN25:AN32"/>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S169:S176"/>
    <mergeCell ref="T169:T176"/>
    <mergeCell ref="U169:U176"/>
    <mergeCell ref="V169:V176"/>
    <mergeCell ref="W169:W176"/>
    <mergeCell ref="X169:X176"/>
    <mergeCell ref="Y169:Y176"/>
    <mergeCell ref="Z169:Z176"/>
    <mergeCell ref="AA169:AA176"/>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W153:W160"/>
    <mergeCell ref="X153:X160"/>
    <mergeCell ref="Y153:Y160"/>
    <mergeCell ref="Z153:Z160"/>
    <mergeCell ref="AA153:AA160"/>
    <mergeCell ref="AB153:AB160"/>
    <mergeCell ref="AC153:AC160"/>
    <mergeCell ref="AD153:AD160"/>
    <mergeCell ref="AE153:AE160"/>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Z105:Z112"/>
    <mergeCell ref="AA105:AA112"/>
    <mergeCell ref="AB105:AB112"/>
    <mergeCell ref="AC105:AC112"/>
    <mergeCell ref="T105:T112"/>
    <mergeCell ref="U105:U112"/>
    <mergeCell ref="V105:V112"/>
    <mergeCell ref="W105:W112"/>
    <mergeCell ref="X105:X112"/>
    <mergeCell ref="S97:S104"/>
    <mergeCell ref="T97:T104"/>
    <mergeCell ref="U97:U104"/>
    <mergeCell ref="V97:V104"/>
    <mergeCell ref="W97:W104"/>
    <mergeCell ref="X97:X104"/>
    <mergeCell ref="Y97:Y104"/>
    <mergeCell ref="Z97:Z104"/>
    <mergeCell ref="AA97:AA104"/>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89:S96"/>
    <mergeCell ref="T89:T96"/>
    <mergeCell ref="U89:U96"/>
    <mergeCell ref="V89:V96"/>
    <mergeCell ref="W89:W96"/>
    <mergeCell ref="X89:X96"/>
    <mergeCell ref="Y89:Y96"/>
    <mergeCell ref="Z89:Z96"/>
    <mergeCell ref="AA89:AA96"/>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B65:AB72"/>
    <mergeCell ref="AC65:AC72"/>
    <mergeCell ref="T65:T72"/>
    <mergeCell ref="U65:U72"/>
    <mergeCell ref="V65:V72"/>
    <mergeCell ref="W65:W72"/>
    <mergeCell ref="X65:X72"/>
    <mergeCell ref="AE57:AE64"/>
    <mergeCell ref="AF57:AF64"/>
    <mergeCell ref="S57:S64"/>
    <mergeCell ref="T57:T64"/>
    <mergeCell ref="U57:U64"/>
    <mergeCell ref="V57:V64"/>
    <mergeCell ref="W57:W64"/>
    <mergeCell ref="X57:X64"/>
    <mergeCell ref="Y57:Y64"/>
    <mergeCell ref="Z57:Z64"/>
    <mergeCell ref="AA57:AA64"/>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49:S56"/>
    <mergeCell ref="T49:T56"/>
    <mergeCell ref="U49:U56"/>
    <mergeCell ref="V49:V56"/>
    <mergeCell ref="W49:W56"/>
    <mergeCell ref="X49:X56"/>
    <mergeCell ref="Y49:Y56"/>
    <mergeCell ref="Z49:Z56"/>
    <mergeCell ref="AA49:AA56"/>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K169:K176"/>
    <mergeCell ref="K113:K120"/>
    <mergeCell ref="K121:K128"/>
    <mergeCell ref="K129:K136"/>
    <mergeCell ref="K137:K144"/>
    <mergeCell ref="K145:K152"/>
    <mergeCell ref="K25:K32"/>
    <mergeCell ref="K33:K40"/>
    <mergeCell ref="K41:K48"/>
    <mergeCell ref="K49:K56"/>
    <mergeCell ref="K57:K64"/>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AF9:AF16"/>
    <mergeCell ref="AG9:AG16"/>
    <mergeCell ref="X9:X16"/>
    <mergeCell ref="Y9:Y16"/>
    <mergeCell ref="Z9:Z16"/>
    <mergeCell ref="AA9:AA16"/>
    <mergeCell ref="AB9:AB16"/>
    <mergeCell ref="S9:S16"/>
    <mergeCell ref="T9:T16"/>
    <mergeCell ref="U9:U16"/>
    <mergeCell ref="V9:V16"/>
    <mergeCell ref="W9:W16"/>
    <mergeCell ref="O105:O128"/>
    <mergeCell ref="P105:P128"/>
    <mergeCell ref="Q105:Q128"/>
    <mergeCell ref="R105:R128"/>
    <mergeCell ref="O129:O152"/>
    <mergeCell ref="P129:P152"/>
    <mergeCell ref="Q129:Q152"/>
    <mergeCell ref="R129:R152"/>
    <mergeCell ref="O153:O176"/>
    <mergeCell ref="P153:P176"/>
    <mergeCell ref="Q153:Q176"/>
    <mergeCell ref="R153:R17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G129:G152"/>
    <mergeCell ref="H129:H152"/>
    <mergeCell ref="I129:I152"/>
    <mergeCell ref="B137:B144"/>
    <mergeCell ref="B145:B152"/>
    <mergeCell ref="B129:B136"/>
    <mergeCell ref="C129:C152"/>
    <mergeCell ref="D129:D152"/>
    <mergeCell ref="E129:E152"/>
    <mergeCell ref="F129:F152"/>
    <mergeCell ref="G105:G128"/>
    <mergeCell ref="H105:H128"/>
    <mergeCell ref="I105:I128"/>
    <mergeCell ref="B113:B120"/>
    <mergeCell ref="B121:B128"/>
    <mergeCell ref="B105:B112"/>
    <mergeCell ref="C105:C128"/>
    <mergeCell ref="D105:D128"/>
    <mergeCell ref="E105:E128"/>
    <mergeCell ref="F105:F128"/>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F6:F8"/>
    <mergeCell ref="A6:A8"/>
    <mergeCell ref="B6:B8"/>
    <mergeCell ref="D6:D8"/>
    <mergeCell ref="C6:C8"/>
    <mergeCell ref="E9:E32"/>
    <mergeCell ref="D9:D32"/>
    <mergeCell ref="B9:B16"/>
    <mergeCell ref="B17:B24"/>
    <mergeCell ref="B25:B32"/>
    <mergeCell ref="C9:C32"/>
    <mergeCell ref="A9:A32"/>
    <mergeCell ref="E6:E8"/>
  </mergeCells>
  <conditionalFormatting sqref="H9 H33 H57 H81 H105 H129 H153">
    <cfRule type="containsText" dxfId="179" priority="9" operator="containsText" text="Extrema">
      <formula>NOT(ISERROR(SEARCH("Extrema",H9)))</formula>
    </cfRule>
    <cfRule type="containsText" dxfId="178" priority="10" operator="containsText" text="Alta">
      <formula>NOT(ISERROR(SEARCH("Alta",H9)))</formula>
    </cfRule>
    <cfRule type="containsText" dxfId="177" priority="11" operator="containsText" text="Moderada">
      <formula>NOT(ISERROR(SEARCH("Moderada",H9)))</formula>
    </cfRule>
    <cfRule type="containsText" dxfId="176" priority="12" operator="containsText" text="Baja">
      <formula>NOT(ISERROR(SEARCH("Baja",H9)))</formula>
    </cfRule>
  </conditionalFormatting>
  <conditionalFormatting sqref="Q9 Q33 Q57 Q81 Q105 Q129 Q153">
    <cfRule type="containsText" dxfId="175" priority="1" operator="containsText" text="Extrema">
      <formula>NOT(ISERROR(SEARCH("Extrema",Q9)))</formula>
    </cfRule>
    <cfRule type="containsText" dxfId="174" priority="2" operator="containsText" text="Alta">
      <formula>NOT(ISERROR(SEARCH("Alta",Q9)))</formula>
    </cfRule>
    <cfRule type="containsText" dxfId="173" priority="3" operator="containsText" text="Moderada">
      <formula>NOT(ISERROR(SEARCH("Moderada",Q9)))</formula>
    </cfRule>
    <cfRule type="containsText" dxfId="172" priority="4" operator="containsText" text="Baja">
      <formula>NOT(ISERROR(SEARCH("Baja",Q9)))</formula>
    </cfRule>
  </conditionalFormatting>
  <dataValidations count="1">
    <dataValidation type="list" allowBlank="1" showInputMessage="1" showErrorMessage="1" sqref="E33 E153 E129 E105 E81 E57" xr:uid="{00000000-0002-0000-0000-000000000000}">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DATOS!$A$2:$A$20</xm:f>
          </x14:formula1>
          <xm:sqref>E9</xm:sqref>
        </x14:dataValidation>
        <x14:dataValidation type="list" allowBlank="1" showInputMessage="1" showErrorMessage="1" xr:uid="{00000000-0002-0000-0000-000002000000}">
          <x14:formula1>
            <xm:f>DATOS!$B$2:$B$6</xm:f>
          </x14:formula1>
          <xm:sqref>F9 F153 O9 F33 F57 F81 F105 F129 O33 O57 O81 O105 O129 O153</xm:sqref>
        </x14:dataValidation>
        <x14:dataValidation type="list" allowBlank="1" showInputMessage="1" showErrorMessage="1" xr:uid="{00000000-0002-0000-0000-000003000000}">
          <x14:formula1>
            <xm:f>DATOS!$C$2:$C$6</xm:f>
          </x14:formula1>
          <xm:sqref>G9 G153 P9 G33 G57 G81 G105 G129 P33 P57 P81 P105 P129 P153</xm:sqref>
        </x14:dataValidation>
        <x14:dataValidation type="list" allowBlank="1" showInputMessage="1" showErrorMessage="1" xr:uid="{00000000-0002-0000-0000-000004000000}">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r:uid="{00000000-0002-0000-0000-000005000000}">
          <x14:formula1>
            <xm:f>DATOS!$E$2:$E$9</xm:f>
          </x14:formula1>
          <xm:sqref>L9:L176</xm:sqref>
        </x14:dataValidation>
        <x14:dataValidation type="list" allowBlank="1" showInputMessage="1" showErrorMessage="1" xr:uid="{00000000-0002-0000-0000-000006000000}">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14"/>
  <sheetViews>
    <sheetView zoomScale="90" zoomScaleNormal="90" workbookViewId="0">
      <selection activeCell="F5" sqref="F5"/>
    </sheetView>
  </sheetViews>
  <sheetFormatPr baseColWidth="10" defaultColWidth="11.42578125" defaultRowHeight="12" x14ac:dyDescent="0.2"/>
  <cols>
    <col min="1" max="1" width="22.5703125" style="20" customWidth="1"/>
    <col min="2" max="2" width="4.42578125" style="19" customWidth="1"/>
    <col min="3" max="3" width="31.85546875" style="18" customWidth="1"/>
    <col min="4" max="4" width="26.5703125" style="18" customWidth="1"/>
    <col min="5" max="8" width="26.5703125" style="183" customWidth="1"/>
    <col min="9" max="9" width="28.42578125" style="18" customWidth="1"/>
    <col min="10" max="10" width="24.85546875" style="255" customWidth="1"/>
    <col min="11" max="11" width="11.42578125" style="17" hidden="1" customWidth="1"/>
    <col min="12" max="12" width="15.140625" style="16" hidden="1" customWidth="1"/>
    <col min="13" max="13" width="11.5703125" style="16" hidden="1" customWidth="1"/>
    <col min="14" max="14" width="14.5703125" style="16" hidden="1" customWidth="1"/>
    <col min="15" max="15" width="21.42578125" style="16" hidden="1" customWidth="1"/>
    <col min="16" max="16" width="23.85546875" style="16" customWidth="1"/>
    <col min="17" max="16384" width="11.42578125" style="16"/>
  </cols>
  <sheetData>
    <row r="2" spans="1:16" ht="45.75" customHeight="1" x14ac:dyDescent="0.25">
      <c r="A2" s="1190" t="s">
        <v>860</v>
      </c>
      <c r="B2" s="1191"/>
      <c r="C2" s="1191"/>
      <c r="D2" s="1191"/>
      <c r="E2" s="1191"/>
      <c r="F2" s="1191"/>
      <c r="G2" s="1191"/>
      <c r="H2" s="1191"/>
      <c r="I2" s="1191"/>
      <c r="J2" s="1191"/>
      <c r="K2" s="1191"/>
      <c r="L2" s="1191"/>
      <c r="M2" s="1191"/>
      <c r="N2" s="1191"/>
      <c r="O2" s="1192"/>
    </row>
    <row r="3" spans="1:16" ht="51" customHeight="1" thickBot="1" x14ac:dyDescent="0.25">
      <c r="A3" s="339"/>
      <c r="B3" s="1193" t="s">
        <v>861</v>
      </c>
      <c r="C3" s="1193"/>
      <c r="D3" s="1193"/>
      <c r="E3" s="1193"/>
      <c r="F3" s="1193"/>
      <c r="G3" s="1193"/>
      <c r="H3" s="1193"/>
      <c r="I3" s="1193"/>
      <c r="J3" s="1193"/>
      <c r="K3" s="1194" t="s">
        <v>49</v>
      </c>
      <c r="L3" s="1194"/>
      <c r="M3" s="1194"/>
      <c r="N3" s="1194"/>
      <c r="O3" s="1195"/>
    </row>
    <row r="4" spans="1:16" ht="103.5" customHeight="1" thickBot="1" x14ac:dyDescent="0.25">
      <c r="A4" s="343" t="s">
        <v>51</v>
      </c>
      <c r="B4" s="1196" t="s">
        <v>52</v>
      </c>
      <c r="C4" s="1197"/>
      <c r="D4" s="344" t="s">
        <v>53</v>
      </c>
      <c r="E4" s="345" t="s">
        <v>54</v>
      </c>
      <c r="F4" s="345" t="s">
        <v>55</v>
      </c>
      <c r="G4" s="345" t="s">
        <v>56</v>
      </c>
      <c r="H4" s="344" t="s">
        <v>57</v>
      </c>
      <c r="I4" s="345" t="s">
        <v>847</v>
      </c>
      <c r="J4" s="346" t="s">
        <v>125</v>
      </c>
      <c r="K4" s="340" t="s">
        <v>58</v>
      </c>
      <c r="L4" s="341" t="s">
        <v>862</v>
      </c>
      <c r="M4" s="341" t="s">
        <v>60</v>
      </c>
      <c r="N4" s="341" t="s">
        <v>863</v>
      </c>
      <c r="O4" s="342" t="s">
        <v>864</v>
      </c>
    </row>
    <row r="5" spans="1:16" ht="99.75" customHeight="1" x14ac:dyDescent="0.2">
      <c r="A5" s="1187" t="s">
        <v>865</v>
      </c>
      <c r="B5" s="272" t="s">
        <v>866</v>
      </c>
      <c r="C5" s="273" t="s">
        <v>867</v>
      </c>
      <c r="D5" s="273" t="s">
        <v>868</v>
      </c>
      <c r="E5" s="274" t="s">
        <v>66</v>
      </c>
      <c r="F5" s="275">
        <v>0</v>
      </c>
      <c r="G5" s="275">
        <v>1</v>
      </c>
      <c r="H5" s="275">
        <v>0</v>
      </c>
      <c r="I5" s="273" t="s">
        <v>869</v>
      </c>
      <c r="J5" s="276" t="s">
        <v>870</v>
      </c>
      <c r="K5" s="277"/>
      <c r="L5" s="278"/>
      <c r="M5" s="278"/>
      <c r="N5" s="278"/>
      <c r="O5" s="279"/>
    </row>
    <row r="6" spans="1:16" ht="99.75" customHeight="1" x14ac:dyDescent="0.2">
      <c r="A6" s="1188"/>
      <c r="B6" s="256" t="s">
        <v>871</v>
      </c>
      <c r="C6" s="257" t="s">
        <v>872</v>
      </c>
      <c r="D6" s="257" t="s">
        <v>873</v>
      </c>
      <c r="E6" s="258" t="s">
        <v>66</v>
      </c>
      <c r="F6" s="259">
        <v>0</v>
      </c>
      <c r="G6" s="259">
        <v>1</v>
      </c>
      <c r="H6" s="259">
        <v>0</v>
      </c>
      <c r="I6" s="257" t="s">
        <v>874</v>
      </c>
      <c r="J6" s="264" t="s">
        <v>875</v>
      </c>
      <c r="K6" s="268"/>
      <c r="L6" s="21"/>
      <c r="M6" s="21"/>
      <c r="N6" s="21"/>
      <c r="O6" s="146"/>
    </row>
    <row r="7" spans="1:16" ht="142.5" customHeight="1" x14ac:dyDescent="0.2">
      <c r="A7" s="1188" t="s">
        <v>876</v>
      </c>
      <c r="B7" s="260" t="s">
        <v>70</v>
      </c>
      <c r="C7" s="257" t="s">
        <v>877</v>
      </c>
      <c r="D7" s="257" t="s">
        <v>878</v>
      </c>
      <c r="E7" s="258" t="s">
        <v>539</v>
      </c>
      <c r="F7" s="261">
        <v>0.33</v>
      </c>
      <c r="G7" s="261">
        <v>0.33</v>
      </c>
      <c r="H7" s="261">
        <v>0.34</v>
      </c>
      <c r="I7" s="257" t="s">
        <v>879</v>
      </c>
      <c r="J7" s="264" t="s">
        <v>880</v>
      </c>
      <c r="K7" s="268"/>
      <c r="L7" s="21"/>
      <c r="M7" s="21"/>
      <c r="N7" s="21"/>
      <c r="O7" s="146"/>
    </row>
    <row r="8" spans="1:16" ht="100.5" customHeight="1" x14ac:dyDescent="0.2">
      <c r="A8" s="1188"/>
      <c r="B8" s="260" t="s">
        <v>75</v>
      </c>
      <c r="C8" s="257" t="s">
        <v>881</v>
      </c>
      <c r="D8" s="257" t="s">
        <v>882</v>
      </c>
      <c r="E8" s="258" t="s">
        <v>66</v>
      </c>
      <c r="F8" s="259">
        <v>1</v>
      </c>
      <c r="G8" s="259">
        <v>0</v>
      </c>
      <c r="H8" s="259">
        <v>0</v>
      </c>
      <c r="I8" s="257" t="s">
        <v>883</v>
      </c>
      <c r="J8" s="270" t="s">
        <v>884</v>
      </c>
      <c r="K8" s="268"/>
      <c r="L8" s="21"/>
      <c r="M8" s="21"/>
      <c r="N8" s="21"/>
      <c r="O8" s="146"/>
      <c r="P8" s="213"/>
    </row>
    <row r="9" spans="1:16" ht="100.5" customHeight="1" x14ac:dyDescent="0.2">
      <c r="A9" s="1188"/>
      <c r="B9" s="260" t="s">
        <v>885</v>
      </c>
      <c r="C9" s="257" t="s">
        <v>886</v>
      </c>
      <c r="D9" s="257" t="s">
        <v>887</v>
      </c>
      <c r="E9" s="258" t="s">
        <v>539</v>
      </c>
      <c r="F9" s="261">
        <v>0.33</v>
      </c>
      <c r="G9" s="261">
        <v>0.33</v>
      </c>
      <c r="H9" s="261">
        <v>0.34</v>
      </c>
      <c r="I9" s="257" t="s">
        <v>888</v>
      </c>
      <c r="J9" s="270" t="s">
        <v>889</v>
      </c>
      <c r="K9" s="268"/>
      <c r="L9" s="21"/>
      <c r="M9" s="21"/>
      <c r="N9" s="21"/>
      <c r="O9" s="146"/>
      <c r="P9" s="213"/>
    </row>
    <row r="10" spans="1:16" ht="75.75" customHeight="1" x14ac:dyDescent="0.2">
      <c r="A10" s="1188" t="s">
        <v>890</v>
      </c>
      <c r="B10" s="260" t="s">
        <v>81</v>
      </c>
      <c r="C10" s="262" t="s">
        <v>891</v>
      </c>
      <c r="D10" s="262" t="s">
        <v>892</v>
      </c>
      <c r="E10" s="258" t="s">
        <v>66</v>
      </c>
      <c r="F10" s="259">
        <v>0</v>
      </c>
      <c r="G10" s="259">
        <v>1</v>
      </c>
      <c r="H10" s="259">
        <v>0</v>
      </c>
      <c r="I10" s="262" t="s">
        <v>893</v>
      </c>
      <c r="J10" s="270" t="s">
        <v>894</v>
      </c>
      <c r="K10" s="268"/>
      <c r="L10" s="21"/>
      <c r="M10" s="21"/>
      <c r="N10" s="21"/>
      <c r="O10" s="146"/>
      <c r="P10" s="213"/>
    </row>
    <row r="11" spans="1:16" ht="96.75" customHeight="1" x14ac:dyDescent="0.2">
      <c r="A11" s="1188"/>
      <c r="B11" s="260" t="s">
        <v>86</v>
      </c>
      <c r="C11" s="257" t="s">
        <v>895</v>
      </c>
      <c r="D11" s="257" t="s">
        <v>896</v>
      </c>
      <c r="E11" s="258" t="s">
        <v>66</v>
      </c>
      <c r="F11" s="259">
        <v>0</v>
      </c>
      <c r="G11" s="259">
        <v>1</v>
      </c>
      <c r="H11" s="259">
        <v>1</v>
      </c>
      <c r="I11" s="257" t="s">
        <v>897</v>
      </c>
      <c r="J11" s="270" t="s">
        <v>884</v>
      </c>
      <c r="K11" s="268"/>
      <c r="L11" s="21"/>
      <c r="M11" s="21"/>
      <c r="N11" s="21"/>
      <c r="O11" s="146"/>
      <c r="P11" s="213"/>
    </row>
    <row r="12" spans="1:16" ht="55.5" customHeight="1" x14ac:dyDescent="0.2">
      <c r="A12" s="1188"/>
      <c r="B12" s="260" t="s">
        <v>88</v>
      </c>
      <c r="C12" s="257" t="s">
        <v>898</v>
      </c>
      <c r="D12" s="257" t="s">
        <v>899</v>
      </c>
      <c r="E12" s="258" t="s">
        <v>66</v>
      </c>
      <c r="F12" s="259">
        <v>1</v>
      </c>
      <c r="G12" s="259">
        <v>0</v>
      </c>
      <c r="H12" s="259">
        <v>0</v>
      </c>
      <c r="I12" s="257" t="s">
        <v>900</v>
      </c>
      <c r="J12" s="270" t="s">
        <v>884</v>
      </c>
      <c r="K12" s="268"/>
      <c r="L12" s="21"/>
      <c r="M12" s="21"/>
      <c r="N12" s="21"/>
      <c r="O12" s="146"/>
      <c r="P12" s="213"/>
    </row>
    <row r="13" spans="1:16" ht="60" customHeight="1" x14ac:dyDescent="0.2">
      <c r="A13" s="1188" t="s">
        <v>901</v>
      </c>
      <c r="B13" s="260" t="s">
        <v>94</v>
      </c>
      <c r="C13" s="257" t="s">
        <v>902</v>
      </c>
      <c r="D13" s="257" t="s">
        <v>903</v>
      </c>
      <c r="E13" s="258" t="s">
        <v>66</v>
      </c>
      <c r="F13" s="259">
        <v>0</v>
      </c>
      <c r="G13" s="259">
        <v>0</v>
      </c>
      <c r="H13" s="259">
        <v>1</v>
      </c>
      <c r="I13" s="257" t="s">
        <v>904</v>
      </c>
      <c r="J13" s="264" t="s">
        <v>104</v>
      </c>
      <c r="K13" s="268"/>
      <c r="L13" s="21"/>
      <c r="M13" s="21"/>
      <c r="N13" s="21"/>
      <c r="O13" s="146"/>
    </row>
    <row r="14" spans="1:16" ht="99" customHeight="1" x14ac:dyDescent="0.2">
      <c r="A14" s="1189"/>
      <c r="B14" s="265" t="s">
        <v>905</v>
      </c>
      <c r="C14" s="266" t="s">
        <v>906</v>
      </c>
      <c r="D14" s="266" t="s">
        <v>907</v>
      </c>
      <c r="E14" s="263" t="s">
        <v>66</v>
      </c>
      <c r="F14" s="267">
        <v>0</v>
      </c>
      <c r="G14" s="267">
        <v>0</v>
      </c>
      <c r="H14" s="267">
        <v>1</v>
      </c>
      <c r="I14" s="266" t="s">
        <v>908</v>
      </c>
      <c r="J14" s="271" t="s">
        <v>884</v>
      </c>
      <c r="K14" s="269"/>
      <c r="L14" s="147"/>
      <c r="M14" s="147"/>
      <c r="N14" s="147"/>
      <c r="O14" s="148"/>
      <c r="P14" s="213"/>
    </row>
  </sheetData>
  <mergeCells count="8">
    <mergeCell ref="A5:A6"/>
    <mergeCell ref="A7:A9"/>
    <mergeCell ref="A13:A14"/>
    <mergeCell ref="A2:O2"/>
    <mergeCell ref="B3:J3"/>
    <mergeCell ref="K3:O3"/>
    <mergeCell ref="B4:C4"/>
    <mergeCell ref="A10:A12"/>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Hoja2!$E$4:$E$5</xm:f>
          </x14:formula1>
          <xm:sqref>E5:E14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1:P15"/>
  <sheetViews>
    <sheetView zoomScale="90" zoomScaleNormal="90" workbookViewId="0">
      <pane ySplit="5" topLeftCell="A6" activePane="bottomLeft" state="frozen"/>
      <selection pane="bottomLeft" activeCell="D14" sqref="D14"/>
    </sheetView>
  </sheetViews>
  <sheetFormatPr baseColWidth="10" defaultColWidth="11.42578125" defaultRowHeight="12.75" x14ac:dyDescent="0.2"/>
  <cols>
    <col min="1" max="1" width="3.7109375" style="26" customWidth="1"/>
    <col min="2" max="2" width="13.85546875" style="26" customWidth="1"/>
    <col min="3" max="3" width="4.28515625" style="26" customWidth="1"/>
    <col min="4" max="4" width="32.140625" style="26" customWidth="1"/>
    <col min="5" max="5" width="54.140625" style="26" customWidth="1"/>
    <col min="6" max="6" width="21.7109375" style="71" customWidth="1"/>
    <col min="7" max="7" width="17.42578125" style="71" customWidth="1"/>
    <col min="8" max="8" width="21.85546875" style="71" customWidth="1"/>
    <col min="9" max="9" width="20" style="71" customWidth="1"/>
    <col min="10" max="10" width="28.42578125" style="26" customWidth="1"/>
    <col min="11" max="11" width="22.28515625" style="26" customWidth="1"/>
    <col min="12" max="12" width="9.140625" style="26" hidden="1" customWidth="1"/>
    <col min="13" max="13" width="12.42578125" style="26" hidden="1" customWidth="1"/>
    <col min="14" max="14" width="9.5703125" style="26" hidden="1" customWidth="1"/>
    <col min="15" max="15" width="17.140625" style="26" hidden="1" customWidth="1"/>
    <col min="16" max="16" width="18.5703125" style="26" hidden="1" customWidth="1"/>
    <col min="17" max="16384" width="11.42578125" style="26"/>
  </cols>
  <sheetData>
    <row r="1" spans="2:16" ht="13.5" thickBot="1" x14ac:dyDescent="0.25"/>
    <row r="2" spans="2:16" s="71" customFormat="1" ht="29.25" customHeight="1" thickBot="1" x14ac:dyDescent="0.25">
      <c r="B2" s="1199" t="s">
        <v>860</v>
      </c>
      <c r="C2" s="1200"/>
      <c r="D2" s="1200"/>
      <c r="E2" s="1200"/>
      <c r="F2" s="1200"/>
      <c r="G2" s="1200"/>
      <c r="H2" s="1200"/>
      <c r="I2" s="1200"/>
      <c r="J2" s="1200"/>
      <c r="K2" s="1201"/>
    </row>
    <row r="3" spans="2:16" s="71" customFormat="1" ht="32.25" customHeight="1" thickBot="1" x14ac:dyDescent="0.25">
      <c r="B3" s="1202" t="s">
        <v>909</v>
      </c>
      <c r="C3" s="1203"/>
      <c r="D3" s="1203"/>
      <c r="E3" s="1203"/>
      <c r="F3" s="1203"/>
      <c r="G3" s="1203"/>
      <c r="H3" s="1203"/>
      <c r="I3" s="1203"/>
      <c r="J3" s="1203"/>
      <c r="K3" s="1204"/>
    </row>
    <row r="4" spans="2:16" s="71" customFormat="1" ht="18" customHeight="1" thickBot="1" x14ac:dyDescent="0.25">
      <c r="B4" s="129"/>
      <c r="C4" s="331"/>
      <c r="D4" s="332"/>
      <c r="E4" s="332"/>
      <c r="F4" s="333"/>
      <c r="G4" s="333"/>
      <c r="H4" s="333"/>
      <c r="I4" s="333"/>
      <c r="J4" s="333"/>
      <c r="K4" s="335"/>
      <c r="L4" s="1210" t="s">
        <v>49</v>
      </c>
      <c r="M4" s="1165"/>
      <c r="N4" s="1165"/>
      <c r="O4" s="1165"/>
      <c r="P4" s="1198" t="s">
        <v>50</v>
      </c>
    </row>
    <row r="5" spans="2:16" ht="86.25" customHeight="1" thickBot="1" x14ac:dyDescent="0.25">
      <c r="B5" s="334" t="s">
        <v>51</v>
      </c>
      <c r="C5" s="1205" t="s">
        <v>52</v>
      </c>
      <c r="D5" s="1206"/>
      <c r="E5" s="336" t="s">
        <v>53</v>
      </c>
      <c r="F5" s="323" t="s">
        <v>846</v>
      </c>
      <c r="G5" s="323" t="s">
        <v>55</v>
      </c>
      <c r="H5" s="323" t="s">
        <v>56</v>
      </c>
      <c r="I5" s="323" t="s">
        <v>57</v>
      </c>
      <c r="J5" s="338" t="s">
        <v>847</v>
      </c>
      <c r="K5" s="337" t="s">
        <v>125</v>
      </c>
      <c r="L5" s="314" t="s">
        <v>58</v>
      </c>
      <c r="M5" s="142" t="s">
        <v>59</v>
      </c>
      <c r="N5" s="142" t="s">
        <v>60</v>
      </c>
      <c r="O5" s="142" t="s">
        <v>61</v>
      </c>
      <c r="P5" s="1198"/>
    </row>
    <row r="6" spans="2:16" ht="98.25" customHeight="1" x14ac:dyDescent="0.2">
      <c r="B6" s="304" t="s">
        <v>910</v>
      </c>
      <c r="C6" s="328" t="s">
        <v>866</v>
      </c>
      <c r="D6" s="329" t="s">
        <v>911</v>
      </c>
      <c r="E6" s="329" t="s">
        <v>912</v>
      </c>
      <c r="F6" s="301" t="s">
        <v>66</v>
      </c>
      <c r="G6" s="330">
        <v>1</v>
      </c>
      <c r="H6" s="330">
        <v>1</v>
      </c>
      <c r="I6" s="330">
        <v>1</v>
      </c>
      <c r="J6" s="329" t="s">
        <v>913</v>
      </c>
      <c r="K6" s="329" t="s">
        <v>914</v>
      </c>
      <c r="L6" s="123"/>
      <c r="M6" s="109"/>
      <c r="N6" s="107"/>
      <c r="O6" s="161"/>
      <c r="P6" s="104"/>
    </row>
    <row r="7" spans="2:16" ht="96.75" customHeight="1" x14ac:dyDescent="0.2">
      <c r="B7" s="1209" t="s">
        <v>915</v>
      </c>
      <c r="C7" s="130" t="s">
        <v>70</v>
      </c>
      <c r="D7" s="179" t="s">
        <v>916</v>
      </c>
      <c r="E7" s="177" t="s">
        <v>917</v>
      </c>
      <c r="F7" s="221" t="s">
        <v>66</v>
      </c>
      <c r="G7" s="232">
        <v>4</v>
      </c>
      <c r="H7" s="232">
        <v>4</v>
      </c>
      <c r="I7" s="232">
        <v>4</v>
      </c>
      <c r="J7" s="179" t="s">
        <v>918</v>
      </c>
      <c r="K7" s="179" t="s">
        <v>859</v>
      </c>
      <c r="L7" s="124"/>
      <c r="M7" s="110"/>
      <c r="N7" s="108"/>
      <c r="O7" s="162"/>
      <c r="P7" s="104"/>
    </row>
    <row r="8" spans="2:16" ht="145.5" customHeight="1" x14ac:dyDescent="0.2">
      <c r="B8" s="1209"/>
      <c r="C8" s="130" t="s">
        <v>75</v>
      </c>
      <c r="D8" s="178" t="s">
        <v>919</v>
      </c>
      <c r="E8" s="177" t="s">
        <v>920</v>
      </c>
      <c r="F8" s="221" t="s">
        <v>539</v>
      </c>
      <c r="G8" s="230">
        <v>0</v>
      </c>
      <c r="H8" s="230">
        <v>0.4</v>
      </c>
      <c r="I8" s="230">
        <v>0.6</v>
      </c>
      <c r="J8" s="179" t="s">
        <v>921</v>
      </c>
      <c r="K8" s="193" t="s">
        <v>922</v>
      </c>
      <c r="L8" s="124"/>
      <c r="M8" s="111"/>
      <c r="N8" s="106"/>
      <c r="O8" s="163"/>
      <c r="P8" s="104"/>
    </row>
    <row r="9" spans="2:16" ht="45" x14ac:dyDescent="0.2">
      <c r="B9" s="1209"/>
      <c r="C9" s="130" t="s">
        <v>885</v>
      </c>
      <c r="D9" s="179" t="s">
        <v>923</v>
      </c>
      <c r="E9" s="177" t="s">
        <v>924</v>
      </c>
      <c r="F9" s="221" t="s">
        <v>539</v>
      </c>
      <c r="G9" s="230">
        <v>0.2</v>
      </c>
      <c r="H9" s="230">
        <v>0.3</v>
      </c>
      <c r="I9" s="230">
        <v>0.5</v>
      </c>
      <c r="J9" s="179" t="s">
        <v>925</v>
      </c>
      <c r="K9" s="179" t="s">
        <v>926</v>
      </c>
      <c r="L9" s="124"/>
      <c r="M9" s="111"/>
      <c r="N9" s="106"/>
      <c r="O9" s="163"/>
      <c r="P9" s="104"/>
    </row>
    <row r="10" spans="2:16" ht="81" customHeight="1" x14ac:dyDescent="0.2">
      <c r="B10" s="1209"/>
      <c r="C10" s="130" t="s">
        <v>927</v>
      </c>
      <c r="D10" s="131" t="s">
        <v>928</v>
      </c>
      <c r="E10" s="195" t="s">
        <v>929</v>
      </c>
      <c r="F10" s="221" t="s">
        <v>539</v>
      </c>
      <c r="G10" s="231">
        <v>0</v>
      </c>
      <c r="H10" s="231">
        <v>0</v>
      </c>
      <c r="I10" s="231">
        <v>1</v>
      </c>
      <c r="J10" s="192" t="s">
        <v>930</v>
      </c>
      <c r="K10" s="192" t="s">
        <v>859</v>
      </c>
      <c r="L10" s="124"/>
      <c r="M10" s="111"/>
      <c r="N10" s="106"/>
      <c r="O10" s="163"/>
      <c r="P10" s="104"/>
    </row>
    <row r="11" spans="2:16" ht="53.25" customHeight="1" x14ac:dyDescent="0.2">
      <c r="B11" s="1207" t="s">
        <v>931</v>
      </c>
      <c r="C11" s="130" t="s">
        <v>81</v>
      </c>
      <c r="D11" s="179" t="s">
        <v>932</v>
      </c>
      <c r="E11" s="177" t="s">
        <v>933</v>
      </c>
      <c r="F11" s="221" t="s">
        <v>66</v>
      </c>
      <c r="G11" s="232">
        <v>0</v>
      </c>
      <c r="H11" s="233">
        <v>1</v>
      </c>
      <c r="I11" s="233">
        <v>1</v>
      </c>
      <c r="J11" s="179" t="s">
        <v>934</v>
      </c>
      <c r="K11" s="179" t="s">
        <v>935</v>
      </c>
      <c r="L11" s="125"/>
      <c r="M11" s="114"/>
      <c r="N11" s="113"/>
      <c r="O11" s="164"/>
      <c r="P11" s="104"/>
    </row>
    <row r="12" spans="2:16" ht="101.25" x14ac:dyDescent="0.2">
      <c r="B12" s="1208"/>
      <c r="C12" s="130" t="s">
        <v>86</v>
      </c>
      <c r="D12" s="178" t="s">
        <v>936</v>
      </c>
      <c r="E12" s="177" t="s">
        <v>937</v>
      </c>
      <c r="F12" s="221" t="s">
        <v>66</v>
      </c>
      <c r="G12" s="234">
        <v>1</v>
      </c>
      <c r="H12" s="234">
        <v>2</v>
      </c>
      <c r="I12" s="234">
        <v>1</v>
      </c>
      <c r="J12" s="179" t="s">
        <v>938</v>
      </c>
      <c r="K12" s="193" t="s">
        <v>939</v>
      </c>
      <c r="L12" s="125"/>
      <c r="M12" s="114"/>
      <c r="N12" s="113"/>
      <c r="O12" s="164"/>
      <c r="P12" s="104"/>
    </row>
    <row r="13" spans="2:16" ht="90" x14ac:dyDescent="0.2">
      <c r="B13" s="1207" t="s">
        <v>940</v>
      </c>
      <c r="C13" s="132" t="s">
        <v>94</v>
      </c>
      <c r="D13" s="176" t="s">
        <v>941</v>
      </c>
      <c r="E13" s="175" t="s">
        <v>941</v>
      </c>
      <c r="F13" s="221" t="s">
        <v>66</v>
      </c>
      <c r="G13" s="235">
        <v>4</v>
      </c>
      <c r="H13" s="235">
        <v>4</v>
      </c>
      <c r="I13" s="235">
        <v>4</v>
      </c>
      <c r="J13" s="132" t="s">
        <v>942</v>
      </c>
      <c r="K13" s="132" t="s">
        <v>859</v>
      </c>
      <c r="L13" s="126"/>
      <c r="M13" s="112"/>
      <c r="N13" s="105"/>
      <c r="O13" s="165"/>
      <c r="P13" s="104"/>
    </row>
    <row r="14" spans="2:16" ht="56.25" x14ac:dyDescent="0.2">
      <c r="B14" s="1208"/>
      <c r="C14" s="132" t="s">
        <v>905</v>
      </c>
      <c r="D14" s="131" t="s">
        <v>943</v>
      </c>
      <c r="E14" s="174" t="s">
        <v>944</v>
      </c>
      <c r="F14" s="221" t="s">
        <v>66</v>
      </c>
      <c r="G14" s="236">
        <v>4</v>
      </c>
      <c r="H14" s="236">
        <v>4</v>
      </c>
      <c r="I14" s="236">
        <v>4</v>
      </c>
      <c r="J14" s="192" t="s">
        <v>945</v>
      </c>
      <c r="K14" s="192" t="s">
        <v>859</v>
      </c>
      <c r="L14" s="127"/>
      <c r="M14" s="112"/>
      <c r="N14" s="105"/>
      <c r="O14" s="165"/>
      <c r="P14" s="104"/>
    </row>
    <row r="15" spans="2:16" ht="45" customHeight="1" x14ac:dyDescent="0.2">
      <c r="B15" s="194" t="s">
        <v>946</v>
      </c>
      <c r="C15" s="130" t="s">
        <v>947</v>
      </c>
      <c r="D15" s="131" t="s">
        <v>948</v>
      </c>
      <c r="E15" s="174" t="s">
        <v>949</v>
      </c>
      <c r="F15" s="221" t="s">
        <v>66</v>
      </c>
      <c r="G15" s="237">
        <v>0</v>
      </c>
      <c r="H15" s="237">
        <v>1</v>
      </c>
      <c r="I15" s="237">
        <v>1</v>
      </c>
      <c r="J15" s="192" t="s">
        <v>950</v>
      </c>
      <c r="K15" s="192" t="s">
        <v>951</v>
      </c>
      <c r="L15" s="128"/>
      <c r="M15" s="115"/>
      <c r="N15" s="115"/>
      <c r="O15" s="166"/>
      <c r="P15" s="104"/>
    </row>
  </sheetData>
  <autoFilter ref="A5:P5" xr:uid="{00000000-0009-0000-0000-00000A000000}">
    <filterColumn colId="2" showButton="0"/>
  </autoFilter>
  <mergeCells count="8">
    <mergeCell ref="P4:P5"/>
    <mergeCell ref="B2:K2"/>
    <mergeCell ref="B3:K3"/>
    <mergeCell ref="C5:D5"/>
    <mergeCell ref="B13:B14"/>
    <mergeCell ref="B11:B12"/>
    <mergeCell ref="B7:B10"/>
    <mergeCell ref="L4:O4"/>
  </mergeCells>
  <pageMargins left="0.70866141732283472" right="0.70866141732283472" top="0.74803149606299213" bottom="0.74803149606299213" header="0.31496062992125984" footer="0.31496062992125984"/>
  <pageSetup scale="9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Hoja2!$E$4:$E$5</xm:f>
          </x14:formula1>
          <xm:sqref>F6:F15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14"/>
  <sheetViews>
    <sheetView zoomScale="90" zoomScaleNormal="90" zoomScaleSheetLayoutView="106" workbookViewId="0">
      <selection activeCell="B1" sqref="B1:P3"/>
    </sheetView>
  </sheetViews>
  <sheetFormatPr baseColWidth="10" defaultColWidth="11.42578125" defaultRowHeight="12.75" x14ac:dyDescent="0.2"/>
  <cols>
    <col min="1" max="1" width="1.85546875" style="22" customWidth="1"/>
    <col min="2" max="2" width="17.28515625" style="22" customWidth="1"/>
    <col min="3" max="3" width="5.140625" style="22" customWidth="1"/>
    <col min="4" max="4" width="34.42578125" style="22" customWidth="1"/>
    <col min="5" max="6" width="26" style="22" customWidth="1"/>
    <col min="7" max="9" width="26" style="197" customWidth="1"/>
    <col min="10" max="10" width="17.28515625" style="22" customWidth="1"/>
    <col min="11" max="11" width="37.85546875" style="22" bestFit="1" customWidth="1"/>
    <col min="12" max="12" width="17.5703125" style="22" hidden="1" customWidth="1"/>
    <col min="13" max="13" width="25.7109375" style="22" hidden="1" customWidth="1"/>
    <col min="14" max="14" width="25.140625" style="22" hidden="1" customWidth="1"/>
    <col min="15" max="15" width="34.140625" style="22" hidden="1" customWidth="1"/>
    <col min="16" max="16" width="72.85546875" style="22" hidden="1" customWidth="1"/>
    <col min="17" max="17" width="37.85546875" style="22" customWidth="1"/>
    <col min="18" max="16384" width="11.42578125" style="22"/>
  </cols>
  <sheetData>
    <row r="1" spans="2:17" ht="18" customHeight="1" x14ac:dyDescent="0.2">
      <c r="B1" s="1214" t="s">
        <v>860</v>
      </c>
      <c r="C1" s="1215"/>
      <c r="D1" s="1215"/>
      <c r="E1" s="1215"/>
      <c r="F1" s="1215"/>
      <c r="G1" s="1215"/>
      <c r="H1" s="1215"/>
      <c r="I1" s="1215"/>
      <c r="J1" s="1215"/>
      <c r="K1" s="1215"/>
      <c r="L1" s="1215"/>
      <c r="M1" s="1215"/>
      <c r="N1" s="1215"/>
      <c r="O1" s="1215"/>
      <c r="P1" s="1216"/>
    </row>
    <row r="2" spans="2:17" ht="36" customHeight="1" thickBot="1" x14ac:dyDescent="0.25">
      <c r="B2" s="1217" t="s">
        <v>952</v>
      </c>
      <c r="C2" s="1218"/>
      <c r="D2" s="1218"/>
      <c r="E2" s="1218"/>
      <c r="F2" s="1218"/>
      <c r="G2" s="1218"/>
      <c r="H2" s="1218"/>
      <c r="I2" s="1218"/>
      <c r="J2" s="1218"/>
      <c r="K2" s="1218"/>
      <c r="L2" s="1165" t="s">
        <v>49</v>
      </c>
      <c r="M2" s="1165"/>
      <c r="N2" s="1165"/>
      <c r="O2" s="1165"/>
      <c r="P2" s="1166" t="s">
        <v>50</v>
      </c>
    </row>
    <row r="3" spans="2:17" ht="78" customHeight="1" thickBot="1" x14ac:dyDescent="0.25">
      <c r="B3" s="325" t="s">
        <v>51</v>
      </c>
      <c r="C3" s="1220" t="s">
        <v>52</v>
      </c>
      <c r="D3" s="1221"/>
      <c r="E3" s="322" t="s">
        <v>953</v>
      </c>
      <c r="F3" s="323" t="s">
        <v>846</v>
      </c>
      <c r="G3" s="323" t="s">
        <v>55</v>
      </c>
      <c r="H3" s="323" t="s">
        <v>56</v>
      </c>
      <c r="I3" s="323" t="s">
        <v>57</v>
      </c>
      <c r="J3" s="322" t="s">
        <v>847</v>
      </c>
      <c r="K3" s="324" t="s">
        <v>125</v>
      </c>
      <c r="L3" s="326" t="s">
        <v>58</v>
      </c>
      <c r="M3" s="327" t="s">
        <v>59</v>
      </c>
      <c r="N3" s="327" t="s">
        <v>60</v>
      </c>
      <c r="O3" s="327" t="s">
        <v>61</v>
      </c>
      <c r="P3" s="1219"/>
    </row>
    <row r="4" spans="2:17" ht="120" x14ac:dyDescent="0.2">
      <c r="B4" s="1222" t="s">
        <v>954</v>
      </c>
      <c r="C4" s="315" t="s">
        <v>866</v>
      </c>
      <c r="D4" s="316" t="s">
        <v>955</v>
      </c>
      <c r="E4" s="317" t="s">
        <v>956</v>
      </c>
      <c r="F4" s="318" t="s">
        <v>539</v>
      </c>
      <c r="G4" s="319">
        <v>0.7</v>
      </c>
      <c r="H4" s="319">
        <v>0.9</v>
      </c>
      <c r="I4" s="319">
        <v>1</v>
      </c>
      <c r="J4" s="320" t="s">
        <v>957</v>
      </c>
      <c r="K4" s="321" t="s">
        <v>958</v>
      </c>
      <c r="L4" s="143"/>
      <c r="M4" s="144"/>
      <c r="N4" s="144"/>
      <c r="O4" s="144"/>
      <c r="P4" s="145"/>
      <c r="Q4" s="213"/>
    </row>
    <row r="5" spans="2:17" ht="108" x14ac:dyDescent="0.2">
      <c r="B5" s="1211"/>
      <c r="C5" s="238" t="s">
        <v>871</v>
      </c>
      <c r="D5" s="239" t="s">
        <v>959</v>
      </c>
      <c r="E5" s="238" t="s">
        <v>960</v>
      </c>
      <c r="F5" s="240" t="s">
        <v>539</v>
      </c>
      <c r="G5" s="241">
        <v>1</v>
      </c>
      <c r="H5" s="241">
        <v>1</v>
      </c>
      <c r="I5" s="241">
        <v>1</v>
      </c>
      <c r="J5" s="242" t="s">
        <v>961</v>
      </c>
      <c r="K5" s="248" t="s">
        <v>958</v>
      </c>
      <c r="L5" s="143"/>
      <c r="M5" s="144"/>
      <c r="N5" s="144"/>
      <c r="O5" s="144"/>
      <c r="P5" s="145"/>
      <c r="Q5" s="213"/>
    </row>
    <row r="6" spans="2:17" ht="110.25" customHeight="1" x14ac:dyDescent="0.2">
      <c r="B6" s="1211"/>
      <c r="C6" s="243" t="s">
        <v>962</v>
      </c>
      <c r="D6" s="243" t="s">
        <v>963</v>
      </c>
      <c r="E6" s="243" t="s">
        <v>964</v>
      </c>
      <c r="F6" s="240" t="s">
        <v>66</v>
      </c>
      <c r="G6" s="242">
        <v>0</v>
      </c>
      <c r="H6" s="242">
        <v>5</v>
      </c>
      <c r="I6" s="242">
        <v>18</v>
      </c>
      <c r="J6" s="243" t="s">
        <v>965</v>
      </c>
      <c r="K6" s="248" t="s">
        <v>884</v>
      </c>
      <c r="L6" s="137"/>
      <c r="M6" s="133"/>
      <c r="N6" s="133"/>
      <c r="O6" s="133"/>
      <c r="P6" s="134"/>
    </row>
    <row r="7" spans="2:17" ht="108" x14ac:dyDescent="0.2">
      <c r="B7" s="1211"/>
      <c r="C7" s="243" t="s">
        <v>966</v>
      </c>
      <c r="D7" s="243" t="s">
        <v>967</v>
      </c>
      <c r="E7" s="243" t="s">
        <v>968</v>
      </c>
      <c r="F7" s="240" t="s">
        <v>66</v>
      </c>
      <c r="G7" s="242">
        <v>1</v>
      </c>
      <c r="H7" s="242">
        <v>0</v>
      </c>
      <c r="I7" s="242">
        <v>1</v>
      </c>
      <c r="J7" s="243" t="s">
        <v>969</v>
      </c>
      <c r="K7" s="248" t="s">
        <v>970</v>
      </c>
      <c r="L7" s="137"/>
      <c r="M7" s="133"/>
      <c r="N7" s="133"/>
      <c r="O7" s="133"/>
      <c r="P7" s="134"/>
    </row>
    <row r="8" spans="2:17" ht="84" x14ac:dyDescent="0.2">
      <c r="B8" s="1211" t="s">
        <v>971</v>
      </c>
      <c r="C8" s="238" t="s">
        <v>70</v>
      </c>
      <c r="D8" s="238" t="s">
        <v>972</v>
      </c>
      <c r="E8" s="238" t="s">
        <v>973</v>
      </c>
      <c r="F8" s="240" t="s">
        <v>66</v>
      </c>
      <c r="G8" s="242">
        <v>4</v>
      </c>
      <c r="H8" s="242">
        <v>4</v>
      </c>
      <c r="I8" s="242">
        <v>4</v>
      </c>
      <c r="J8" s="242" t="s">
        <v>974</v>
      </c>
      <c r="K8" s="248" t="s">
        <v>914</v>
      </c>
      <c r="L8" s="138"/>
      <c r="M8" s="133"/>
      <c r="N8" s="133"/>
      <c r="O8" s="133"/>
      <c r="P8" s="134"/>
    </row>
    <row r="9" spans="2:17" ht="120" customHeight="1" x14ac:dyDescent="0.2">
      <c r="B9" s="1211"/>
      <c r="C9" s="238" t="s">
        <v>75</v>
      </c>
      <c r="D9" s="243" t="s">
        <v>975</v>
      </c>
      <c r="E9" s="238" t="s">
        <v>973</v>
      </c>
      <c r="F9" s="240" t="s">
        <v>66</v>
      </c>
      <c r="G9" s="244">
        <v>4</v>
      </c>
      <c r="H9" s="244">
        <v>4</v>
      </c>
      <c r="I9" s="244">
        <v>4</v>
      </c>
      <c r="J9" s="238" t="s">
        <v>976</v>
      </c>
      <c r="K9" s="248" t="s">
        <v>914</v>
      </c>
      <c r="L9" s="138"/>
      <c r="M9" s="133"/>
      <c r="N9" s="133"/>
      <c r="O9" s="133"/>
      <c r="P9" s="134"/>
    </row>
    <row r="10" spans="2:17" ht="67.5" customHeight="1" x14ac:dyDescent="0.2">
      <c r="B10" s="249" t="s">
        <v>977</v>
      </c>
      <c r="C10" s="243" t="s">
        <v>81</v>
      </c>
      <c r="D10" s="243" t="s">
        <v>978</v>
      </c>
      <c r="E10" s="245" t="s">
        <v>979</v>
      </c>
      <c r="F10" s="240" t="s">
        <v>66</v>
      </c>
      <c r="G10" s="246">
        <v>0</v>
      </c>
      <c r="H10" s="246">
        <v>0</v>
      </c>
      <c r="I10" s="246">
        <v>1</v>
      </c>
      <c r="J10" s="245" t="s">
        <v>980</v>
      </c>
      <c r="K10" s="250" t="s">
        <v>889</v>
      </c>
      <c r="L10" s="139"/>
      <c r="M10" s="133"/>
      <c r="N10" s="133"/>
      <c r="O10" s="133"/>
      <c r="P10" s="134"/>
    </row>
    <row r="11" spans="2:17" s="220" customFormat="1" ht="106.5" customHeight="1" x14ac:dyDescent="0.2">
      <c r="B11" s="249" t="s">
        <v>981</v>
      </c>
      <c r="C11" s="238" t="s">
        <v>94</v>
      </c>
      <c r="D11" s="238" t="s">
        <v>982</v>
      </c>
      <c r="E11" s="238" t="s">
        <v>983</v>
      </c>
      <c r="F11" s="240" t="s">
        <v>66</v>
      </c>
      <c r="G11" s="242">
        <v>1</v>
      </c>
      <c r="H11" s="242">
        <v>1</v>
      </c>
      <c r="I11" s="242">
        <v>1</v>
      </c>
      <c r="J11" s="242" t="s">
        <v>984</v>
      </c>
      <c r="K11" s="248" t="s">
        <v>985</v>
      </c>
      <c r="L11" s="216"/>
      <c r="M11" s="217"/>
      <c r="N11" s="217"/>
      <c r="O11" s="218"/>
      <c r="P11" s="219"/>
    </row>
    <row r="12" spans="2:17" ht="105.75" customHeight="1" x14ac:dyDescent="0.2">
      <c r="B12" s="1212" t="s">
        <v>986</v>
      </c>
      <c r="C12" s="238" t="s">
        <v>947</v>
      </c>
      <c r="D12" s="238" t="s">
        <v>987</v>
      </c>
      <c r="E12" s="242" t="s">
        <v>973</v>
      </c>
      <c r="F12" s="240" t="s">
        <v>66</v>
      </c>
      <c r="G12" s="242">
        <v>4</v>
      </c>
      <c r="H12" s="242">
        <v>4</v>
      </c>
      <c r="I12" s="242">
        <v>4</v>
      </c>
      <c r="J12" s="238" t="s">
        <v>988</v>
      </c>
      <c r="K12" s="248" t="s">
        <v>859</v>
      </c>
      <c r="L12" s="140"/>
      <c r="M12" s="133"/>
      <c r="N12" s="135"/>
      <c r="O12" s="135"/>
      <c r="P12" s="134"/>
    </row>
    <row r="13" spans="2:17" ht="69" customHeight="1" x14ac:dyDescent="0.2">
      <c r="B13" s="1212"/>
      <c r="C13" s="238" t="s">
        <v>989</v>
      </c>
      <c r="D13" s="238" t="s">
        <v>990</v>
      </c>
      <c r="E13" s="246" t="s">
        <v>991</v>
      </c>
      <c r="F13" s="240" t="s">
        <v>66</v>
      </c>
      <c r="G13" s="246">
        <v>1</v>
      </c>
      <c r="H13" s="246">
        <v>1</v>
      </c>
      <c r="I13" s="246">
        <v>1</v>
      </c>
      <c r="J13" s="246" t="s">
        <v>992</v>
      </c>
      <c r="K13" s="248" t="s">
        <v>993</v>
      </c>
      <c r="L13" s="139"/>
      <c r="M13" s="133"/>
      <c r="N13" s="133"/>
      <c r="O13" s="133"/>
      <c r="P13" s="134"/>
    </row>
    <row r="14" spans="2:17" ht="60" x14ac:dyDescent="0.2">
      <c r="B14" s="1213"/>
      <c r="C14" s="251" t="s">
        <v>994</v>
      </c>
      <c r="D14" s="252" t="s">
        <v>995</v>
      </c>
      <c r="E14" s="253" t="s">
        <v>996</v>
      </c>
      <c r="F14" s="247" t="s">
        <v>66</v>
      </c>
      <c r="G14" s="253">
        <v>1</v>
      </c>
      <c r="H14" s="307"/>
      <c r="I14" s="253">
        <v>1</v>
      </c>
      <c r="J14" s="253" t="s">
        <v>997</v>
      </c>
      <c r="K14" s="254" t="s">
        <v>993</v>
      </c>
      <c r="L14" s="141"/>
      <c r="M14" s="80"/>
      <c r="N14" s="80"/>
      <c r="O14" s="80"/>
      <c r="P14" s="81"/>
    </row>
  </sheetData>
  <autoFilter ref="B1:P14"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8">
    <mergeCell ref="B8:B9"/>
    <mergeCell ref="B12:B14"/>
    <mergeCell ref="B1:P1"/>
    <mergeCell ref="B2:K2"/>
    <mergeCell ref="L2:O2"/>
    <mergeCell ref="P2:P3"/>
    <mergeCell ref="C3:D3"/>
    <mergeCell ref="B4:B7"/>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4" min="1" max="1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Hoja2!$E$4:$E$5</xm:f>
          </x14:formula1>
          <xm:sqref>F4:F14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4"/>
  <sheetViews>
    <sheetView topLeftCell="A14" zoomScale="90" zoomScaleNormal="90" workbookViewId="0">
      <selection activeCell="F4" sqref="F4"/>
    </sheetView>
  </sheetViews>
  <sheetFormatPr baseColWidth="10" defaultColWidth="11.42578125" defaultRowHeight="11.25" x14ac:dyDescent="0.2"/>
  <cols>
    <col min="1" max="1" width="29.140625" style="27" customWidth="1"/>
    <col min="2" max="2" width="32.42578125" style="27" customWidth="1"/>
    <col min="3" max="4" width="23.28515625" style="27" customWidth="1"/>
    <col min="5" max="5" width="17.42578125" style="27" customWidth="1"/>
    <col min="6" max="6" width="20.42578125" style="27" customWidth="1"/>
    <col min="7" max="7" width="31.28515625" style="27" customWidth="1"/>
    <col min="8" max="8" width="42.140625" style="27" customWidth="1"/>
    <col min="9" max="9" width="0" style="27" hidden="1" customWidth="1"/>
    <col min="10" max="10" width="16.28515625" style="27" hidden="1" customWidth="1"/>
    <col min="11" max="13" width="0" style="27" hidden="1" customWidth="1"/>
    <col min="14" max="16384" width="11.42578125" style="27"/>
  </cols>
  <sheetData>
    <row r="1" spans="1:13" ht="44.25" customHeight="1" thickBot="1" x14ac:dyDescent="0.25">
      <c r="A1" s="1230" t="s">
        <v>998</v>
      </c>
      <c r="B1" s="1231"/>
      <c r="C1" s="1231"/>
      <c r="D1" s="1231"/>
      <c r="E1" s="1231"/>
      <c r="F1" s="1231"/>
      <c r="G1" s="1231"/>
      <c r="H1" s="1232"/>
      <c r="I1" s="1210" t="s">
        <v>49</v>
      </c>
      <c r="J1" s="1165"/>
      <c r="K1" s="1165"/>
      <c r="L1" s="1165"/>
      <c r="M1" s="1198" t="s">
        <v>50</v>
      </c>
    </row>
    <row r="2" spans="1:13" ht="54.75" customHeight="1" thickBot="1" x14ac:dyDescent="0.25">
      <c r="A2" s="310" t="s">
        <v>52</v>
      </c>
      <c r="B2" s="311" t="s">
        <v>953</v>
      </c>
      <c r="C2" s="312" t="s">
        <v>999</v>
      </c>
      <c r="D2" s="312" t="s">
        <v>55</v>
      </c>
      <c r="E2" s="312" t="s">
        <v>56</v>
      </c>
      <c r="F2" s="312" t="s">
        <v>57</v>
      </c>
      <c r="G2" s="311" t="s">
        <v>847</v>
      </c>
      <c r="H2" s="313" t="s">
        <v>125</v>
      </c>
      <c r="I2" s="210" t="s">
        <v>58</v>
      </c>
      <c r="J2" s="167" t="s">
        <v>59</v>
      </c>
      <c r="K2" s="167" t="s">
        <v>60</v>
      </c>
      <c r="L2" s="167" t="s">
        <v>61</v>
      </c>
      <c r="M2" s="1198"/>
    </row>
    <row r="3" spans="1:13" ht="69.75" customHeight="1" x14ac:dyDescent="0.2">
      <c r="A3" s="1233" t="s">
        <v>1000</v>
      </c>
      <c r="B3" s="308" t="s">
        <v>1001</v>
      </c>
      <c r="C3" s="299" t="s">
        <v>66</v>
      </c>
      <c r="D3" s="305">
        <v>50</v>
      </c>
      <c r="E3" s="305">
        <v>0</v>
      </c>
      <c r="F3" s="305">
        <v>0</v>
      </c>
      <c r="G3" s="19" t="s">
        <v>1002</v>
      </c>
      <c r="H3" s="309" t="s">
        <v>875</v>
      </c>
    </row>
    <row r="4" spans="1:13" ht="111" customHeight="1" x14ac:dyDescent="0.2">
      <c r="A4" s="1234"/>
      <c r="B4" s="160" t="s">
        <v>1003</v>
      </c>
      <c r="C4" s="196" t="s">
        <v>539</v>
      </c>
      <c r="D4" s="211">
        <v>0.33</v>
      </c>
      <c r="E4" s="211">
        <v>0.33</v>
      </c>
      <c r="F4" s="211">
        <v>0.34</v>
      </c>
      <c r="G4" s="152" t="s">
        <v>1004</v>
      </c>
      <c r="H4" s="200" t="s">
        <v>875</v>
      </c>
    </row>
    <row r="5" spans="1:13" ht="47.25" customHeight="1" x14ac:dyDescent="0.2">
      <c r="A5" s="1234"/>
      <c r="B5" s="160" t="s">
        <v>1005</v>
      </c>
      <c r="C5" s="196" t="s">
        <v>66</v>
      </c>
      <c r="D5" s="198">
        <v>2</v>
      </c>
      <c r="E5" s="198">
        <v>2</v>
      </c>
      <c r="F5" s="198">
        <v>1</v>
      </c>
      <c r="G5" s="159" t="s">
        <v>1006</v>
      </c>
      <c r="H5" s="201" t="s">
        <v>875</v>
      </c>
    </row>
    <row r="6" spans="1:13" ht="83.25" customHeight="1" x14ac:dyDescent="0.2">
      <c r="A6" s="1223" t="s">
        <v>1007</v>
      </c>
      <c r="B6" s="159" t="s">
        <v>1008</v>
      </c>
      <c r="C6" s="196" t="s">
        <v>539</v>
      </c>
      <c r="D6" s="212">
        <v>0.33</v>
      </c>
      <c r="E6" s="212">
        <v>0.33</v>
      </c>
      <c r="F6" s="212">
        <v>0.34</v>
      </c>
      <c r="G6" s="17" t="s">
        <v>1009</v>
      </c>
      <c r="H6" s="202" t="s">
        <v>875</v>
      </c>
    </row>
    <row r="7" spans="1:13" ht="72" x14ac:dyDescent="0.2">
      <c r="A7" s="1223"/>
      <c r="B7" s="159" t="s">
        <v>1010</v>
      </c>
      <c r="C7" s="196" t="s">
        <v>66</v>
      </c>
      <c r="D7" s="199">
        <v>1</v>
      </c>
      <c r="E7" s="199">
        <v>3</v>
      </c>
      <c r="F7" s="199">
        <v>2</v>
      </c>
      <c r="G7" s="159" t="s">
        <v>1011</v>
      </c>
      <c r="H7" s="202" t="s">
        <v>875</v>
      </c>
    </row>
    <row r="8" spans="1:13" ht="108" x14ac:dyDescent="0.2">
      <c r="A8" s="1223"/>
      <c r="B8" s="136" t="s">
        <v>1012</v>
      </c>
      <c r="C8" s="214" t="s">
        <v>539</v>
      </c>
      <c r="D8" s="215">
        <v>0.2</v>
      </c>
      <c r="E8" s="215">
        <v>0.4</v>
      </c>
      <c r="F8" s="215">
        <v>0.4</v>
      </c>
      <c r="G8" s="136" t="s">
        <v>1013</v>
      </c>
      <c r="H8" s="203" t="s">
        <v>875</v>
      </c>
    </row>
    <row r="9" spans="1:13" ht="25.5" customHeight="1" x14ac:dyDescent="0.2">
      <c r="A9" s="1223"/>
      <c r="B9" s="1225" t="s">
        <v>1014</v>
      </c>
      <c r="C9" s="1235" t="s">
        <v>66</v>
      </c>
      <c r="D9" s="1237">
        <v>2</v>
      </c>
      <c r="E9" s="1237">
        <v>4</v>
      </c>
      <c r="F9" s="1237">
        <v>4</v>
      </c>
      <c r="G9" s="1227" t="s">
        <v>1015</v>
      </c>
      <c r="H9" s="1228" t="s">
        <v>875</v>
      </c>
    </row>
    <row r="10" spans="1:13" ht="63" customHeight="1" x14ac:dyDescent="0.2">
      <c r="A10" s="1223"/>
      <c r="B10" s="1226"/>
      <c r="C10" s="1236"/>
      <c r="D10" s="1238"/>
      <c r="E10" s="1238"/>
      <c r="F10" s="1238"/>
      <c r="G10" s="1227"/>
      <c r="H10" s="1229"/>
    </row>
    <row r="11" spans="1:13" ht="75" customHeight="1" x14ac:dyDescent="0.2">
      <c r="A11" s="204" t="s">
        <v>1016</v>
      </c>
      <c r="B11" s="159" t="s">
        <v>1017</v>
      </c>
      <c r="C11" s="196" t="s">
        <v>66</v>
      </c>
      <c r="D11" s="199">
        <v>0</v>
      </c>
      <c r="E11" s="199">
        <v>0</v>
      </c>
      <c r="F11" s="199">
        <v>1</v>
      </c>
      <c r="G11" s="172" t="s">
        <v>1018</v>
      </c>
      <c r="H11" s="202" t="s">
        <v>875</v>
      </c>
    </row>
    <row r="12" spans="1:13" ht="93.75" customHeight="1" x14ac:dyDescent="0.2">
      <c r="A12" s="1223" t="s">
        <v>1019</v>
      </c>
      <c r="B12" s="159" t="s">
        <v>1020</v>
      </c>
      <c r="C12" s="196" t="s">
        <v>66</v>
      </c>
      <c r="D12" s="199">
        <v>0</v>
      </c>
      <c r="E12" s="199">
        <v>1</v>
      </c>
      <c r="F12" s="199">
        <v>1</v>
      </c>
      <c r="G12" s="173" t="s">
        <v>1021</v>
      </c>
      <c r="H12" s="202" t="s">
        <v>875</v>
      </c>
    </row>
    <row r="13" spans="1:13" ht="99" customHeight="1" x14ac:dyDescent="0.2">
      <c r="A13" s="1223"/>
      <c r="B13" s="159" t="s">
        <v>1022</v>
      </c>
      <c r="C13" s="196" t="s">
        <v>66</v>
      </c>
      <c r="D13" s="199">
        <v>0</v>
      </c>
      <c r="E13" s="199">
        <v>1</v>
      </c>
      <c r="F13" s="199">
        <v>1</v>
      </c>
      <c r="G13" s="173" t="s">
        <v>1023</v>
      </c>
      <c r="H13" s="202" t="s">
        <v>875</v>
      </c>
    </row>
    <row r="14" spans="1:13" ht="55.5" customHeight="1" x14ac:dyDescent="0.2">
      <c r="A14" s="1224"/>
      <c r="B14" s="205" t="s">
        <v>1024</v>
      </c>
      <c r="C14" s="206" t="s">
        <v>66</v>
      </c>
      <c r="D14" s="207">
        <v>0</v>
      </c>
      <c r="E14" s="207">
        <v>1</v>
      </c>
      <c r="F14" s="207">
        <v>1</v>
      </c>
      <c r="G14" s="208" t="s">
        <v>1025</v>
      </c>
      <c r="H14" s="209" t="s">
        <v>875</v>
      </c>
    </row>
  </sheetData>
  <mergeCells count="13">
    <mergeCell ref="I1:L1"/>
    <mergeCell ref="M1:M2"/>
    <mergeCell ref="A12:A14"/>
    <mergeCell ref="A6:A10"/>
    <mergeCell ref="B9:B10"/>
    <mergeCell ref="G9:G10"/>
    <mergeCell ref="H9:H10"/>
    <mergeCell ref="A1:H1"/>
    <mergeCell ref="A3:A5"/>
    <mergeCell ref="C9:C10"/>
    <mergeCell ref="D9:D10"/>
    <mergeCell ref="E9:E10"/>
    <mergeCell ref="F9:F10"/>
  </mergeCells>
  <pageMargins left="0.70866141732283472" right="0.70866141732283472" top="0.74803149606299213" bottom="0.74803149606299213" header="0.31496062992125984" footer="0.31496062992125984"/>
  <pageSetup scale="6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Hoja2!$E$4:$E$5</xm:f>
          </x14:formula1>
          <xm:sqref>C3:C9 C11:C14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A2" sqref="A2:A3"/>
    </sheetView>
  </sheetViews>
  <sheetFormatPr baseColWidth="10" defaultColWidth="11.42578125" defaultRowHeight="15" x14ac:dyDescent="0.25"/>
  <cols>
    <col min="1" max="1" width="18.42578125" customWidth="1"/>
  </cols>
  <sheetData>
    <row r="1" spans="1:1" x14ac:dyDescent="0.25">
      <c r="A1" t="s">
        <v>1026</v>
      </c>
    </row>
    <row r="2" spans="1:1" x14ac:dyDescent="0.25">
      <c r="A2" t="s">
        <v>528</v>
      </c>
    </row>
    <row r="3" spans="1:1" x14ac:dyDescent="0.25">
      <c r="A3" t="s">
        <v>1027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topLeftCell="C10" workbookViewId="0">
      <selection activeCell="E8" sqref="E8:E10"/>
    </sheetView>
  </sheetViews>
  <sheetFormatPr baseColWidth="10" defaultColWidth="11.42578125" defaultRowHeight="15" x14ac:dyDescent="0.2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x14ac:dyDescent="0.25">
      <c r="A1" s="7" t="s">
        <v>1028</v>
      </c>
      <c r="B1" s="6" t="s">
        <v>112</v>
      </c>
      <c r="C1" s="6" t="s">
        <v>114</v>
      </c>
      <c r="D1" s="6" t="s">
        <v>1029</v>
      </c>
      <c r="E1" s="6" t="s">
        <v>1030</v>
      </c>
      <c r="F1" s="11" t="s">
        <v>1031</v>
      </c>
      <c r="G1" s="11" t="s">
        <v>18</v>
      </c>
    </row>
    <row r="2" spans="1:7" x14ac:dyDescent="0.25">
      <c r="A2" s="8" t="s">
        <v>1032</v>
      </c>
      <c r="B2" t="s">
        <v>145</v>
      </c>
      <c r="C2" t="s">
        <v>1033</v>
      </c>
      <c r="D2" t="s">
        <v>147</v>
      </c>
      <c r="E2" s="10" t="s">
        <v>151</v>
      </c>
      <c r="F2" s="12">
        <v>15</v>
      </c>
      <c r="G2" t="s">
        <v>149</v>
      </c>
    </row>
    <row r="3" spans="1:7" x14ac:dyDescent="0.25">
      <c r="A3" s="8" t="s">
        <v>1034</v>
      </c>
      <c r="B3" t="s">
        <v>39</v>
      </c>
      <c r="C3" t="s">
        <v>1035</v>
      </c>
      <c r="D3" t="s">
        <v>168</v>
      </c>
      <c r="E3" s="10" t="s">
        <v>1036</v>
      </c>
      <c r="F3" s="12">
        <v>0</v>
      </c>
      <c r="G3" t="s">
        <v>469</v>
      </c>
    </row>
    <row r="4" spans="1:7" x14ac:dyDescent="0.25">
      <c r="A4" s="8" t="s">
        <v>1037</v>
      </c>
      <c r="B4" t="s">
        <v>196</v>
      </c>
      <c r="C4" t="s">
        <v>693</v>
      </c>
      <c r="E4" s="10" t="s">
        <v>163</v>
      </c>
      <c r="F4" s="12">
        <v>15</v>
      </c>
    </row>
    <row r="5" spans="1:7" x14ac:dyDescent="0.25">
      <c r="A5" s="8" t="s">
        <v>1038</v>
      </c>
      <c r="B5" t="s">
        <v>579</v>
      </c>
      <c r="C5" t="s">
        <v>40</v>
      </c>
      <c r="E5" s="10" t="s">
        <v>1039</v>
      </c>
      <c r="F5" s="12">
        <v>0</v>
      </c>
    </row>
    <row r="6" spans="1:7" x14ac:dyDescent="0.25">
      <c r="A6" s="8" t="s">
        <v>1040</v>
      </c>
      <c r="B6" t="s">
        <v>1041</v>
      </c>
      <c r="C6" t="s">
        <v>705</v>
      </c>
      <c r="E6" s="10" t="s">
        <v>166</v>
      </c>
      <c r="F6" s="12">
        <v>15</v>
      </c>
    </row>
    <row r="7" spans="1:7" x14ac:dyDescent="0.25">
      <c r="A7" s="8" t="s">
        <v>1042</v>
      </c>
      <c r="E7" s="10" t="s">
        <v>1043</v>
      </c>
      <c r="F7" s="12">
        <v>0</v>
      </c>
    </row>
    <row r="8" spans="1:7" x14ac:dyDescent="0.25">
      <c r="A8" s="9" t="s">
        <v>1044</v>
      </c>
      <c r="E8" s="10" t="s">
        <v>170</v>
      </c>
      <c r="F8" s="12">
        <v>15</v>
      </c>
    </row>
    <row r="9" spans="1:7" x14ac:dyDescent="0.25">
      <c r="A9" s="9" t="s">
        <v>1045</v>
      </c>
      <c r="E9" s="10" t="s">
        <v>597</v>
      </c>
      <c r="F9" s="12">
        <v>10</v>
      </c>
    </row>
    <row r="10" spans="1:7" ht="26.25" x14ac:dyDescent="0.25">
      <c r="A10" s="9" t="s">
        <v>1046</v>
      </c>
      <c r="E10" s="10" t="s">
        <v>1047</v>
      </c>
      <c r="F10" s="12">
        <v>0</v>
      </c>
    </row>
    <row r="11" spans="1:7" x14ac:dyDescent="0.25">
      <c r="A11" s="9" t="s">
        <v>1048</v>
      </c>
      <c r="E11" s="10" t="s">
        <v>173</v>
      </c>
      <c r="F11" s="12">
        <v>15</v>
      </c>
    </row>
    <row r="12" spans="1:7" x14ac:dyDescent="0.25">
      <c r="A12" s="9" t="s">
        <v>142</v>
      </c>
      <c r="E12" s="10" t="s">
        <v>1049</v>
      </c>
      <c r="F12" s="12">
        <v>0</v>
      </c>
    </row>
    <row r="13" spans="1:7" ht="26.25" x14ac:dyDescent="0.25">
      <c r="A13" s="9" t="s">
        <v>1050</v>
      </c>
      <c r="E13" s="10" t="s">
        <v>176</v>
      </c>
      <c r="F13" s="12">
        <v>15</v>
      </c>
    </row>
    <row r="14" spans="1:7" x14ac:dyDescent="0.25">
      <c r="A14" s="9" t="s">
        <v>1051</v>
      </c>
      <c r="E14" s="10" t="s">
        <v>1052</v>
      </c>
      <c r="F14" s="12">
        <v>0</v>
      </c>
    </row>
    <row r="15" spans="1:7" x14ac:dyDescent="0.25">
      <c r="A15" s="9"/>
      <c r="E15" s="10" t="s">
        <v>179</v>
      </c>
      <c r="F15" s="12">
        <v>10</v>
      </c>
    </row>
    <row r="16" spans="1:7" x14ac:dyDescent="0.25">
      <c r="A16" s="9"/>
      <c r="E16" s="10" t="s">
        <v>1053</v>
      </c>
      <c r="F16" s="12">
        <v>5</v>
      </c>
    </row>
    <row r="17" spans="1:12" x14ac:dyDescent="0.25">
      <c r="A17" s="9"/>
      <c r="E17" s="10" t="s">
        <v>1054</v>
      </c>
      <c r="F17" s="12">
        <v>0</v>
      </c>
    </row>
    <row r="18" spans="1:12" x14ac:dyDescent="0.25">
      <c r="A18" s="8"/>
      <c r="E18" s="13" t="s">
        <v>139</v>
      </c>
      <c r="F18" s="12">
        <f>SUM(F2:F17)</f>
        <v>115</v>
      </c>
    </row>
    <row r="19" spans="1:12" x14ac:dyDescent="0.25">
      <c r="A19" s="8"/>
    </row>
    <row r="20" spans="1:12" x14ac:dyDescent="0.25">
      <c r="A20" s="8"/>
    </row>
    <row r="21" spans="1:12" x14ac:dyDescent="0.25">
      <c r="A21" s="14"/>
    </row>
    <row r="22" spans="1:12" x14ac:dyDescent="0.25">
      <c r="A22" s="14"/>
    </row>
    <row r="23" spans="1:12" ht="60.75" x14ac:dyDescent="0.3">
      <c r="B23" s="1239" t="s">
        <v>1055</v>
      </c>
      <c r="C23" s="1239"/>
      <c r="D23" s="6" t="s">
        <v>1056</v>
      </c>
      <c r="E23" s="15" t="s">
        <v>1057</v>
      </c>
      <c r="G23" s="14" t="s">
        <v>1058</v>
      </c>
      <c r="H23" s="14" t="s">
        <v>1059</v>
      </c>
    </row>
    <row r="24" spans="1:12" x14ac:dyDescent="0.25">
      <c r="B24" s="6" t="s">
        <v>112</v>
      </c>
      <c r="C24" s="6" t="s">
        <v>114</v>
      </c>
      <c r="D24" t="s">
        <v>197</v>
      </c>
      <c r="E24" t="s">
        <v>152</v>
      </c>
      <c r="G24" t="s">
        <v>156</v>
      </c>
      <c r="H24" t="s">
        <v>156</v>
      </c>
    </row>
    <row r="25" spans="1:12" x14ac:dyDescent="0.25">
      <c r="B25" t="s">
        <v>145</v>
      </c>
      <c r="C25" t="s">
        <v>693</v>
      </c>
      <c r="D25" t="s">
        <v>204</v>
      </c>
      <c r="E25" t="s">
        <v>693</v>
      </c>
      <c r="G25" t="s">
        <v>157</v>
      </c>
      <c r="H25" t="s">
        <v>235</v>
      </c>
      <c r="L25" t="b">
        <f>IF(K25=DATOS!E2,"")</f>
        <v>0</v>
      </c>
    </row>
    <row r="26" spans="1:12" x14ac:dyDescent="0.25">
      <c r="B26" t="s">
        <v>39</v>
      </c>
      <c r="C26" t="s">
        <v>40</v>
      </c>
      <c r="E26" t="s">
        <v>685</v>
      </c>
      <c r="H26" t="s">
        <v>157</v>
      </c>
    </row>
    <row r="27" spans="1:12" x14ac:dyDescent="0.25">
      <c r="B27" t="s">
        <v>196</v>
      </c>
      <c r="C27" t="s">
        <v>705</v>
      </c>
    </row>
    <row r="28" spans="1:12" x14ac:dyDescent="0.25">
      <c r="B28" t="s">
        <v>579</v>
      </c>
    </row>
    <row r="29" spans="1:12" x14ac:dyDescent="0.25">
      <c r="B29" t="s">
        <v>1041</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view="pageBreakPreview" zoomScale="60" zoomScaleNormal="100" workbookViewId="0">
      <selection activeCell="A11" sqref="A11:D11"/>
    </sheetView>
  </sheetViews>
  <sheetFormatPr baseColWidth="10" defaultColWidth="11.42578125" defaultRowHeight="15" x14ac:dyDescent="0.25"/>
  <cols>
    <col min="1" max="1" width="28.5703125" style="1" customWidth="1"/>
    <col min="2" max="3" width="11.42578125" style="1" customWidth="1"/>
    <col min="4" max="4" width="11.42578125" style="1"/>
    <col min="5" max="5" width="6.42578125" style="1" customWidth="1"/>
    <col min="6" max="6" width="16.7109375" style="1" customWidth="1"/>
    <col min="7" max="16384" width="11.42578125" style="1"/>
  </cols>
  <sheetData>
    <row r="1" spans="1:10" ht="16.5" thickBot="1" x14ac:dyDescent="0.3">
      <c r="A1" s="467"/>
      <c r="B1" s="446" t="s">
        <v>41</v>
      </c>
      <c r="C1" s="447"/>
      <c r="D1" s="447"/>
      <c r="E1" s="447"/>
      <c r="F1" s="447"/>
      <c r="G1" s="447"/>
      <c r="H1" s="447"/>
      <c r="I1" s="447"/>
      <c r="J1" s="448"/>
    </row>
    <row r="2" spans="1:10" x14ac:dyDescent="0.25">
      <c r="A2" s="468"/>
      <c r="B2" s="449" t="s">
        <v>42</v>
      </c>
      <c r="C2" s="450"/>
      <c r="D2" s="451"/>
      <c r="E2" s="458"/>
      <c r="F2" s="459"/>
      <c r="G2" s="459"/>
      <c r="H2" s="459"/>
      <c r="I2" s="459"/>
      <c r="J2" s="460"/>
    </row>
    <row r="3" spans="1:10" ht="6" customHeight="1" x14ac:dyDescent="0.25">
      <c r="A3" s="468"/>
      <c r="B3" s="452"/>
      <c r="C3" s="453"/>
      <c r="D3" s="454"/>
      <c r="E3" s="461"/>
      <c r="F3" s="462"/>
      <c r="G3" s="462"/>
      <c r="H3" s="462"/>
      <c r="I3" s="462"/>
      <c r="J3" s="463"/>
    </row>
    <row r="4" spans="1:10" ht="9" customHeight="1" thickBot="1" x14ac:dyDescent="0.3">
      <c r="A4" s="468"/>
      <c r="B4" s="455"/>
      <c r="C4" s="456"/>
      <c r="D4" s="457"/>
      <c r="E4" s="464"/>
      <c r="F4" s="465"/>
      <c r="G4" s="465"/>
      <c r="H4" s="465"/>
      <c r="I4" s="465"/>
      <c r="J4" s="466"/>
    </row>
    <row r="5" spans="1:10" ht="30" customHeight="1" thickBot="1" x14ac:dyDescent="0.3">
      <c r="A5" s="468"/>
      <c r="B5" s="437" t="s">
        <v>43</v>
      </c>
      <c r="C5" s="439"/>
      <c r="D5" s="469"/>
      <c r="E5" s="470"/>
      <c r="F5" s="470"/>
      <c r="G5" s="470"/>
      <c r="H5" s="470"/>
      <c r="I5" s="470"/>
      <c r="J5" s="471"/>
    </row>
    <row r="6" spans="1:10" ht="21.75" customHeight="1" thickBot="1" x14ac:dyDescent="0.3">
      <c r="A6" s="62"/>
      <c r="B6" s="61"/>
      <c r="C6" s="61"/>
      <c r="D6" s="61"/>
      <c r="E6" s="61"/>
      <c r="F6" s="61"/>
      <c r="G6" s="61"/>
      <c r="H6" s="61"/>
      <c r="I6" s="61"/>
      <c r="J6" s="60"/>
    </row>
    <row r="7" spans="1:10" ht="25.5" customHeight="1" thickBot="1" x14ac:dyDescent="0.3">
      <c r="A7" s="472" t="s">
        <v>44</v>
      </c>
      <c r="B7" s="473"/>
      <c r="C7" s="473"/>
      <c r="D7" s="474"/>
      <c r="F7" s="472" t="s">
        <v>45</v>
      </c>
      <c r="G7" s="473"/>
      <c r="H7" s="473"/>
      <c r="I7" s="473"/>
      <c r="J7" s="474"/>
    </row>
    <row r="8" spans="1:10" ht="36.75" customHeight="1" x14ac:dyDescent="0.25">
      <c r="A8" s="440"/>
      <c r="B8" s="441"/>
      <c r="C8" s="441"/>
      <c r="D8" s="442"/>
      <c r="E8" s="475"/>
      <c r="F8" s="477"/>
      <c r="G8" s="478"/>
      <c r="H8" s="478"/>
      <c r="I8" s="478"/>
      <c r="J8" s="479"/>
    </row>
    <row r="9" spans="1:10" ht="33.75" customHeight="1" x14ac:dyDescent="0.25">
      <c r="A9" s="431"/>
      <c r="B9" s="432"/>
      <c r="C9" s="432"/>
      <c r="D9" s="433"/>
      <c r="E9" s="476"/>
      <c r="F9" s="434"/>
      <c r="G9" s="435"/>
      <c r="H9" s="435"/>
      <c r="I9" s="435"/>
      <c r="J9" s="436"/>
    </row>
    <row r="10" spans="1:10" ht="32.25" customHeight="1" x14ac:dyDescent="0.25">
      <c r="A10" s="431"/>
      <c r="B10" s="432"/>
      <c r="C10" s="432"/>
      <c r="D10" s="433"/>
      <c r="E10" s="476"/>
      <c r="F10" s="434"/>
      <c r="G10" s="435"/>
      <c r="H10" s="435"/>
      <c r="I10" s="435"/>
      <c r="J10" s="436"/>
    </row>
    <row r="11" spans="1:10" ht="40.5" customHeight="1" x14ac:dyDescent="0.25">
      <c r="A11" s="431"/>
      <c r="B11" s="432"/>
      <c r="C11" s="432"/>
      <c r="D11" s="433"/>
      <c r="E11" s="476"/>
      <c r="F11" s="434"/>
      <c r="G11" s="435"/>
      <c r="H11" s="435"/>
      <c r="I11" s="435"/>
      <c r="J11" s="436"/>
    </row>
    <row r="12" spans="1:10" ht="40.5" customHeight="1" x14ac:dyDescent="0.25">
      <c r="A12" s="431"/>
      <c r="B12" s="432"/>
      <c r="C12" s="432"/>
      <c r="D12" s="433"/>
      <c r="E12" s="476"/>
      <c r="F12" s="434"/>
      <c r="G12" s="435"/>
      <c r="H12" s="435"/>
      <c r="I12" s="435"/>
      <c r="J12" s="436"/>
    </row>
    <row r="13" spans="1:10" ht="42" customHeight="1" x14ac:dyDescent="0.25">
      <c r="A13" s="431"/>
      <c r="B13" s="432"/>
      <c r="C13" s="432"/>
      <c r="D13" s="433"/>
      <c r="E13" s="476"/>
      <c r="F13" s="434"/>
      <c r="G13" s="435"/>
      <c r="H13" s="435"/>
      <c r="I13" s="435"/>
      <c r="J13" s="436"/>
    </row>
    <row r="14" spans="1:10" ht="46.5" customHeight="1" thickBot="1" x14ac:dyDescent="0.3">
      <c r="A14" s="431"/>
      <c r="B14" s="432"/>
      <c r="C14" s="432"/>
      <c r="D14" s="433"/>
      <c r="E14" s="476"/>
      <c r="F14" s="434"/>
      <c r="G14" s="435"/>
      <c r="H14" s="435"/>
      <c r="I14" s="435"/>
      <c r="J14" s="436"/>
    </row>
    <row r="15" spans="1:10" ht="36" customHeight="1" thickBot="1" x14ac:dyDescent="0.3">
      <c r="A15" s="437" t="s">
        <v>46</v>
      </c>
      <c r="B15" s="438"/>
      <c r="C15" s="438"/>
      <c r="D15" s="439"/>
      <c r="E15" s="59"/>
      <c r="F15" s="437" t="s">
        <v>47</v>
      </c>
      <c r="G15" s="438"/>
      <c r="H15" s="438"/>
      <c r="I15" s="438"/>
      <c r="J15" s="439"/>
    </row>
    <row r="16" spans="1:10" ht="33" customHeight="1" x14ac:dyDescent="0.25">
      <c r="A16" s="440"/>
      <c r="B16" s="441"/>
      <c r="C16" s="441"/>
      <c r="D16" s="442"/>
      <c r="E16" s="398"/>
      <c r="F16" s="443"/>
      <c r="G16" s="444"/>
      <c r="H16" s="444"/>
      <c r="I16" s="444"/>
      <c r="J16" s="445"/>
    </row>
    <row r="17" spans="1:10" ht="42.75" customHeight="1" x14ac:dyDescent="0.25">
      <c r="A17" s="434"/>
      <c r="B17" s="435"/>
      <c r="C17" s="435"/>
      <c r="D17" s="436"/>
      <c r="E17" s="400"/>
      <c r="F17" s="434"/>
      <c r="G17" s="435"/>
      <c r="H17" s="435"/>
      <c r="I17" s="435"/>
      <c r="J17" s="436"/>
    </row>
    <row r="18" spans="1:10" ht="39" customHeight="1" x14ac:dyDescent="0.25">
      <c r="A18" s="434"/>
      <c r="B18" s="435"/>
      <c r="C18" s="435"/>
      <c r="D18" s="436"/>
      <c r="E18" s="400"/>
      <c r="F18" s="434"/>
      <c r="G18" s="435"/>
      <c r="H18" s="435"/>
      <c r="I18" s="435"/>
      <c r="J18" s="436"/>
    </row>
    <row r="19" spans="1:10" ht="34.5" customHeight="1" x14ac:dyDescent="0.25">
      <c r="A19" s="434"/>
      <c r="B19" s="435"/>
      <c r="C19" s="435"/>
      <c r="D19" s="436"/>
      <c r="E19" s="400"/>
      <c r="F19" s="434"/>
      <c r="G19" s="435"/>
      <c r="H19" s="435"/>
      <c r="I19" s="435"/>
      <c r="J19" s="436"/>
    </row>
    <row r="20" spans="1:10" ht="36" customHeight="1" x14ac:dyDescent="0.25">
      <c r="A20" s="434"/>
      <c r="B20" s="435"/>
      <c r="C20" s="435"/>
      <c r="D20" s="436"/>
      <c r="F20" s="434"/>
      <c r="G20" s="435"/>
      <c r="H20" s="435"/>
      <c r="I20" s="435"/>
      <c r="J20" s="436"/>
    </row>
    <row r="21" spans="1:10" ht="33.75" customHeight="1" x14ac:dyDescent="0.25">
      <c r="A21" s="434"/>
      <c r="B21" s="435"/>
      <c r="C21" s="435"/>
      <c r="D21" s="436"/>
      <c r="F21" s="434"/>
      <c r="G21" s="435"/>
      <c r="H21" s="435"/>
      <c r="I21" s="435"/>
      <c r="J21" s="436"/>
    </row>
    <row r="22" spans="1:10" ht="30" customHeight="1" x14ac:dyDescent="0.25">
      <c r="A22" s="434"/>
      <c r="B22" s="435"/>
      <c r="C22" s="435"/>
      <c r="D22" s="436"/>
      <c r="F22" s="434"/>
      <c r="G22" s="435"/>
      <c r="H22" s="435"/>
      <c r="I22" s="435"/>
      <c r="J22" s="436"/>
    </row>
  </sheetData>
  <mergeCells count="40">
    <mergeCell ref="F10:J10"/>
    <mergeCell ref="B1:J1"/>
    <mergeCell ref="B2:D4"/>
    <mergeCell ref="E2:J4"/>
    <mergeCell ref="A10:D10"/>
    <mergeCell ref="A1:A5"/>
    <mergeCell ref="D5:J5"/>
    <mergeCell ref="A7:D7"/>
    <mergeCell ref="F7:J7"/>
    <mergeCell ref="E8:E14"/>
    <mergeCell ref="A8:D8"/>
    <mergeCell ref="F8:J8"/>
    <mergeCell ref="A9:D9"/>
    <mergeCell ref="F9:J9"/>
    <mergeCell ref="F14:J14"/>
    <mergeCell ref="B5:C5"/>
    <mergeCell ref="F11:J11"/>
    <mergeCell ref="F15:J15"/>
    <mergeCell ref="A20:D20"/>
    <mergeCell ref="F20:J20"/>
    <mergeCell ref="A11:D11"/>
    <mergeCell ref="A14:D14"/>
    <mergeCell ref="A15:D15"/>
    <mergeCell ref="A16:D16"/>
    <mergeCell ref="F12:J12"/>
    <mergeCell ref="F13:J13"/>
    <mergeCell ref="A19:D19"/>
    <mergeCell ref="F19:J19"/>
    <mergeCell ref="F16:J16"/>
    <mergeCell ref="A17:D17"/>
    <mergeCell ref="F17:J17"/>
    <mergeCell ref="E16:E19"/>
    <mergeCell ref="A12:D12"/>
    <mergeCell ref="F22:J22"/>
    <mergeCell ref="F21:J21"/>
    <mergeCell ref="A21:D21"/>
    <mergeCell ref="A18:D18"/>
    <mergeCell ref="F18:J18"/>
    <mergeCell ref="A22:D22"/>
    <mergeCell ref="A13:D13"/>
  </mergeCells>
  <printOptions horizontalCentered="1"/>
  <pageMargins left="0.70866141732283472" right="0.70866141732283472" top="0.74803149606299213" bottom="0.74803149606299213" header="0.31496062992125984" footer="0.31496062992125984"/>
  <pageSetup scale="7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
  <sheetViews>
    <sheetView topLeftCell="A9" zoomScaleNormal="100" zoomScaleSheetLayoutView="110" workbookViewId="0">
      <selection activeCell="G6" sqref="G6:H6"/>
    </sheetView>
  </sheetViews>
  <sheetFormatPr baseColWidth="10" defaultColWidth="11.42578125" defaultRowHeight="11.25" x14ac:dyDescent="0.2"/>
  <cols>
    <col min="1" max="1" width="11.42578125" style="23"/>
    <col min="2" max="2" width="7.140625" style="23" customWidth="1"/>
    <col min="3" max="3" width="6.28515625" style="23" customWidth="1"/>
    <col min="4" max="4" width="17.28515625" style="23" customWidth="1"/>
    <col min="5" max="5" width="15.85546875" style="23" customWidth="1"/>
    <col min="6" max="6" width="15" style="23" customWidth="1"/>
    <col min="7" max="7" width="15.5703125" style="180" customWidth="1"/>
    <col min="8" max="8" width="13.7109375" style="180" customWidth="1"/>
    <col min="9" max="9" width="15.28515625" style="180" customWidth="1"/>
    <col min="10" max="10" width="17" style="23" customWidth="1"/>
    <col min="11" max="11" width="15.140625" style="23" customWidth="1"/>
    <col min="12" max="12" width="0" style="23" hidden="1" customWidth="1"/>
    <col min="13" max="13" width="13.85546875" style="23" hidden="1" customWidth="1"/>
    <col min="14" max="16" width="0" style="23" hidden="1" customWidth="1"/>
    <col min="17" max="16384" width="11.42578125" style="23"/>
  </cols>
  <sheetData>
    <row r="1" spans="1:16" ht="21" customHeight="1" thickBot="1" x14ac:dyDescent="0.25">
      <c r="A1" s="496" t="s">
        <v>48</v>
      </c>
      <c r="B1" s="497"/>
      <c r="C1" s="497"/>
      <c r="D1" s="497"/>
      <c r="E1" s="497"/>
      <c r="F1" s="497"/>
      <c r="G1" s="497"/>
      <c r="H1" s="497"/>
      <c r="I1" s="497"/>
      <c r="J1" s="497"/>
      <c r="K1" s="497"/>
      <c r="L1" s="492" t="s">
        <v>49</v>
      </c>
      <c r="M1" s="493"/>
      <c r="N1" s="493"/>
      <c r="O1" s="493"/>
      <c r="P1" s="494" t="s">
        <v>50</v>
      </c>
    </row>
    <row r="2" spans="1:16" ht="78.75" customHeight="1" x14ac:dyDescent="0.2">
      <c r="A2" s="498" t="s">
        <v>51</v>
      </c>
      <c r="B2" s="499"/>
      <c r="C2" s="502" t="s">
        <v>52</v>
      </c>
      <c r="D2" s="503"/>
      <c r="E2" s="184" t="s">
        <v>53</v>
      </c>
      <c r="F2" s="224" t="s">
        <v>54</v>
      </c>
      <c r="G2" s="224" t="s">
        <v>55</v>
      </c>
      <c r="H2" s="224" t="s">
        <v>56</v>
      </c>
      <c r="I2" s="224" t="s">
        <v>57</v>
      </c>
      <c r="J2" s="185" t="s">
        <v>1084</v>
      </c>
      <c r="K2" s="186" t="s">
        <v>125</v>
      </c>
      <c r="L2" s="169" t="s">
        <v>58</v>
      </c>
      <c r="M2" s="142" t="s">
        <v>59</v>
      </c>
      <c r="N2" s="142" t="s">
        <v>60</v>
      </c>
      <c r="O2" s="142" t="s">
        <v>61</v>
      </c>
      <c r="P2" s="495"/>
    </row>
    <row r="3" spans="1:16" ht="182.25" customHeight="1" x14ac:dyDescent="0.2">
      <c r="A3" s="500" t="s">
        <v>62</v>
      </c>
      <c r="B3" s="501"/>
      <c r="C3" s="187" t="s">
        <v>63</v>
      </c>
      <c r="D3" s="188" t="s">
        <v>64</v>
      </c>
      <c r="E3" s="188" t="s">
        <v>65</v>
      </c>
      <c r="F3" s="221" t="s">
        <v>66</v>
      </c>
      <c r="G3" s="222">
        <v>0</v>
      </c>
      <c r="H3" s="222">
        <v>1</v>
      </c>
      <c r="I3" s="222">
        <v>1</v>
      </c>
      <c r="J3" s="188" t="s">
        <v>67</v>
      </c>
      <c r="K3" s="188" t="s">
        <v>68</v>
      </c>
      <c r="L3" s="171"/>
      <c r="M3" s="170"/>
      <c r="N3" s="170"/>
      <c r="O3" s="170"/>
      <c r="P3" s="170"/>
    </row>
    <row r="4" spans="1:16" ht="81" customHeight="1" x14ac:dyDescent="0.2">
      <c r="A4" s="486" t="s">
        <v>69</v>
      </c>
      <c r="B4" s="487"/>
      <c r="C4" s="189" t="s">
        <v>70</v>
      </c>
      <c r="D4" s="188" t="s">
        <v>71</v>
      </c>
      <c r="E4" s="190" t="s">
        <v>72</v>
      </c>
      <c r="F4" s="221" t="s">
        <v>66</v>
      </c>
      <c r="G4" s="223">
        <v>0</v>
      </c>
      <c r="H4" s="223">
        <v>0</v>
      </c>
      <c r="I4" s="223">
        <v>1</v>
      </c>
      <c r="J4" s="188" t="s">
        <v>73</v>
      </c>
      <c r="K4" s="188" t="s">
        <v>74</v>
      </c>
      <c r="L4" s="171"/>
      <c r="M4" s="170"/>
      <c r="N4" s="170"/>
      <c r="O4" s="170"/>
      <c r="P4" s="170"/>
    </row>
    <row r="5" spans="1:16" ht="100.5" customHeight="1" x14ac:dyDescent="0.2">
      <c r="A5" s="488"/>
      <c r="B5" s="489"/>
      <c r="C5" s="189" t="s">
        <v>75</v>
      </c>
      <c r="D5" s="188" t="s">
        <v>76</v>
      </c>
      <c r="E5" s="188" t="s">
        <v>77</v>
      </c>
      <c r="F5" s="221" t="s">
        <v>66</v>
      </c>
      <c r="G5" s="222">
        <v>0</v>
      </c>
      <c r="H5" s="222">
        <v>0</v>
      </c>
      <c r="I5" s="222">
        <v>1</v>
      </c>
      <c r="J5" s="188" t="s">
        <v>78</v>
      </c>
      <c r="K5" s="188" t="s">
        <v>79</v>
      </c>
      <c r="L5" s="171"/>
      <c r="M5" s="170"/>
      <c r="N5" s="170"/>
      <c r="O5" s="170"/>
      <c r="P5" s="170"/>
    </row>
    <row r="6" spans="1:16" ht="138.75" customHeight="1" x14ac:dyDescent="0.2">
      <c r="A6" s="490" t="s">
        <v>80</v>
      </c>
      <c r="B6" s="491"/>
      <c r="C6" s="189" t="s">
        <v>81</v>
      </c>
      <c r="D6" s="188" t="s">
        <v>82</v>
      </c>
      <c r="E6" s="188" t="s">
        <v>83</v>
      </c>
      <c r="F6" s="221" t="s">
        <v>66</v>
      </c>
      <c r="G6" s="222">
        <v>0</v>
      </c>
      <c r="H6" s="222">
        <v>0</v>
      </c>
      <c r="I6" s="222">
        <v>1</v>
      </c>
      <c r="J6" s="188" t="s">
        <v>84</v>
      </c>
      <c r="K6" s="188" t="s">
        <v>85</v>
      </c>
      <c r="L6" s="171"/>
      <c r="M6" s="170"/>
      <c r="N6" s="170"/>
      <c r="O6" s="170"/>
      <c r="P6" s="170"/>
    </row>
    <row r="7" spans="1:16" ht="133.5" customHeight="1" x14ac:dyDescent="0.2">
      <c r="A7" s="490"/>
      <c r="B7" s="491"/>
      <c r="C7" s="189" t="s">
        <v>86</v>
      </c>
      <c r="D7" s="188" t="s">
        <v>1085</v>
      </c>
      <c r="E7" s="188" t="s">
        <v>1086</v>
      </c>
      <c r="F7" s="221" t="s">
        <v>66</v>
      </c>
      <c r="G7" s="222">
        <v>1</v>
      </c>
      <c r="H7" s="222">
        <v>0</v>
      </c>
      <c r="I7" s="222">
        <v>0</v>
      </c>
      <c r="J7" s="188" t="s">
        <v>1087</v>
      </c>
      <c r="K7" s="188" t="s">
        <v>87</v>
      </c>
      <c r="L7" s="171"/>
      <c r="M7" s="170"/>
      <c r="N7" s="170"/>
      <c r="O7" s="170"/>
      <c r="P7" s="170"/>
    </row>
    <row r="8" spans="1:16" ht="133.5" customHeight="1" x14ac:dyDescent="0.2">
      <c r="A8" s="490"/>
      <c r="B8" s="491"/>
      <c r="C8" s="189" t="s">
        <v>88</v>
      </c>
      <c r="D8" s="188" t="s">
        <v>89</v>
      </c>
      <c r="E8" s="188" t="s">
        <v>90</v>
      </c>
      <c r="F8" s="221" t="s">
        <v>66</v>
      </c>
      <c r="G8" s="222">
        <v>1</v>
      </c>
      <c r="H8" s="222">
        <v>1</v>
      </c>
      <c r="I8" s="222">
        <v>1</v>
      </c>
      <c r="J8" s="188" t="s">
        <v>91</v>
      </c>
      <c r="K8" s="188" t="s">
        <v>92</v>
      </c>
      <c r="L8" s="171"/>
      <c r="M8" s="170"/>
      <c r="N8" s="170"/>
      <c r="O8" s="170"/>
      <c r="P8" s="170"/>
    </row>
    <row r="9" spans="1:16" ht="99.75" customHeight="1" thickBot="1" x14ac:dyDescent="0.25">
      <c r="A9" s="482" t="s">
        <v>93</v>
      </c>
      <c r="B9" s="483"/>
      <c r="C9" s="189" t="s">
        <v>94</v>
      </c>
      <c r="D9" s="188" t="s">
        <v>95</v>
      </c>
      <c r="E9" s="188" t="s">
        <v>96</v>
      </c>
      <c r="F9" s="221" t="s">
        <v>66</v>
      </c>
      <c r="G9" s="222">
        <v>1</v>
      </c>
      <c r="H9" s="222">
        <v>1</v>
      </c>
      <c r="I9" s="222">
        <v>1</v>
      </c>
      <c r="J9" s="188" t="s">
        <v>97</v>
      </c>
      <c r="K9" s="188" t="s">
        <v>98</v>
      </c>
      <c r="L9" s="171"/>
      <c r="M9" s="170"/>
      <c r="N9" s="170"/>
      <c r="O9" s="170"/>
      <c r="P9" s="170"/>
    </row>
    <row r="10" spans="1:16" ht="163.5" customHeight="1" thickBot="1" x14ac:dyDescent="0.25">
      <c r="A10" s="484" t="s">
        <v>99</v>
      </c>
      <c r="B10" s="485"/>
      <c r="C10" s="191" t="s">
        <v>100</v>
      </c>
      <c r="D10" s="188" t="s">
        <v>101</v>
      </c>
      <c r="E10" s="188" t="s">
        <v>102</v>
      </c>
      <c r="F10" s="221" t="s">
        <v>66</v>
      </c>
      <c r="G10" s="222">
        <v>1</v>
      </c>
      <c r="H10" s="222">
        <v>1</v>
      </c>
      <c r="I10" s="222">
        <v>1</v>
      </c>
      <c r="J10" s="188" t="s">
        <v>103</v>
      </c>
      <c r="K10" s="188" t="s">
        <v>104</v>
      </c>
      <c r="L10" s="171"/>
      <c r="M10" s="170"/>
      <c r="N10" s="170"/>
      <c r="O10" s="170"/>
      <c r="P10" s="170"/>
    </row>
    <row r="11" spans="1:16" ht="11.25" customHeight="1" x14ac:dyDescent="0.2">
      <c r="A11" s="480"/>
      <c r="B11" s="481"/>
      <c r="C11" s="481"/>
      <c r="D11" s="481"/>
      <c r="E11" s="481"/>
      <c r="F11" s="481"/>
      <c r="G11" s="481"/>
      <c r="H11" s="481"/>
      <c r="I11" s="481"/>
      <c r="J11" s="481"/>
      <c r="K11" s="481"/>
    </row>
  </sheetData>
  <mergeCells count="11">
    <mergeCell ref="L1:O1"/>
    <mergeCell ref="P1:P2"/>
    <mergeCell ref="A1:K1"/>
    <mergeCell ref="A2:B2"/>
    <mergeCell ref="A3:B3"/>
    <mergeCell ref="C2:D2"/>
    <mergeCell ref="A11:K11"/>
    <mergeCell ref="A9:B9"/>
    <mergeCell ref="A10:B10"/>
    <mergeCell ref="A4:B5"/>
    <mergeCell ref="A6:B8"/>
  </mergeCells>
  <pageMargins left="0.31496062992125984" right="0.51181102362204722" top="0.74803149606299213" bottom="0.74803149606299213" header="0.31496062992125984" footer="0.31496062992125984"/>
  <pageSetup paperSize="5"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Hoja2!$E$4:$E$5</xm:f>
          </x14:formula1>
          <xm:sqref>F3:F10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65"/>
  <sheetViews>
    <sheetView topLeftCell="W204" zoomScale="50" zoomScaleNormal="50" zoomScaleSheetLayoutView="80" zoomScalePageLayoutView="85" workbookViewId="0">
      <selection activeCell="AK217" sqref="AK217"/>
    </sheetView>
  </sheetViews>
  <sheetFormatPr baseColWidth="10" defaultColWidth="11.42578125" defaultRowHeight="15" x14ac:dyDescent="0.2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21.5703125" style="4" customWidth="1"/>
    <col min="8" max="8" width="75.7109375" style="29" customWidth="1"/>
    <col min="9" max="9" width="10.85546875" style="4" customWidth="1"/>
    <col min="10" max="10" width="8" style="28"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 customWidth="1"/>
    <col min="39" max="39" width="17.5703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5703125" style="5" hidden="1" customWidth="1"/>
    <col min="58" max="16384" width="11.42578125" style="1"/>
  </cols>
  <sheetData>
    <row r="1" spans="1:57" ht="40.5" customHeight="1" thickBot="1" x14ac:dyDescent="0.3">
      <c r="A1" s="398"/>
      <c r="B1" s="720"/>
      <c r="C1" s="399"/>
      <c r="D1" s="407" t="s">
        <v>105</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9"/>
    </row>
    <row r="2" spans="1:57" ht="30" customHeight="1" thickBot="1" x14ac:dyDescent="0.3">
      <c r="A2" s="400"/>
      <c r="B2" s="401"/>
      <c r="C2" s="401"/>
      <c r="D2" s="404" t="s">
        <v>42</v>
      </c>
      <c r="E2" s="405"/>
      <c r="F2" s="405"/>
      <c r="G2" s="405"/>
      <c r="H2" s="405"/>
      <c r="I2" s="405"/>
      <c r="J2" s="405"/>
      <c r="K2" s="406"/>
      <c r="L2" s="412" t="s">
        <v>106</v>
      </c>
      <c r="M2" s="413"/>
      <c r="N2" s="413"/>
      <c r="O2" s="413"/>
      <c r="P2" s="414"/>
      <c r="Q2" s="90"/>
      <c r="R2" s="405"/>
      <c r="S2" s="405"/>
      <c r="T2" s="405"/>
      <c r="U2" s="405"/>
      <c r="V2" s="405"/>
      <c r="W2" s="405"/>
      <c r="X2" s="405"/>
      <c r="Y2" s="405"/>
      <c r="Z2" s="405"/>
      <c r="AA2" s="405"/>
      <c r="AB2" s="405"/>
      <c r="AC2" s="405"/>
      <c r="AD2" s="405"/>
      <c r="AE2" s="405"/>
      <c r="AF2" s="405"/>
      <c r="AG2" s="406"/>
      <c r="AH2" s="412"/>
      <c r="AI2" s="413"/>
      <c r="AJ2" s="413"/>
      <c r="AK2" s="413"/>
      <c r="AL2" s="413"/>
      <c r="AM2" s="413"/>
      <c r="AN2" s="413"/>
      <c r="AO2" s="413"/>
      <c r="AP2" s="413"/>
      <c r="AQ2" s="413"/>
      <c r="AR2" s="413"/>
      <c r="AS2" s="413"/>
      <c r="AT2" s="413"/>
      <c r="AU2" s="413"/>
      <c r="AV2" s="413"/>
      <c r="AW2" s="413"/>
      <c r="AX2" s="413"/>
      <c r="AY2" s="413"/>
      <c r="AZ2" s="413"/>
      <c r="BA2" s="413"/>
      <c r="BB2" s="413"/>
      <c r="BC2" s="413"/>
      <c r="BD2" s="413"/>
      <c r="BE2" s="414"/>
    </row>
    <row r="3" spans="1:57" ht="37.5" customHeight="1" thickBot="1" x14ac:dyDescent="0.3">
      <c r="A3" s="402"/>
      <c r="B3" s="403"/>
      <c r="C3" s="403"/>
      <c r="D3" s="407" t="s">
        <v>2</v>
      </c>
      <c r="E3" s="409"/>
      <c r="F3" s="721">
        <v>43817</v>
      </c>
      <c r="G3" s="413"/>
      <c r="H3" s="413"/>
      <c r="I3" s="413"/>
      <c r="J3" s="413"/>
      <c r="K3" s="413"/>
      <c r="L3" s="413"/>
      <c r="M3" s="413"/>
      <c r="N3" s="413"/>
      <c r="O3" s="413"/>
      <c r="P3" s="414"/>
      <c r="Q3" s="89"/>
      <c r="R3" s="408"/>
      <c r="S3" s="408"/>
      <c r="T3" s="408"/>
      <c r="U3" s="408"/>
      <c r="V3" s="408"/>
      <c r="W3" s="408"/>
      <c r="X3" s="408"/>
      <c r="Y3" s="408"/>
      <c r="Z3" s="408"/>
      <c r="AA3" s="408"/>
      <c r="AB3" s="408"/>
      <c r="AC3" s="408"/>
      <c r="AD3" s="408"/>
      <c r="AE3" s="409"/>
      <c r="AF3" s="88"/>
      <c r="AG3" s="412"/>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4"/>
    </row>
    <row r="4" spans="1:57" ht="27.75" customHeight="1" thickBot="1" x14ac:dyDescent="0.3">
      <c r="A4" s="2"/>
      <c r="B4" s="2"/>
      <c r="C4" s="2"/>
      <c r="D4" s="2"/>
      <c r="E4" s="2"/>
      <c r="F4" s="2"/>
      <c r="G4" s="2"/>
      <c r="H4" s="47"/>
      <c r="I4" s="2"/>
      <c r="J4" s="46"/>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x14ac:dyDescent="0.25">
      <c r="A5" s="395" t="s">
        <v>3</v>
      </c>
      <c r="B5" s="711"/>
      <c r="C5" s="396"/>
      <c r="D5" s="396"/>
      <c r="E5" s="396"/>
      <c r="F5" s="397"/>
      <c r="G5" s="395" t="s">
        <v>4</v>
      </c>
      <c r="H5" s="711"/>
      <c r="I5" s="711"/>
      <c r="J5" s="711"/>
      <c r="K5" s="396"/>
      <c r="L5" s="396"/>
      <c r="M5" s="712"/>
      <c r="N5" s="713" t="s">
        <v>5</v>
      </c>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5"/>
      <c r="AO5" s="711" t="s">
        <v>6</v>
      </c>
      <c r="AP5" s="410"/>
      <c r="AQ5" s="410"/>
      <c r="AR5" s="410"/>
      <c r="AS5" s="410"/>
      <c r="AT5" s="410"/>
      <c r="AU5" s="410"/>
      <c r="AV5" s="410"/>
      <c r="AW5" s="410"/>
      <c r="AX5" s="410"/>
      <c r="AY5" s="410"/>
      <c r="AZ5" s="411"/>
      <c r="BA5" s="395" t="s">
        <v>7</v>
      </c>
      <c r="BB5" s="410"/>
      <c r="BC5" s="410"/>
      <c r="BD5" s="410"/>
      <c r="BE5" s="411"/>
    </row>
    <row r="6" spans="1:57" s="3" customFormat="1" ht="30.75" customHeight="1" x14ac:dyDescent="0.25">
      <c r="A6" s="363" t="s">
        <v>8</v>
      </c>
      <c r="B6" s="365" t="s">
        <v>107</v>
      </c>
      <c r="C6" s="365" t="s">
        <v>108</v>
      </c>
      <c r="D6" s="365" t="s">
        <v>109</v>
      </c>
      <c r="E6" s="365" t="s">
        <v>110</v>
      </c>
      <c r="F6" s="381" t="s">
        <v>111</v>
      </c>
      <c r="G6" s="363" t="s">
        <v>112</v>
      </c>
      <c r="H6" s="722" t="s">
        <v>113</v>
      </c>
      <c r="I6" s="723"/>
      <c r="J6" s="724"/>
      <c r="K6" s="708" t="s">
        <v>114</v>
      </c>
      <c r="L6" s="708" t="s">
        <v>115</v>
      </c>
      <c r="M6" s="729" t="s">
        <v>116</v>
      </c>
      <c r="N6" s="363" t="s">
        <v>117</v>
      </c>
      <c r="O6" s="553" t="s">
        <v>18</v>
      </c>
      <c r="P6" s="704" t="s">
        <v>118</v>
      </c>
      <c r="Q6" s="731"/>
      <c r="R6" s="717"/>
      <c r="S6" s="708" t="s">
        <v>119</v>
      </c>
      <c r="T6" s="706" t="s">
        <v>120</v>
      </c>
      <c r="U6" s="553" t="s">
        <v>121</v>
      </c>
      <c r="V6" s="708" t="s">
        <v>122</v>
      </c>
      <c r="W6" s="708" t="s">
        <v>123</v>
      </c>
      <c r="X6" s="706" t="s">
        <v>124</v>
      </c>
      <c r="Y6" s="553" t="s">
        <v>125</v>
      </c>
      <c r="Z6" s="365" t="s">
        <v>126</v>
      </c>
      <c r="AA6" s="365" t="s">
        <v>127</v>
      </c>
      <c r="AB6" s="708" t="s">
        <v>128</v>
      </c>
      <c r="AC6" s="365" t="s">
        <v>129</v>
      </c>
      <c r="AD6" s="365" t="s">
        <v>130</v>
      </c>
      <c r="AE6" s="708" t="s">
        <v>13</v>
      </c>
      <c r="AF6" s="95"/>
      <c r="AG6" s="708" t="s">
        <v>14</v>
      </c>
      <c r="AH6" s="708" t="s">
        <v>15</v>
      </c>
      <c r="AI6" s="708" t="s">
        <v>131</v>
      </c>
      <c r="AJ6" s="385" t="s">
        <v>132</v>
      </c>
      <c r="AK6" s="385"/>
      <c r="AL6" s="385"/>
      <c r="AM6" s="385"/>
      <c r="AN6" s="386"/>
      <c r="AO6" s="719" t="s">
        <v>23</v>
      </c>
      <c r="AP6" s="387"/>
      <c r="AQ6" s="387"/>
      <c r="AR6" s="387"/>
      <c r="AS6" s="387" t="s">
        <v>24</v>
      </c>
      <c r="AT6" s="387"/>
      <c r="AU6" s="387"/>
      <c r="AV6" s="387"/>
      <c r="AW6" s="387" t="s">
        <v>23</v>
      </c>
      <c r="AX6" s="387"/>
      <c r="AY6" s="387"/>
      <c r="AZ6" s="388"/>
      <c r="BA6" s="363" t="s">
        <v>26</v>
      </c>
      <c r="BB6" s="365" t="s">
        <v>27</v>
      </c>
      <c r="BC6" s="365" t="s">
        <v>28</v>
      </c>
      <c r="BD6" s="365" t="s">
        <v>29</v>
      </c>
      <c r="BE6" s="704" t="s">
        <v>30</v>
      </c>
    </row>
    <row r="7" spans="1:57" s="3" customFormat="1" ht="27" customHeight="1" x14ac:dyDescent="0.25">
      <c r="A7" s="363"/>
      <c r="B7" s="365"/>
      <c r="C7" s="365"/>
      <c r="D7" s="365"/>
      <c r="E7" s="365"/>
      <c r="F7" s="381"/>
      <c r="G7" s="363"/>
      <c r="H7" s="725"/>
      <c r="I7" s="726"/>
      <c r="J7" s="727"/>
      <c r="K7" s="708"/>
      <c r="L7" s="708"/>
      <c r="M7" s="729"/>
      <c r="N7" s="363"/>
      <c r="O7" s="554"/>
      <c r="P7" s="553" t="s">
        <v>133</v>
      </c>
      <c r="Q7" s="553" t="s">
        <v>134</v>
      </c>
      <c r="R7" s="706" t="s">
        <v>135</v>
      </c>
      <c r="S7" s="708"/>
      <c r="T7" s="709"/>
      <c r="U7" s="554"/>
      <c r="V7" s="708"/>
      <c r="W7" s="708"/>
      <c r="X7" s="709"/>
      <c r="Y7" s="554"/>
      <c r="Z7" s="365"/>
      <c r="AA7" s="365"/>
      <c r="AB7" s="708"/>
      <c r="AC7" s="365"/>
      <c r="AD7" s="365"/>
      <c r="AE7" s="708"/>
      <c r="AF7" s="95"/>
      <c r="AG7" s="708"/>
      <c r="AH7" s="708"/>
      <c r="AI7" s="708"/>
      <c r="AJ7" s="365" t="s">
        <v>136</v>
      </c>
      <c r="AK7" s="365" t="s">
        <v>32</v>
      </c>
      <c r="AL7" s="365" t="s">
        <v>33</v>
      </c>
      <c r="AM7" s="365" t="s">
        <v>34</v>
      </c>
      <c r="AN7" s="381" t="s">
        <v>35</v>
      </c>
      <c r="AO7" s="717" t="s">
        <v>36</v>
      </c>
      <c r="AP7" s="365" t="s">
        <v>37</v>
      </c>
      <c r="AQ7" s="365" t="s">
        <v>38</v>
      </c>
      <c r="AR7" s="365" t="s">
        <v>28</v>
      </c>
      <c r="AS7" s="365" t="s">
        <v>36</v>
      </c>
      <c r="AT7" s="365" t="s">
        <v>37</v>
      </c>
      <c r="AU7" s="365" t="s">
        <v>38</v>
      </c>
      <c r="AV7" s="365" t="s">
        <v>28</v>
      </c>
      <c r="AW7" s="365" t="s">
        <v>36</v>
      </c>
      <c r="AX7" s="365" t="s">
        <v>37</v>
      </c>
      <c r="AY7" s="365" t="s">
        <v>38</v>
      </c>
      <c r="AZ7" s="381" t="s">
        <v>28</v>
      </c>
      <c r="BA7" s="363"/>
      <c r="BB7" s="365"/>
      <c r="BC7" s="365"/>
      <c r="BD7" s="365"/>
      <c r="BE7" s="704"/>
    </row>
    <row r="8" spans="1:57" ht="93.75" customHeight="1" thickBot="1" x14ac:dyDescent="0.3">
      <c r="A8" s="364"/>
      <c r="B8" s="366"/>
      <c r="C8" s="366"/>
      <c r="D8" s="366"/>
      <c r="E8" s="366"/>
      <c r="F8" s="382"/>
      <c r="G8" s="364"/>
      <c r="H8" s="50" t="s">
        <v>137</v>
      </c>
      <c r="I8" s="94" t="s">
        <v>138</v>
      </c>
      <c r="J8" s="93" t="s">
        <v>139</v>
      </c>
      <c r="K8" s="728"/>
      <c r="L8" s="728"/>
      <c r="M8" s="730"/>
      <c r="N8" s="364"/>
      <c r="O8" s="635"/>
      <c r="P8" s="554"/>
      <c r="Q8" s="635"/>
      <c r="R8" s="707"/>
      <c r="S8" s="728"/>
      <c r="T8" s="709"/>
      <c r="U8" s="554"/>
      <c r="V8" s="708"/>
      <c r="W8" s="708"/>
      <c r="X8" s="710"/>
      <c r="Y8" s="555"/>
      <c r="Z8" s="365"/>
      <c r="AA8" s="553"/>
      <c r="AB8" s="706"/>
      <c r="AC8" s="553"/>
      <c r="AD8" s="553"/>
      <c r="AE8" s="706"/>
      <c r="AF8" s="96"/>
      <c r="AG8" s="706"/>
      <c r="AH8" s="706"/>
      <c r="AI8" s="706"/>
      <c r="AJ8" s="553"/>
      <c r="AK8" s="553"/>
      <c r="AL8" s="553"/>
      <c r="AM8" s="553"/>
      <c r="AN8" s="716"/>
      <c r="AO8" s="718"/>
      <c r="AP8" s="366"/>
      <c r="AQ8" s="366"/>
      <c r="AR8" s="366"/>
      <c r="AS8" s="366"/>
      <c r="AT8" s="366"/>
      <c r="AU8" s="366"/>
      <c r="AV8" s="366"/>
      <c r="AW8" s="366"/>
      <c r="AX8" s="366"/>
      <c r="AY8" s="366"/>
      <c r="AZ8" s="382"/>
      <c r="BA8" s="364"/>
      <c r="BB8" s="366"/>
      <c r="BC8" s="366"/>
      <c r="BD8" s="366"/>
      <c r="BE8" s="705"/>
    </row>
    <row r="9" spans="1:57" ht="46.5" customHeight="1" thickBot="1" x14ac:dyDescent="0.3">
      <c r="A9" s="694">
        <v>1</v>
      </c>
      <c r="B9" s="697" t="s">
        <v>140</v>
      </c>
      <c r="C9" s="585" t="s">
        <v>141</v>
      </c>
      <c r="D9" s="598" t="s">
        <v>142</v>
      </c>
      <c r="E9" s="700" t="s">
        <v>143</v>
      </c>
      <c r="F9" s="598" t="s">
        <v>144</v>
      </c>
      <c r="G9" s="700" t="s">
        <v>145</v>
      </c>
      <c r="H9" s="36" t="s">
        <v>146</v>
      </c>
      <c r="I9" s="92" t="s">
        <v>147</v>
      </c>
      <c r="J9" s="632">
        <f>COUNTIF(I9:I34,[3]DATOS!$D$24)</f>
        <v>13</v>
      </c>
      <c r="K9" s="634" t="str">
        <f>+IF(AND(J9&lt;6,J9&gt;0),"Moderado",IF(AND(J9&lt;12,J9&gt;5),"Mayor",IF(AND(J9&lt;20,J9&gt;11),"Catastrófico","Responda las Preguntas de Impacto")))</f>
        <v>Catastrófico</v>
      </c>
      <c r="L9" s="511"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604"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701" t="s">
        <v>148</v>
      </c>
      <c r="O9" s="511" t="s">
        <v>149</v>
      </c>
      <c r="P9" s="34" t="s">
        <v>150</v>
      </c>
      <c r="Q9" s="30" t="s">
        <v>151</v>
      </c>
      <c r="R9" s="30">
        <f>+IFERROR(VLOOKUP(Q9,[3]DATOS!$E$2:$F$17,2,FALSE),"")</f>
        <v>15</v>
      </c>
      <c r="S9" s="588">
        <f>SUM(R9:R16)</f>
        <v>100</v>
      </c>
      <c r="T9" s="529" t="str">
        <f>+IF(AND(S9&lt;=100,S9&gt;=96),"Fuerte",IF(AND(S9&lt;=95,S9&gt;=86),"Moderado",IF(AND(S9&lt;=85,J9&gt;=0),"Débil"," ")))</f>
        <v>Fuerte</v>
      </c>
      <c r="U9" s="529" t="s">
        <v>152</v>
      </c>
      <c r="V9" s="529"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29">
        <f>IF(V9="Fuerte",100,IF(V9="Moderado",50,IF(V9="Débil",0)))</f>
        <v>100</v>
      </c>
      <c r="X9" s="529">
        <f>AVERAGE(W9:W34)</f>
        <v>100</v>
      </c>
      <c r="Y9" s="520" t="s">
        <v>153</v>
      </c>
      <c r="Z9" s="688" t="s">
        <v>154</v>
      </c>
      <c r="AA9" s="691" t="s">
        <v>155</v>
      </c>
      <c r="AB9" s="557" t="str">
        <f>+IF(X9=100,"Fuerte",IF(AND(X9&lt;=99,X9&gt;=50),"Moderado",IF(X9&lt;50,"Débil"," ")))</f>
        <v>Fuerte</v>
      </c>
      <c r="AC9" s="557" t="s">
        <v>156</v>
      </c>
      <c r="AD9" s="557" t="s">
        <v>157</v>
      </c>
      <c r="AE9" s="511"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511"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511" t="str">
        <f>K9</f>
        <v>Catastrófico</v>
      </c>
      <c r="AH9" s="511"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71"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677" t="s">
        <v>158</v>
      </c>
      <c r="AK9" s="680">
        <v>43862</v>
      </c>
      <c r="AL9" s="680">
        <v>44196</v>
      </c>
      <c r="AM9" s="683" t="s">
        <v>159</v>
      </c>
      <c r="AN9" s="685" t="s">
        <v>160</v>
      </c>
      <c r="AO9" s="623"/>
      <c r="AP9" s="588"/>
      <c r="AQ9" s="588"/>
      <c r="AR9" s="588"/>
      <c r="AS9" s="588"/>
      <c r="AT9" s="588"/>
      <c r="AU9" s="588"/>
      <c r="AV9" s="588"/>
      <c r="AW9" s="588"/>
      <c r="AX9" s="588"/>
      <c r="AY9" s="588"/>
      <c r="AZ9" s="589"/>
      <c r="BA9" s="592"/>
      <c r="BB9" s="617"/>
      <c r="BC9" s="617"/>
      <c r="BD9" s="617"/>
      <c r="BE9" s="620"/>
    </row>
    <row r="10" spans="1:57" ht="30" customHeight="1" thickBot="1" x14ac:dyDescent="0.3">
      <c r="A10" s="695"/>
      <c r="B10" s="698"/>
      <c r="C10" s="577"/>
      <c r="D10" s="536"/>
      <c r="E10" s="615"/>
      <c r="F10" s="536"/>
      <c r="G10" s="615"/>
      <c r="H10" s="32" t="s">
        <v>161</v>
      </c>
      <c r="I10" s="102" t="s">
        <v>147</v>
      </c>
      <c r="J10" s="551"/>
      <c r="K10" s="554"/>
      <c r="L10" s="512"/>
      <c r="M10" s="539"/>
      <c r="N10" s="702"/>
      <c r="O10" s="512"/>
      <c r="P10" s="34" t="s">
        <v>162</v>
      </c>
      <c r="Q10" s="30" t="s">
        <v>163</v>
      </c>
      <c r="R10" s="30">
        <f>+IFERROR(VLOOKUP(Q10,[3]DATOS!$E$2:$F$17,2,FALSE),"")</f>
        <v>15</v>
      </c>
      <c r="S10" s="530"/>
      <c r="T10" s="530"/>
      <c r="U10" s="530"/>
      <c r="V10" s="530"/>
      <c r="W10" s="530"/>
      <c r="X10" s="530"/>
      <c r="Y10" s="512"/>
      <c r="Z10" s="689"/>
      <c r="AA10" s="692"/>
      <c r="AB10" s="558"/>
      <c r="AC10" s="558"/>
      <c r="AD10" s="558"/>
      <c r="AE10" s="512"/>
      <c r="AF10" s="512"/>
      <c r="AG10" s="512"/>
      <c r="AH10" s="512"/>
      <c r="AI10" s="371"/>
      <c r="AJ10" s="678"/>
      <c r="AK10" s="681"/>
      <c r="AL10" s="681"/>
      <c r="AM10" s="515"/>
      <c r="AN10" s="686"/>
      <c r="AO10" s="580"/>
      <c r="AP10" s="530"/>
      <c r="AQ10" s="530"/>
      <c r="AR10" s="530"/>
      <c r="AS10" s="530"/>
      <c r="AT10" s="530"/>
      <c r="AU10" s="530"/>
      <c r="AV10" s="530"/>
      <c r="AW10" s="530"/>
      <c r="AX10" s="530"/>
      <c r="AY10" s="530"/>
      <c r="AZ10" s="590"/>
      <c r="BA10" s="593"/>
      <c r="BB10" s="618"/>
      <c r="BC10" s="618"/>
      <c r="BD10" s="618"/>
      <c r="BE10" s="621"/>
    </row>
    <row r="11" spans="1:57" ht="30" customHeight="1" thickBot="1" x14ac:dyDescent="0.3">
      <c r="A11" s="695"/>
      <c r="B11" s="698"/>
      <c r="C11" s="577"/>
      <c r="D11" s="536"/>
      <c r="E11" s="615"/>
      <c r="F11" s="536"/>
      <c r="G11" s="615"/>
      <c r="H11" s="32" t="s">
        <v>164</v>
      </c>
      <c r="I11" s="102" t="s">
        <v>147</v>
      </c>
      <c r="J11" s="551"/>
      <c r="K11" s="554"/>
      <c r="L11" s="512"/>
      <c r="M11" s="539"/>
      <c r="N11" s="702"/>
      <c r="O11" s="512"/>
      <c r="P11" s="34" t="s">
        <v>165</v>
      </c>
      <c r="Q11" s="30" t="s">
        <v>166</v>
      </c>
      <c r="R11" s="30">
        <f>+IFERROR(VLOOKUP(Q11,[3]DATOS!$E$2:$F$17,2,FALSE),"")</f>
        <v>15</v>
      </c>
      <c r="S11" s="530"/>
      <c r="T11" s="530"/>
      <c r="U11" s="530"/>
      <c r="V11" s="530"/>
      <c r="W11" s="530"/>
      <c r="X11" s="530"/>
      <c r="Y11" s="512"/>
      <c r="Z11" s="689"/>
      <c r="AA11" s="692"/>
      <c r="AB11" s="558"/>
      <c r="AC11" s="558"/>
      <c r="AD11" s="558"/>
      <c r="AE11" s="512"/>
      <c r="AF11" s="512"/>
      <c r="AG11" s="512"/>
      <c r="AH11" s="512"/>
      <c r="AI11" s="371"/>
      <c r="AJ11" s="678"/>
      <c r="AK11" s="681"/>
      <c r="AL11" s="681"/>
      <c r="AM11" s="515"/>
      <c r="AN11" s="686"/>
      <c r="AO11" s="580"/>
      <c r="AP11" s="530"/>
      <c r="AQ11" s="530"/>
      <c r="AR11" s="530"/>
      <c r="AS11" s="530"/>
      <c r="AT11" s="530"/>
      <c r="AU11" s="530"/>
      <c r="AV11" s="530"/>
      <c r="AW11" s="530"/>
      <c r="AX11" s="530"/>
      <c r="AY11" s="530"/>
      <c r="AZ11" s="590"/>
      <c r="BA11" s="593"/>
      <c r="BB11" s="618"/>
      <c r="BC11" s="618"/>
      <c r="BD11" s="618"/>
      <c r="BE11" s="621"/>
    </row>
    <row r="12" spans="1:57" ht="30" customHeight="1" thickBot="1" x14ac:dyDescent="0.3">
      <c r="A12" s="695"/>
      <c r="B12" s="698"/>
      <c r="C12" s="577"/>
      <c r="D12" s="536"/>
      <c r="E12" s="615"/>
      <c r="F12" s="536"/>
      <c r="G12" s="615"/>
      <c r="H12" s="32" t="s">
        <v>167</v>
      </c>
      <c r="I12" s="102" t="s">
        <v>168</v>
      </c>
      <c r="J12" s="551"/>
      <c r="K12" s="554"/>
      <c r="L12" s="512"/>
      <c r="M12" s="539"/>
      <c r="N12" s="702"/>
      <c r="O12" s="512"/>
      <c r="P12" s="34" t="s">
        <v>169</v>
      </c>
      <c r="Q12" s="30" t="s">
        <v>170</v>
      </c>
      <c r="R12" s="30">
        <f>+IFERROR(VLOOKUP(Q12,[3]DATOS!$E$2:$F$17,2,FALSE),"")</f>
        <v>15</v>
      </c>
      <c r="S12" s="530"/>
      <c r="T12" s="530"/>
      <c r="U12" s="530"/>
      <c r="V12" s="530"/>
      <c r="W12" s="530"/>
      <c r="X12" s="530"/>
      <c r="Y12" s="512"/>
      <c r="Z12" s="689"/>
      <c r="AA12" s="692"/>
      <c r="AB12" s="558"/>
      <c r="AC12" s="558"/>
      <c r="AD12" s="558"/>
      <c r="AE12" s="512"/>
      <c r="AF12" s="512"/>
      <c r="AG12" s="512"/>
      <c r="AH12" s="512"/>
      <c r="AI12" s="371"/>
      <c r="AJ12" s="678"/>
      <c r="AK12" s="681"/>
      <c r="AL12" s="681"/>
      <c r="AM12" s="515"/>
      <c r="AN12" s="686"/>
      <c r="AO12" s="580"/>
      <c r="AP12" s="530"/>
      <c r="AQ12" s="530"/>
      <c r="AR12" s="530"/>
      <c r="AS12" s="530"/>
      <c r="AT12" s="530"/>
      <c r="AU12" s="530"/>
      <c r="AV12" s="530"/>
      <c r="AW12" s="530"/>
      <c r="AX12" s="530"/>
      <c r="AY12" s="530"/>
      <c r="AZ12" s="590"/>
      <c r="BA12" s="593"/>
      <c r="BB12" s="618"/>
      <c r="BC12" s="618"/>
      <c r="BD12" s="618"/>
      <c r="BE12" s="621"/>
    </row>
    <row r="13" spans="1:57" ht="30" customHeight="1" thickBot="1" x14ac:dyDescent="0.3">
      <c r="A13" s="695"/>
      <c r="B13" s="698"/>
      <c r="C13" s="577"/>
      <c r="D13" s="536"/>
      <c r="E13" s="615"/>
      <c r="F13" s="536"/>
      <c r="G13" s="615"/>
      <c r="H13" s="32" t="s">
        <v>171</v>
      </c>
      <c r="I13" s="102" t="s">
        <v>147</v>
      </c>
      <c r="J13" s="551"/>
      <c r="K13" s="554"/>
      <c r="L13" s="512"/>
      <c r="M13" s="539"/>
      <c r="N13" s="702"/>
      <c r="O13" s="512"/>
      <c r="P13" s="34" t="s">
        <v>172</v>
      </c>
      <c r="Q13" s="30" t="s">
        <v>173</v>
      </c>
      <c r="R13" s="30">
        <f>+IFERROR(VLOOKUP(Q13,[3]DATOS!$E$2:$F$17,2,FALSE),"")</f>
        <v>15</v>
      </c>
      <c r="S13" s="530"/>
      <c r="T13" s="530"/>
      <c r="U13" s="530"/>
      <c r="V13" s="530"/>
      <c r="W13" s="530"/>
      <c r="X13" s="530"/>
      <c r="Y13" s="512"/>
      <c r="Z13" s="689"/>
      <c r="AA13" s="692"/>
      <c r="AB13" s="558"/>
      <c r="AC13" s="558"/>
      <c r="AD13" s="558"/>
      <c r="AE13" s="512"/>
      <c r="AF13" s="512"/>
      <c r="AG13" s="512"/>
      <c r="AH13" s="512"/>
      <c r="AI13" s="371"/>
      <c r="AJ13" s="678"/>
      <c r="AK13" s="681"/>
      <c r="AL13" s="681"/>
      <c r="AM13" s="515"/>
      <c r="AN13" s="686"/>
      <c r="AO13" s="580"/>
      <c r="AP13" s="530"/>
      <c r="AQ13" s="530"/>
      <c r="AR13" s="530"/>
      <c r="AS13" s="530"/>
      <c r="AT13" s="530"/>
      <c r="AU13" s="530"/>
      <c r="AV13" s="530"/>
      <c r="AW13" s="530"/>
      <c r="AX13" s="530"/>
      <c r="AY13" s="530"/>
      <c r="AZ13" s="590"/>
      <c r="BA13" s="593"/>
      <c r="BB13" s="618"/>
      <c r="BC13" s="618"/>
      <c r="BD13" s="618"/>
      <c r="BE13" s="621"/>
    </row>
    <row r="14" spans="1:57" ht="30" customHeight="1" x14ac:dyDescent="0.25">
      <c r="A14" s="695"/>
      <c r="B14" s="698"/>
      <c r="C14" s="577"/>
      <c r="D14" s="536"/>
      <c r="E14" s="615"/>
      <c r="F14" s="536"/>
      <c r="G14" s="615"/>
      <c r="H14" s="32" t="s">
        <v>174</v>
      </c>
      <c r="I14" s="102" t="s">
        <v>147</v>
      </c>
      <c r="J14" s="551"/>
      <c r="K14" s="554"/>
      <c r="L14" s="512"/>
      <c r="M14" s="539"/>
      <c r="N14" s="702"/>
      <c r="O14" s="512"/>
      <c r="P14" s="35" t="s">
        <v>175</v>
      </c>
      <c r="Q14" s="30" t="s">
        <v>176</v>
      </c>
      <c r="R14" s="30">
        <f>+IFERROR(VLOOKUP(Q14,[3]DATOS!$E$2:$F$17,2,FALSE),"")</f>
        <v>15</v>
      </c>
      <c r="S14" s="530"/>
      <c r="T14" s="530"/>
      <c r="U14" s="530"/>
      <c r="V14" s="530"/>
      <c r="W14" s="530"/>
      <c r="X14" s="530"/>
      <c r="Y14" s="512"/>
      <c r="Z14" s="689"/>
      <c r="AA14" s="692"/>
      <c r="AB14" s="558"/>
      <c r="AC14" s="558"/>
      <c r="AD14" s="558"/>
      <c r="AE14" s="512"/>
      <c r="AF14" s="512"/>
      <c r="AG14" s="512"/>
      <c r="AH14" s="512"/>
      <c r="AI14" s="371"/>
      <c r="AJ14" s="678"/>
      <c r="AK14" s="681"/>
      <c r="AL14" s="681"/>
      <c r="AM14" s="515"/>
      <c r="AN14" s="686"/>
      <c r="AO14" s="580"/>
      <c r="AP14" s="530"/>
      <c r="AQ14" s="530"/>
      <c r="AR14" s="530"/>
      <c r="AS14" s="530"/>
      <c r="AT14" s="530"/>
      <c r="AU14" s="530"/>
      <c r="AV14" s="530"/>
      <c r="AW14" s="530"/>
      <c r="AX14" s="530"/>
      <c r="AY14" s="530"/>
      <c r="AZ14" s="590"/>
      <c r="BA14" s="593"/>
      <c r="BB14" s="618"/>
      <c r="BC14" s="618"/>
      <c r="BD14" s="618"/>
      <c r="BE14" s="621"/>
    </row>
    <row r="15" spans="1:57" ht="30" customHeight="1" x14ac:dyDescent="0.25">
      <c r="A15" s="695"/>
      <c r="B15" s="698"/>
      <c r="C15" s="577"/>
      <c r="D15" s="536"/>
      <c r="E15" s="615"/>
      <c r="F15" s="536"/>
      <c r="G15" s="615"/>
      <c r="H15" s="32" t="s">
        <v>177</v>
      </c>
      <c r="I15" s="102" t="s">
        <v>168</v>
      </c>
      <c r="J15" s="551"/>
      <c r="K15" s="554"/>
      <c r="L15" s="512"/>
      <c r="M15" s="539"/>
      <c r="N15" s="702"/>
      <c r="O15" s="512"/>
      <c r="P15" s="34" t="s">
        <v>178</v>
      </c>
      <c r="Q15" s="34" t="s">
        <v>179</v>
      </c>
      <c r="R15" s="34">
        <f>+IFERROR(VLOOKUP(Q15,[3]DATOS!$E$2:$F$17,2,FALSE),"")</f>
        <v>10</v>
      </c>
      <c r="S15" s="530"/>
      <c r="T15" s="530"/>
      <c r="U15" s="530"/>
      <c r="V15" s="530"/>
      <c r="W15" s="530"/>
      <c r="X15" s="530"/>
      <c r="Y15" s="512"/>
      <c r="Z15" s="689"/>
      <c r="AA15" s="692"/>
      <c r="AB15" s="558"/>
      <c r="AC15" s="558"/>
      <c r="AD15" s="558"/>
      <c r="AE15" s="512"/>
      <c r="AF15" s="512"/>
      <c r="AG15" s="512"/>
      <c r="AH15" s="512"/>
      <c r="AI15" s="371"/>
      <c r="AJ15" s="678"/>
      <c r="AK15" s="681"/>
      <c r="AL15" s="681"/>
      <c r="AM15" s="515"/>
      <c r="AN15" s="686"/>
      <c r="AO15" s="580"/>
      <c r="AP15" s="530"/>
      <c r="AQ15" s="530"/>
      <c r="AR15" s="530"/>
      <c r="AS15" s="530"/>
      <c r="AT15" s="530"/>
      <c r="AU15" s="530"/>
      <c r="AV15" s="530"/>
      <c r="AW15" s="530"/>
      <c r="AX15" s="530"/>
      <c r="AY15" s="530"/>
      <c r="AZ15" s="590"/>
      <c r="BA15" s="593"/>
      <c r="BB15" s="618"/>
      <c r="BC15" s="618"/>
      <c r="BD15" s="618"/>
      <c r="BE15" s="621"/>
    </row>
    <row r="16" spans="1:57" ht="72" customHeight="1" x14ac:dyDescent="0.25">
      <c r="A16" s="695"/>
      <c r="B16" s="698"/>
      <c r="C16" s="577"/>
      <c r="D16" s="536"/>
      <c r="E16" s="615"/>
      <c r="F16" s="536"/>
      <c r="G16" s="615"/>
      <c r="H16" s="32" t="s">
        <v>180</v>
      </c>
      <c r="I16" s="102" t="s">
        <v>147</v>
      </c>
      <c r="J16" s="551"/>
      <c r="K16" s="554"/>
      <c r="L16" s="512"/>
      <c r="M16" s="539"/>
      <c r="N16" s="702"/>
      <c r="O16" s="512"/>
      <c r="P16" s="31"/>
      <c r="Q16" s="31"/>
      <c r="R16" s="31"/>
      <c r="S16" s="530"/>
      <c r="T16" s="530"/>
      <c r="U16" s="530"/>
      <c r="V16" s="530"/>
      <c r="W16" s="530"/>
      <c r="X16" s="530"/>
      <c r="Y16" s="512"/>
      <c r="Z16" s="689"/>
      <c r="AA16" s="692"/>
      <c r="AB16" s="558"/>
      <c r="AC16" s="558"/>
      <c r="AD16" s="558"/>
      <c r="AE16" s="512"/>
      <c r="AF16" s="512"/>
      <c r="AG16" s="512"/>
      <c r="AH16" s="512"/>
      <c r="AI16" s="371"/>
      <c r="AJ16" s="678"/>
      <c r="AK16" s="681"/>
      <c r="AL16" s="681"/>
      <c r="AM16" s="515"/>
      <c r="AN16" s="686"/>
      <c r="AO16" s="581"/>
      <c r="AP16" s="531"/>
      <c r="AQ16" s="531"/>
      <c r="AR16" s="531"/>
      <c r="AS16" s="531"/>
      <c r="AT16" s="531"/>
      <c r="AU16" s="531"/>
      <c r="AV16" s="531"/>
      <c r="AW16" s="531"/>
      <c r="AX16" s="531"/>
      <c r="AY16" s="531"/>
      <c r="AZ16" s="591"/>
      <c r="BA16" s="594"/>
      <c r="BB16" s="619"/>
      <c r="BC16" s="619"/>
      <c r="BD16" s="619"/>
      <c r="BE16" s="622"/>
    </row>
    <row r="17" spans="1:57" ht="30" customHeight="1" x14ac:dyDescent="0.25">
      <c r="A17" s="695"/>
      <c r="B17" s="698"/>
      <c r="C17" s="577"/>
      <c r="D17" s="536"/>
      <c r="E17" s="615"/>
      <c r="F17" s="536"/>
      <c r="G17" s="615"/>
      <c r="H17" s="32" t="s">
        <v>181</v>
      </c>
      <c r="I17" s="102" t="s">
        <v>147</v>
      </c>
      <c r="J17" s="551"/>
      <c r="K17" s="554"/>
      <c r="L17" s="512"/>
      <c r="M17" s="539"/>
      <c r="N17" s="702"/>
      <c r="O17" s="512"/>
      <c r="P17" s="34"/>
      <c r="Q17" s="34"/>
      <c r="R17" s="34"/>
      <c r="S17" s="530"/>
      <c r="T17" s="530"/>
      <c r="U17" s="530"/>
      <c r="V17" s="530"/>
      <c r="W17" s="530"/>
      <c r="X17" s="530"/>
      <c r="Y17" s="512"/>
      <c r="Z17" s="689"/>
      <c r="AA17" s="692"/>
      <c r="AB17" s="558"/>
      <c r="AC17" s="558"/>
      <c r="AD17" s="558"/>
      <c r="AE17" s="512"/>
      <c r="AF17" s="512"/>
      <c r="AG17" s="512"/>
      <c r="AH17" s="512"/>
      <c r="AI17" s="371"/>
      <c r="AJ17" s="678"/>
      <c r="AK17" s="681"/>
      <c r="AL17" s="681"/>
      <c r="AM17" s="515"/>
      <c r="AN17" s="686"/>
      <c r="AO17" s="582"/>
      <c r="AP17" s="373"/>
      <c r="AQ17" s="373"/>
      <c r="AR17" s="373"/>
      <c r="AS17" s="373"/>
      <c r="AT17" s="373"/>
      <c r="AU17" s="373"/>
      <c r="AV17" s="373"/>
      <c r="AW17" s="373"/>
      <c r="AX17" s="373"/>
      <c r="AY17" s="373"/>
      <c r="AZ17" s="420"/>
      <c r="BA17" s="426"/>
      <c r="BB17" s="422"/>
      <c r="BC17" s="422"/>
      <c r="BD17" s="422"/>
      <c r="BE17" s="611"/>
    </row>
    <row r="18" spans="1:57" ht="30" customHeight="1" x14ac:dyDescent="0.25">
      <c r="A18" s="695"/>
      <c r="B18" s="698"/>
      <c r="C18" s="577"/>
      <c r="D18" s="536"/>
      <c r="E18" s="615"/>
      <c r="F18" s="536"/>
      <c r="G18" s="615"/>
      <c r="H18" s="32" t="s">
        <v>182</v>
      </c>
      <c r="I18" s="102" t="s">
        <v>147</v>
      </c>
      <c r="J18" s="551"/>
      <c r="K18" s="554"/>
      <c r="L18" s="512"/>
      <c r="M18" s="539"/>
      <c r="N18" s="702"/>
      <c r="O18" s="512"/>
      <c r="P18" s="34"/>
      <c r="Q18" s="34"/>
      <c r="R18" s="34"/>
      <c r="S18" s="530"/>
      <c r="T18" s="530"/>
      <c r="U18" s="530"/>
      <c r="V18" s="530"/>
      <c r="W18" s="530"/>
      <c r="X18" s="530"/>
      <c r="Y18" s="512"/>
      <c r="Z18" s="689"/>
      <c r="AA18" s="692"/>
      <c r="AB18" s="558"/>
      <c r="AC18" s="558"/>
      <c r="AD18" s="558"/>
      <c r="AE18" s="512"/>
      <c r="AF18" s="512"/>
      <c r="AG18" s="512"/>
      <c r="AH18" s="512"/>
      <c r="AI18" s="371"/>
      <c r="AJ18" s="678"/>
      <c r="AK18" s="681"/>
      <c r="AL18" s="681"/>
      <c r="AM18" s="515"/>
      <c r="AN18" s="686"/>
      <c r="AO18" s="582"/>
      <c r="AP18" s="373"/>
      <c r="AQ18" s="373"/>
      <c r="AR18" s="373"/>
      <c r="AS18" s="373"/>
      <c r="AT18" s="373"/>
      <c r="AU18" s="373"/>
      <c r="AV18" s="373"/>
      <c r="AW18" s="373"/>
      <c r="AX18" s="373"/>
      <c r="AY18" s="373"/>
      <c r="AZ18" s="420"/>
      <c r="BA18" s="426"/>
      <c r="BB18" s="422"/>
      <c r="BC18" s="422"/>
      <c r="BD18" s="422"/>
      <c r="BE18" s="611"/>
    </row>
    <row r="19" spans="1:57" ht="30" customHeight="1" x14ac:dyDescent="0.25">
      <c r="A19" s="695"/>
      <c r="B19" s="698"/>
      <c r="C19" s="577"/>
      <c r="D19" s="536"/>
      <c r="E19" s="615"/>
      <c r="F19" s="536"/>
      <c r="G19" s="615"/>
      <c r="H19" s="32" t="s">
        <v>183</v>
      </c>
      <c r="I19" s="102" t="s">
        <v>147</v>
      </c>
      <c r="J19" s="551"/>
      <c r="K19" s="554"/>
      <c r="L19" s="512"/>
      <c r="M19" s="539"/>
      <c r="N19" s="702"/>
      <c r="O19" s="512"/>
      <c r="P19" s="34"/>
      <c r="Q19" s="34"/>
      <c r="R19" s="34"/>
      <c r="S19" s="530"/>
      <c r="T19" s="530"/>
      <c r="U19" s="530"/>
      <c r="V19" s="530"/>
      <c r="W19" s="530"/>
      <c r="X19" s="530"/>
      <c r="Y19" s="512"/>
      <c r="Z19" s="689"/>
      <c r="AA19" s="692"/>
      <c r="AB19" s="558"/>
      <c r="AC19" s="558"/>
      <c r="AD19" s="558"/>
      <c r="AE19" s="512"/>
      <c r="AF19" s="512"/>
      <c r="AG19" s="512"/>
      <c r="AH19" s="512"/>
      <c r="AI19" s="371"/>
      <c r="AJ19" s="678"/>
      <c r="AK19" s="681"/>
      <c r="AL19" s="681"/>
      <c r="AM19" s="515"/>
      <c r="AN19" s="686"/>
      <c r="AO19" s="582"/>
      <c r="AP19" s="373"/>
      <c r="AQ19" s="373"/>
      <c r="AR19" s="373"/>
      <c r="AS19" s="373"/>
      <c r="AT19" s="373"/>
      <c r="AU19" s="373"/>
      <c r="AV19" s="373"/>
      <c r="AW19" s="373"/>
      <c r="AX19" s="373"/>
      <c r="AY19" s="373"/>
      <c r="AZ19" s="420"/>
      <c r="BA19" s="426"/>
      <c r="BB19" s="422"/>
      <c r="BC19" s="422"/>
      <c r="BD19" s="422"/>
      <c r="BE19" s="611"/>
    </row>
    <row r="20" spans="1:57" ht="30" customHeight="1" x14ac:dyDescent="0.25">
      <c r="A20" s="695"/>
      <c r="B20" s="698"/>
      <c r="C20" s="577"/>
      <c r="D20" s="536"/>
      <c r="E20" s="615"/>
      <c r="F20" s="536"/>
      <c r="G20" s="615"/>
      <c r="H20" s="32" t="s">
        <v>184</v>
      </c>
      <c r="I20" s="102" t="s">
        <v>147</v>
      </c>
      <c r="J20" s="551"/>
      <c r="K20" s="554"/>
      <c r="L20" s="512"/>
      <c r="M20" s="539"/>
      <c r="N20" s="702"/>
      <c r="O20" s="512"/>
      <c r="P20" s="34"/>
      <c r="Q20" s="34"/>
      <c r="R20" s="34"/>
      <c r="S20" s="530"/>
      <c r="T20" s="530"/>
      <c r="U20" s="530"/>
      <c r="V20" s="530"/>
      <c r="W20" s="530"/>
      <c r="X20" s="530"/>
      <c r="Y20" s="512"/>
      <c r="Z20" s="689"/>
      <c r="AA20" s="692"/>
      <c r="AB20" s="558"/>
      <c r="AC20" s="558"/>
      <c r="AD20" s="558"/>
      <c r="AE20" s="512"/>
      <c r="AF20" s="512"/>
      <c r="AG20" s="512"/>
      <c r="AH20" s="512"/>
      <c r="AI20" s="371"/>
      <c r="AJ20" s="678"/>
      <c r="AK20" s="681"/>
      <c r="AL20" s="681"/>
      <c r="AM20" s="515"/>
      <c r="AN20" s="686"/>
      <c r="AO20" s="582"/>
      <c r="AP20" s="373"/>
      <c r="AQ20" s="373"/>
      <c r="AR20" s="373"/>
      <c r="AS20" s="373"/>
      <c r="AT20" s="373"/>
      <c r="AU20" s="373"/>
      <c r="AV20" s="373"/>
      <c r="AW20" s="373"/>
      <c r="AX20" s="373"/>
      <c r="AY20" s="373"/>
      <c r="AZ20" s="420"/>
      <c r="BA20" s="426"/>
      <c r="BB20" s="422"/>
      <c r="BC20" s="422"/>
      <c r="BD20" s="422"/>
      <c r="BE20" s="611"/>
    </row>
    <row r="21" spans="1:57" ht="18.75" customHeight="1" x14ac:dyDescent="0.25">
      <c r="A21" s="695"/>
      <c r="B21" s="698"/>
      <c r="C21" s="577"/>
      <c r="D21" s="536"/>
      <c r="E21" s="615"/>
      <c r="F21" s="536"/>
      <c r="G21" s="615"/>
      <c r="H21" s="521" t="s">
        <v>185</v>
      </c>
      <c r="I21" s="371" t="s">
        <v>147</v>
      </c>
      <c r="J21" s="551"/>
      <c r="K21" s="554"/>
      <c r="L21" s="512"/>
      <c r="M21" s="539"/>
      <c r="N21" s="702"/>
      <c r="O21" s="512"/>
      <c r="P21" s="34"/>
      <c r="Q21" s="34"/>
      <c r="R21" s="34"/>
      <c r="S21" s="530"/>
      <c r="T21" s="530"/>
      <c r="U21" s="530"/>
      <c r="V21" s="530"/>
      <c r="W21" s="530"/>
      <c r="X21" s="530"/>
      <c r="Y21" s="512"/>
      <c r="Z21" s="689"/>
      <c r="AA21" s="692"/>
      <c r="AB21" s="558"/>
      <c r="AC21" s="558"/>
      <c r="AD21" s="558"/>
      <c r="AE21" s="512"/>
      <c r="AF21" s="512"/>
      <c r="AG21" s="512"/>
      <c r="AH21" s="512"/>
      <c r="AI21" s="371"/>
      <c r="AJ21" s="678"/>
      <c r="AK21" s="681"/>
      <c r="AL21" s="681"/>
      <c r="AM21" s="515"/>
      <c r="AN21" s="686"/>
      <c r="AO21" s="582"/>
      <c r="AP21" s="373"/>
      <c r="AQ21" s="373"/>
      <c r="AR21" s="373"/>
      <c r="AS21" s="373"/>
      <c r="AT21" s="373"/>
      <c r="AU21" s="373"/>
      <c r="AV21" s="373"/>
      <c r="AW21" s="373"/>
      <c r="AX21" s="373"/>
      <c r="AY21" s="373"/>
      <c r="AZ21" s="420"/>
      <c r="BA21" s="426"/>
      <c r="BB21" s="422"/>
      <c r="BC21" s="422"/>
      <c r="BD21" s="422"/>
      <c r="BE21" s="611"/>
    </row>
    <row r="22" spans="1:57" ht="45.75" customHeight="1" x14ac:dyDescent="0.25">
      <c r="A22" s="695"/>
      <c r="B22" s="698"/>
      <c r="C22" s="577"/>
      <c r="D22" s="536"/>
      <c r="E22" s="615"/>
      <c r="F22" s="536"/>
      <c r="G22" s="615"/>
      <c r="H22" s="521"/>
      <c r="I22" s="371"/>
      <c r="J22" s="551"/>
      <c r="K22" s="554"/>
      <c r="L22" s="512"/>
      <c r="M22" s="539"/>
      <c r="N22" s="702"/>
      <c r="O22" s="512"/>
      <c r="P22" s="34"/>
      <c r="Q22" s="34"/>
      <c r="R22" s="34"/>
      <c r="S22" s="530"/>
      <c r="T22" s="530"/>
      <c r="U22" s="530"/>
      <c r="V22" s="530"/>
      <c r="W22" s="530"/>
      <c r="X22" s="530"/>
      <c r="Y22" s="512"/>
      <c r="Z22" s="689"/>
      <c r="AA22" s="692"/>
      <c r="AB22" s="558"/>
      <c r="AC22" s="558"/>
      <c r="AD22" s="558"/>
      <c r="AE22" s="512"/>
      <c r="AF22" s="512"/>
      <c r="AG22" s="512"/>
      <c r="AH22" s="512"/>
      <c r="AI22" s="371"/>
      <c r="AJ22" s="678"/>
      <c r="AK22" s="681"/>
      <c r="AL22" s="681"/>
      <c r="AM22" s="515"/>
      <c r="AN22" s="686"/>
      <c r="AO22" s="582"/>
      <c r="AP22" s="373"/>
      <c r="AQ22" s="373"/>
      <c r="AR22" s="373"/>
      <c r="AS22" s="373"/>
      <c r="AT22" s="373"/>
      <c r="AU22" s="373"/>
      <c r="AV22" s="373"/>
      <c r="AW22" s="373"/>
      <c r="AX22" s="373"/>
      <c r="AY22" s="373"/>
      <c r="AZ22" s="420"/>
      <c r="BA22" s="426"/>
      <c r="BB22" s="422"/>
      <c r="BC22" s="422"/>
      <c r="BD22" s="422"/>
      <c r="BE22" s="611"/>
    </row>
    <row r="23" spans="1:57" ht="27.75" customHeight="1" x14ac:dyDescent="0.25">
      <c r="A23" s="695"/>
      <c r="B23" s="698"/>
      <c r="C23" s="577"/>
      <c r="D23" s="536"/>
      <c r="E23" s="615"/>
      <c r="F23" s="536"/>
      <c r="G23" s="615"/>
      <c r="H23" s="523" t="s">
        <v>186</v>
      </c>
      <c r="I23" s="371" t="s">
        <v>147</v>
      </c>
      <c r="J23" s="551"/>
      <c r="K23" s="554"/>
      <c r="L23" s="512"/>
      <c r="M23" s="539"/>
      <c r="N23" s="702"/>
      <c r="O23" s="512"/>
      <c r="P23" s="34"/>
      <c r="Q23" s="34"/>
      <c r="R23" s="34"/>
      <c r="S23" s="530"/>
      <c r="T23" s="530"/>
      <c r="U23" s="530"/>
      <c r="V23" s="530"/>
      <c r="W23" s="530"/>
      <c r="X23" s="530"/>
      <c r="Y23" s="512"/>
      <c r="Z23" s="689"/>
      <c r="AA23" s="692"/>
      <c r="AB23" s="558"/>
      <c r="AC23" s="558"/>
      <c r="AD23" s="558"/>
      <c r="AE23" s="512"/>
      <c r="AF23" s="512"/>
      <c r="AG23" s="512"/>
      <c r="AH23" s="512"/>
      <c r="AI23" s="371"/>
      <c r="AJ23" s="678"/>
      <c r="AK23" s="681"/>
      <c r="AL23" s="681"/>
      <c r="AM23" s="515"/>
      <c r="AN23" s="686"/>
      <c r="AO23" s="582"/>
      <c r="AP23" s="373"/>
      <c r="AQ23" s="373"/>
      <c r="AR23" s="373"/>
      <c r="AS23" s="373"/>
      <c r="AT23" s="373"/>
      <c r="AU23" s="373"/>
      <c r="AV23" s="373"/>
      <c r="AW23" s="373"/>
      <c r="AX23" s="373"/>
      <c r="AY23" s="373"/>
      <c r="AZ23" s="420"/>
      <c r="BA23" s="426"/>
      <c r="BB23" s="422"/>
      <c r="BC23" s="422"/>
      <c r="BD23" s="422"/>
      <c r="BE23" s="611"/>
    </row>
    <row r="24" spans="1:57" ht="26.25" customHeight="1" x14ac:dyDescent="0.25">
      <c r="A24" s="695"/>
      <c r="B24" s="698"/>
      <c r="C24" s="577"/>
      <c r="D24" s="536"/>
      <c r="E24" s="615"/>
      <c r="F24" s="536"/>
      <c r="G24" s="615"/>
      <c r="H24" s="525"/>
      <c r="I24" s="371"/>
      <c r="J24" s="551"/>
      <c r="K24" s="554"/>
      <c r="L24" s="512"/>
      <c r="M24" s="539"/>
      <c r="N24" s="702"/>
      <c r="O24" s="512"/>
      <c r="P24" s="373"/>
      <c r="Q24" s="373"/>
      <c r="R24" s="373"/>
      <c r="S24" s="530"/>
      <c r="T24" s="530"/>
      <c r="U24" s="530"/>
      <c r="V24" s="530"/>
      <c r="W24" s="530"/>
      <c r="X24" s="530"/>
      <c r="Y24" s="512"/>
      <c r="Z24" s="689"/>
      <c r="AA24" s="692"/>
      <c r="AB24" s="558"/>
      <c r="AC24" s="558"/>
      <c r="AD24" s="558"/>
      <c r="AE24" s="512"/>
      <c r="AF24" s="512"/>
      <c r="AG24" s="512"/>
      <c r="AH24" s="512"/>
      <c r="AI24" s="371"/>
      <c r="AJ24" s="678"/>
      <c r="AK24" s="681"/>
      <c r="AL24" s="681"/>
      <c r="AM24" s="515"/>
      <c r="AN24" s="686"/>
      <c r="AO24" s="582"/>
      <c r="AP24" s="373"/>
      <c r="AQ24" s="373"/>
      <c r="AR24" s="373"/>
      <c r="AS24" s="373"/>
      <c r="AT24" s="373"/>
      <c r="AU24" s="373"/>
      <c r="AV24" s="373"/>
      <c r="AW24" s="373"/>
      <c r="AX24" s="373"/>
      <c r="AY24" s="373"/>
      <c r="AZ24" s="420"/>
      <c r="BA24" s="426"/>
      <c r="BB24" s="422"/>
      <c r="BC24" s="422"/>
      <c r="BD24" s="422"/>
      <c r="BE24" s="611"/>
    </row>
    <row r="25" spans="1:57" ht="18.75" customHeight="1" x14ac:dyDescent="0.25">
      <c r="A25" s="695"/>
      <c r="B25" s="698"/>
      <c r="C25" s="577"/>
      <c r="D25" s="536"/>
      <c r="E25" s="615"/>
      <c r="F25" s="536"/>
      <c r="G25" s="615"/>
      <c r="H25" s="521" t="s">
        <v>187</v>
      </c>
      <c r="I25" s="371" t="s">
        <v>147</v>
      </c>
      <c r="J25" s="551"/>
      <c r="K25" s="554"/>
      <c r="L25" s="512"/>
      <c r="M25" s="539"/>
      <c r="N25" s="702"/>
      <c r="O25" s="512"/>
      <c r="P25" s="373"/>
      <c r="Q25" s="373"/>
      <c r="R25" s="373"/>
      <c r="S25" s="530"/>
      <c r="T25" s="530"/>
      <c r="U25" s="530"/>
      <c r="V25" s="530"/>
      <c r="W25" s="530"/>
      <c r="X25" s="530"/>
      <c r="Y25" s="512"/>
      <c r="Z25" s="689"/>
      <c r="AA25" s="692"/>
      <c r="AB25" s="558"/>
      <c r="AC25" s="558"/>
      <c r="AD25" s="558"/>
      <c r="AE25" s="512"/>
      <c r="AF25" s="512"/>
      <c r="AG25" s="512"/>
      <c r="AH25" s="512"/>
      <c r="AI25" s="371"/>
      <c r="AJ25" s="678"/>
      <c r="AK25" s="681"/>
      <c r="AL25" s="681"/>
      <c r="AM25" s="515"/>
      <c r="AN25" s="686"/>
      <c r="AO25" s="582"/>
      <c r="AP25" s="373"/>
      <c r="AQ25" s="373"/>
      <c r="AR25" s="373"/>
      <c r="AS25" s="373"/>
      <c r="AT25" s="373"/>
      <c r="AU25" s="373"/>
      <c r="AV25" s="373"/>
      <c r="AW25" s="373"/>
      <c r="AX25" s="373"/>
      <c r="AY25" s="373"/>
      <c r="AZ25" s="420"/>
      <c r="BA25" s="426"/>
      <c r="BB25" s="422"/>
      <c r="BC25" s="422"/>
      <c r="BD25" s="422"/>
      <c r="BE25" s="611"/>
    </row>
    <row r="26" spans="1:57" ht="9.75" customHeight="1" x14ac:dyDescent="0.25">
      <c r="A26" s="695"/>
      <c r="B26" s="698"/>
      <c r="C26" s="577"/>
      <c r="D26" s="536"/>
      <c r="E26" s="615"/>
      <c r="F26" s="536"/>
      <c r="G26" s="615"/>
      <c r="H26" s="521"/>
      <c r="I26" s="371"/>
      <c r="J26" s="551"/>
      <c r="K26" s="554"/>
      <c r="L26" s="512"/>
      <c r="M26" s="539"/>
      <c r="N26" s="702"/>
      <c r="O26" s="512"/>
      <c r="P26" s="373"/>
      <c r="Q26" s="373"/>
      <c r="R26" s="373"/>
      <c r="S26" s="530"/>
      <c r="T26" s="530"/>
      <c r="U26" s="530"/>
      <c r="V26" s="530"/>
      <c r="W26" s="530"/>
      <c r="X26" s="530"/>
      <c r="Y26" s="512"/>
      <c r="Z26" s="689"/>
      <c r="AA26" s="692"/>
      <c r="AB26" s="558"/>
      <c r="AC26" s="558"/>
      <c r="AD26" s="558"/>
      <c r="AE26" s="512"/>
      <c r="AF26" s="512"/>
      <c r="AG26" s="512"/>
      <c r="AH26" s="512"/>
      <c r="AI26" s="371"/>
      <c r="AJ26" s="678"/>
      <c r="AK26" s="681"/>
      <c r="AL26" s="681"/>
      <c r="AM26" s="515"/>
      <c r="AN26" s="686"/>
      <c r="AO26" s="582"/>
      <c r="AP26" s="373"/>
      <c r="AQ26" s="373"/>
      <c r="AR26" s="373"/>
      <c r="AS26" s="373"/>
      <c r="AT26" s="373"/>
      <c r="AU26" s="373"/>
      <c r="AV26" s="373"/>
      <c r="AW26" s="373"/>
      <c r="AX26" s="373"/>
      <c r="AY26" s="373"/>
      <c r="AZ26" s="420"/>
      <c r="BA26" s="426"/>
      <c r="BB26" s="422"/>
      <c r="BC26" s="422"/>
      <c r="BD26" s="422"/>
      <c r="BE26" s="611"/>
    </row>
    <row r="27" spans="1:57" ht="18.75" customHeight="1" x14ac:dyDescent="0.25">
      <c r="A27" s="695"/>
      <c r="B27" s="698"/>
      <c r="C27" s="577"/>
      <c r="D27" s="536"/>
      <c r="E27" s="615"/>
      <c r="F27" s="536"/>
      <c r="G27" s="615"/>
      <c r="H27" s="521" t="s">
        <v>188</v>
      </c>
      <c r="I27" s="371" t="s">
        <v>168</v>
      </c>
      <c r="J27" s="551"/>
      <c r="K27" s="554"/>
      <c r="L27" s="512"/>
      <c r="M27" s="539"/>
      <c r="N27" s="702"/>
      <c r="O27" s="512"/>
      <c r="P27" s="373"/>
      <c r="Q27" s="373"/>
      <c r="R27" s="373"/>
      <c r="S27" s="530"/>
      <c r="T27" s="530"/>
      <c r="U27" s="530"/>
      <c r="V27" s="530"/>
      <c r="W27" s="530"/>
      <c r="X27" s="530"/>
      <c r="Y27" s="512"/>
      <c r="Z27" s="689"/>
      <c r="AA27" s="692"/>
      <c r="AB27" s="558"/>
      <c r="AC27" s="558"/>
      <c r="AD27" s="558"/>
      <c r="AE27" s="512"/>
      <c r="AF27" s="512"/>
      <c r="AG27" s="512"/>
      <c r="AH27" s="512"/>
      <c r="AI27" s="371"/>
      <c r="AJ27" s="678"/>
      <c r="AK27" s="681"/>
      <c r="AL27" s="681"/>
      <c r="AM27" s="515"/>
      <c r="AN27" s="686"/>
      <c r="AO27" s="582"/>
      <c r="AP27" s="373"/>
      <c r="AQ27" s="373"/>
      <c r="AR27" s="373"/>
      <c r="AS27" s="373"/>
      <c r="AT27" s="373"/>
      <c r="AU27" s="373"/>
      <c r="AV27" s="373"/>
      <c r="AW27" s="373"/>
      <c r="AX27" s="373"/>
      <c r="AY27" s="373"/>
      <c r="AZ27" s="420"/>
      <c r="BA27" s="426"/>
      <c r="BB27" s="422"/>
      <c r="BC27" s="422"/>
      <c r="BD27" s="422"/>
      <c r="BE27" s="611"/>
    </row>
    <row r="28" spans="1:57" ht="12.75" customHeight="1" x14ac:dyDescent="0.25">
      <c r="A28" s="695"/>
      <c r="B28" s="698"/>
      <c r="C28" s="577"/>
      <c r="D28" s="536"/>
      <c r="E28" s="615"/>
      <c r="F28" s="536"/>
      <c r="G28" s="615"/>
      <c r="H28" s="521"/>
      <c r="I28" s="371"/>
      <c r="J28" s="551"/>
      <c r="K28" s="554"/>
      <c r="L28" s="512"/>
      <c r="M28" s="539"/>
      <c r="N28" s="702"/>
      <c r="O28" s="512"/>
      <c r="P28" s="373"/>
      <c r="Q28" s="373"/>
      <c r="R28" s="373"/>
      <c r="S28" s="530"/>
      <c r="T28" s="530"/>
      <c r="U28" s="530"/>
      <c r="V28" s="530"/>
      <c r="W28" s="530"/>
      <c r="X28" s="530"/>
      <c r="Y28" s="512"/>
      <c r="Z28" s="689"/>
      <c r="AA28" s="692"/>
      <c r="AB28" s="558"/>
      <c r="AC28" s="558"/>
      <c r="AD28" s="558"/>
      <c r="AE28" s="512"/>
      <c r="AF28" s="512"/>
      <c r="AG28" s="512"/>
      <c r="AH28" s="512"/>
      <c r="AI28" s="371"/>
      <c r="AJ28" s="678"/>
      <c r="AK28" s="681"/>
      <c r="AL28" s="681"/>
      <c r="AM28" s="515"/>
      <c r="AN28" s="686"/>
      <c r="AO28" s="582"/>
      <c r="AP28" s="373"/>
      <c r="AQ28" s="373"/>
      <c r="AR28" s="373"/>
      <c r="AS28" s="373"/>
      <c r="AT28" s="373"/>
      <c r="AU28" s="373"/>
      <c r="AV28" s="373"/>
      <c r="AW28" s="373"/>
      <c r="AX28" s="373"/>
      <c r="AY28" s="373"/>
      <c r="AZ28" s="420"/>
      <c r="BA28" s="426"/>
      <c r="BB28" s="422"/>
      <c r="BC28" s="422"/>
      <c r="BD28" s="422"/>
      <c r="BE28" s="611"/>
    </row>
    <row r="29" spans="1:57" ht="18.75" customHeight="1" x14ac:dyDescent="0.25">
      <c r="A29" s="695"/>
      <c r="B29" s="698"/>
      <c r="C29" s="577"/>
      <c r="D29" s="536"/>
      <c r="E29" s="615"/>
      <c r="F29" s="536"/>
      <c r="G29" s="615"/>
      <c r="H29" s="521" t="s">
        <v>189</v>
      </c>
      <c r="I29" s="371" t="s">
        <v>168</v>
      </c>
      <c r="J29" s="551"/>
      <c r="K29" s="554"/>
      <c r="L29" s="512"/>
      <c r="M29" s="539"/>
      <c r="N29" s="702"/>
      <c r="O29" s="512"/>
      <c r="P29" s="373"/>
      <c r="Q29" s="373"/>
      <c r="R29" s="373"/>
      <c r="S29" s="530"/>
      <c r="T29" s="530"/>
      <c r="U29" s="530"/>
      <c r="V29" s="530"/>
      <c r="W29" s="530"/>
      <c r="X29" s="530"/>
      <c r="Y29" s="512"/>
      <c r="Z29" s="689"/>
      <c r="AA29" s="692"/>
      <c r="AB29" s="558"/>
      <c r="AC29" s="558"/>
      <c r="AD29" s="558"/>
      <c r="AE29" s="512"/>
      <c r="AF29" s="512"/>
      <c r="AG29" s="512"/>
      <c r="AH29" s="512"/>
      <c r="AI29" s="371"/>
      <c r="AJ29" s="678"/>
      <c r="AK29" s="681"/>
      <c r="AL29" s="681"/>
      <c r="AM29" s="515"/>
      <c r="AN29" s="686"/>
      <c r="AO29" s="582"/>
      <c r="AP29" s="373"/>
      <c r="AQ29" s="373"/>
      <c r="AR29" s="373"/>
      <c r="AS29" s="373"/>
      <c r="AT29" s="373"/>
      <c r="AU29" s="373"/>
      <c r="AV29" s="373"/>
      <c r="AW29" s="373"/>
      <c r="AX29" s="373"/>
      <c r="AY29" s="373"/>
      <c r="AZ29" s="420"/>
      <c r="BA29" s="426"/>
      <c r="BB29" s="422"/>
      <c r="BC29" s="422"/>
      <c r="BD29" s="422"/>
      <c r="BE29" s="611"/>
    </row>
    <row r="30" spans="1:57" ht="12.75" customHeight="1" x14ac:dyDescent="0.25">
      <c r="A30" s="695"/>
      <c r="B30" s="698"/>
      <c r="C30" s="577"/>
      <c r="D30" s="536"/>
      <c r="E30" s="615"/>
      <c r="F30" s="536"/>
      <c r="G30" s="615"/>
      <c r="H30" s="521"/>
      <c r="I30" s="371"/>
      <c r="J30" s="551"/>
      <c r="K30" s="554"/>
      <c r="L30" s="512"/>
      <c r="M30" s="539"/>
      <c r="N30" s="702"/>
      <c r="O30" s="512"/>
      <c r="P30" s="373"/>
      <c r="Q30" s="373"/>
      <c r="R30" s="373"/>
      <c r="S30" s="530"/>
      <c r="T30" s="530"/>
      <c r="U30" s="530"/>
      <c r="V30" s="530"/>
      <c r="W30" s="530"/>
      <c r="X30" s="530"/>
      <c r="Y30" s="512"/>
      <c r="Z30" s="689"/>
      <c r="AA30" s="692"/>
      <c r="AB30" s="558"/>
      <c r="AC30" s="558"/>
      <c r="AD30" s="558"/>
      <c r="AE30" s="512"/>
      <c r="AF30" s="512"/>
      <c r="AG30" s="512"/>
      <c r="AH30" s="512"/>
      <c r="AI30" s="371"/>
      <c r="AJ30" s="678"/>
      <c r="AK30" s="681"/>
      <c r="AL30" s="681"/>
      <c r="AM30" s="515"/>
      <c r="AN30" s="686"/>
      <c r="AO30" s="582"/>
      <c r="AP30" s="373"/>
      <c r="AQ30" s="373"/>
      <c r="AR30" s="373"/>
      <c r="AS30" s="373"/>
      <c r="AT30" s="373"/>
      <c r="AU30" s="373"/>
      <c r="AV30" s="373"/>
      <c r="AW30" s="373"/>
      <c r="AX30" s="373"/>
      <c r="AY30" s="373"/>
      <c r="AZ30" s="420"/>
      <c r="BA30" s="426"/>
      <c r="BB30" s="422"/>
      <c r="BC30" s="422"/>
      <c r="BD30" s="422"/>
      <c r="BE30" s="611"/>
    </row>
    <row r="31" spans="1:57" ht="14.25" customHeight="1" x14ac:dyDescent="0.25">
      <c r="A31" s="695"/>
      <c r="B31" s="698"/>
      <c r="C31" s="577"/>
      <c r="D31" s="536"/>
      <c r="E31" s="615"/>
      <c r="F31" s="536"/>
      <c r="G31" s="615"/>
      <c r="H31" s="523" t="s">
        <v>190</v>
      </c>
      <c r="I31" s="371" t="s">
        <v>168</v>
      </c>
      <c r="J31" s="551"/>
      <c r="K31" s="554"/>
      <c r="L31" s="512"/>
      <c r="M31" s="539"/>
      <c r="N31" s="702"/>
      <c r="O31" s="512"/>
      <c r="P31" s="373"/>
      <c r="Q31" s="373"/>
      <c r="R31" s="373"/>
      <c r="S31" s="530"/>
      <c r="T31" s="530"/>
      <c r="U31" s="530"/>
      <c r="V31" s="530"/>
      <c r="W31" s="530"/>
      <c r="X31" s="530"/>
      <c r="Y31" s="512"/>
      <c r="Z31" s="689"/>
      <c r="AA31" s="692"/>
      <c r="AB31" s="558"/>
      <c r="AC31" s="558"/>
      <c r="AD31" s="558"/>
      <c r="AE31" s="512"/>
      <c r="AF31" s="512"/>
      <c r="AG31" s="512"/>
      <c r="AH31" s="512"/>
      <c r="AI31" s="371"/>
      <c r="AJ31" s="678"/>
      <c r="AK31" s="681"/>
      <c r="AL31" s="681"/>
      <c r="AM31" s="515"/>
      <c r="AN31" s="686"/>
      <c r="AO31" s="582"/>
      <c r="AP31" s="373"/>
      <c r="AQ31" s="373"/>
      <c r="AR31" s="373"/>
      <c r="AS31" s="373"/>
      <c r="AT31" s="373"/>
      <c r="AU31" s="373"/>
      <c r="AV31" s="373"/>
      <c r="AW31" s="373"/>
      <c r="AX31" s="373"/>
      <c r="AY31" s="373"/>
      <c r="AZ31" s="420"/>
      <c r="BA31" s="426"/>
      <c r="BB31" s="422"/>
      <c r="BC31" s="422"/>
      <c r="BD31" s="422"/>
      <c r="BE31" s="611"/>
    </row>
    <row r="32" spans="1:57" ht="13.5" customHeight="1" x14ac:dyDescent="0.25">
      <c r="A32" s="695"/>
      <c r="B32" s="698"/>
      <c r="C32" s="577"/>
      <c r="D32" s="536"/>
      <c r="E32" s="615"/>
      <c r="F32" s="536"/>
      <c r="G32" s="615"/>
      <c r="H32" s="525"/>
      <c r="I32" s="371"/>
      <c r="J32" s="551"/>
      <c r="K32" s="554"/>
      <c r="L32" s="512"/>
      <c r="M32" s="539"/>
      <c r="N32" s="702"/>
      <c r="O32" s="512"/>
      <c r="P32" s="373"/>
      <c r="Q32" s="373"/>
      <c r="R32" s="373"/>
      <c r="S32" s="530"/>
      <c r="T32" s="530"/>
      <c r="U32" s="530"/>
      <c r="V32" s="530"/>
      <c r="W32" s="530"/>
      <c r="X32" s="530"/>
      <c r="Y32" s="512"/>
      <c r="Z32" s="689"/>
      <c r="AA32" s="692"/>
      <c r="AB32" s="558"/>
      <c r="AC32" s="558"/>
      <c r="AD32" s="558"/>
      <c r="AE32" s="512"/>
      <c r="AF32" s="512"/>
      <c r="AG32" s="512"/>
      <c r="AH32" s="512"/>
      <c r="AI32" s="371"/>
      <c r="AJ32" s="678"/>
      <c r="AK32" s="681"/>
      <c r="AL32" s="681"/>
      <c r="AM32" s="515"/>
      <c r="AN32" s="686"/>
      <c r="AO32" s="582"/>
      <c r="AP32" s="373"/>
      <c r="AQ32" s="373"/>
      <c r="AR32" s="373"/>
      <c r="AS32" s="373"/>
      <c r="AT32" s="373"/>
      <c r="AU32" s="373"/>
      <c r="AV32" s="373"/>
      <c r="AW32" s="373"/>
      <c r="AX32" s="373"/>
      <c r="AY32" s="373"/>
      <c r="AZ32" s="420"/>
      <c r="BA32" s="426"/>
      <c r="BB32" s="422"/>
      <c r="BC32" s="422"/>
      <c r="BD32" s="422"/>
      <c r="BE32" s="611"/>
    </row>
    <row r="33" spans="1:57" ht="18.75" customHeight="1" x14ac:dyDescent="0.25">
      <c r="A33" s="695"/>
      <c r="B33" s="698"/>
      <c r="C33" s="577"/>
      <c r="D33" s="536"/>
      <c r="E33" s="615"/>
      <c r="F33" s="536"/>
      <c r="G33" s="615"/>
      <c r="H33" s="651" t="s">
        <v>191</v>
      </c>
      <c r="I33" s="371" t="s">
        <v>168</v>
      </c>
      <c r="J33" s="551"/>
      <c r="K33" s="554"/>
      <c r="L33" s="512"/>
      <c r="M33" s="539"/>
      <c r="N33" s="702"/>
      <c r="O33" s="512"/>
      <c r="P33" s="373"/>
      <c r="Q33" s="373"/>
      <c r="R33" s="373"/>
      <c r="S33" s="530"/>
      <c r="T33" s="530"/>
      <c r="U33" s="530"/>
      <c r="V33" s="530"/>
      <c r="W33" s="530"/>
      <c r="X33" s="530"/>
      <c r="Y33" s="512"/>
      <c r="Z33" s="689"/>
      <c r="AA33" s="692"/>
      <c r="AB33" s="558"/>
      <c r="AC33" s="558"/>
      <c r="AD33" s="558"/>
      <c r="AE33" s="512"/>
      <c r="AF33" s="512"/>
      <c r="AG33" s="512"/>
      <c r="AH33" s="512"/>
      <c r="AI33" s="371"/>
      <c r="AJ33" s="678"/>
      <c r="AK33" s="681"/>
      <c r="AL33" s="681"/>
      <c r="AM33" s="515"/>
      <c r="AN33" s="686"/>
      <c r="AO33" s="582"/>
      <c r="AP33" s="373"/>
      <c r="AQ33" s="373"/>
      <c r="AR33" s="373"/>
      <c r="AS33" s="373"/>
      <c r="AT33" s="373"/>
      <c r="AU33" s="373"/>
      <c r="AV33" s="373"/>
      <c r="AW33" s="373"/>
      <c r="AX33" s="373"/>
      <c r="AY33" s="373"/>
      <c r="AZ33" s="420"/>
      <c r="BA33" s="426"/>
      <c r="BB33" s="422"/>
      <c r="BC33" s="422"/>
      <c r="BD33" s="422"/>
      <c r="BE33" s="611"/>
    </row>
    <row r="34" spans="1:57" ht="15.75" customHeight="1" thickBot="1" x14ac:dyDescent="0.3">
      <c r="A34" s="696"/>
      <c r="B34" s="699"/>
      <c r="C34" s="586"/>
      <c r="D34" s="599"/>
      <c r="E34" s="616"/>
      <c r="F34" s="599"/>
      <c r="G34" s="616"/>
      <c r="H34" s="652"/>
      <c r="I34" s="371"/>
      <c r="J34" s="633"/>
      <c r="K34" s="635"/>
      <c r="L34" s="556"/>
      <c r="M34" s="637"/>
      <c r="N34" s="703"/>
      <c r="O34" s="556"/>
      <c r="P34" s="373"/>
      <c r="Q34" s="373"/>
      <c r="R34" s="373"/>
      <c r="S34" s="625"/>
      <c r="T34" s="625"/>
      <c r="U34" s="625"/>
      <c r="V34" s="625"/>
      <c r="W34" s="625"/>
      <c r="X34" s="625"/>
      <c r="Y34" s="556"/>
      <c r="Z34" s="690"/>
      <c r="AA34" s="693"/>
      <c r="AB34" s="559"/>
      <c r="AC34" s="559"/>
      <c r="AD34" s="559"/>
      <c r="AE34" s="556"/>
      <c r="AF34" s="556"/>
      <c r="AG34" s="556"/>
      <c r="AH34" s="556"/>
      <c r="AI34" s="372"/>
      <c r="AJ34" s="679"/>
      <c r="AK34" s="682"/>
      <c r="AL34" s="682"/>
      <c r="AM34" s="684"/>
      <c r="AN34" s="687"/>
      <c r="AO34" s="612"/>
      <c r="AP34" s="374"/>
      <c r="AQ34" s="374"/>
      <c r="AR34" s="374"/>
      <c r="AS34" s="374"/>
      <c r="AT34" s="374"/>
      <c r="AU34" s="374"/>
      <c r="AV34" s="374"/>
      <c r="AW34" s="374"/>
      <c r="AX34" s="374"/>
      <c r="AY34" s="374"/>
      <c r="AZ34" s="427"/>
      <c r="BA34" s="428"/>
      <c r="BB34" s="429"/>
      <c r="BC34" s="429"/>
      <c r="BD34" s="429"/>
      <c r="BE34" s="613"/>
    </row>
    <row r="35" spans="1:57" ht="46.5" customHeight="1" thickBot="1" x14ac:dyDescent="0.3">
      <c r="A35" s="378">
        <v>2</v>
      </c>
      <c r="B35" s="658" t="s">
        <v>192</v>
      </c>
      <c r="C35" s="504" t="s">
        <v>193</v>
      </c>
      <c r="D35" s="608" t="s">
        <v>142</v>
      </c>
      <c r="E35" s="600" t="s">
        <v>194</v>
      </c>
      <c r="F35" s="661" t="s">
        <v>195</v>
      </c>
      <c r="G35" s="600" t="s">
        <v>196</v>
      </c>
      <c r="H35" s="36" t="s">
        <v>146</v>
      </c>
      <c r="I35" s="67" t="s">
        <v>197</v>
      </c>
      <c r="J35" s="632">
        <v>10</v>
      </c>
      <c r="K35" s="634" t="str">
        <f>+IF(AND(J35&lt;6,J35&gt;0),"Moderado",IF(AND(J35&lt;12,J35&gt;5),"Mayor",IF(AND(J35&lt;20,J35&gt;11),"Catastrófico","Responda las Preguntas de Impacto")))</f>
        <v>Mayor</v>
      </c>
      <c r="L35" s="511"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604"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600" t="s">
        <v>198</v>
      </c>
      <c r="O35" s="370" t="s">
        <v>149</v>
      </c>
      <c r="P35" s="34" t="s">
        <v>150</v>
      </c>
      <c r="Q35" s="30" t="s">
        <v>151</v>
      </c>
      <c r="R35" s="30">
        <f>+IFERROR(VLOOKUP(Q35,[3]DATOS!$E$2:$F$17,2,FALSE),"")</f>
        <v>15</v>
      </c>
      <c r="S35" s="674">
        <f>SUM(R35:R42)</f>
        <v>100</v>
      </c>
      <c r="T35" s="373" t="str">
        <f>+IF(AND(S35&lt;=100,S35&gt;=96),"Fuerte",IF(AND(S35&lt;=95,S35&gt;=86),"Moderado",IF(AND(S35&lt;=85,J35&gt;=0),"Débil"," ")))</f>
        <v>Fuerte</v>
      </c>
      <c r="U35" s="373" t="s">
        <v>152</v>
      </c>
      <c r="V35" s="373"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73">
        <f>IF(V35="Fuerte",100,IF(V35="Moderado",50,IF(V35="Débil",0)))</f>
        <v>100</v>
      </c>
      <c r="X35" s="529">
        <f>AVERAGE(W35:W60)</f>
        <v>100</v>
      </c>
      <c r="Y35" s="629" t="s">
        <v>199</v>
      </c>
      <c r="Z35" s="671" t="s">
        <v>154</v>
      </c>
      <c r="AA35" s="643" t="s">
        <v>200</v>
      </c>
      <c r="AB35" s="672" t="str">
        <f>+IF(X35=100,"Fuerte",IF(AND(X35&lt;=99,X35&gt;=50),"Moderado",IF(X35&lt;50,"Débil"," ")))</f>
        <v>Fuerte</v>
      </c>
      <c r="AC35" s="557" t="s">
        <v>156</v>
      </c>
      <c r="AD35" s="557" t="s">
        <v>157</v>
      </c>
      <c r="AE35" s="512"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512"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512" t="str">
        <f>K35</f>
        <v>Mayor</v>
      </c>
      <c r="AH35" s="512"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539"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647" t="s">
        <v>201</v>
      </c>
      <c r="AK35" s="627">
        <v>43132</v>
      </c>
      <c r="AL35" s="627">
        <v>43465</v>
      </c>
      <c r="AM35" s="646" t="s">
        <v>202</v>
      </c>
      <c r="AN35" s="609" t="s">
        <v>203</v>
      </c>
      <c r="AO35" s="623"/>
      <c r="AP35" s="588"/>
      <c r="AQ35" s="588"/>
      <c r="AR35" s="588"/>
      <c r="AS35" s="588"/>
      <c r="AT35" s="588"/>
      <c r="AU35" s="588"/>
      <c r="AV35" s="588"/>
      <c r="AW35" s="588"/>
      <c r="AX35" s="588"/>
      <c r="AY35" s="588"/>
      <c r="AZ35" s="589"/>
      <c r="BA35" s="592"/>
      <c r="BB35" s="617"/>
      <c r="BC35" s="617"/>
      <c r="BD35" s="617"/>
      <c r="BE35" s="620"/>
    </row>
    <row r="36" spans="1:57" ht="30" customHeight="1" thickBot="1" x14ac:dyDescent="0.3">
      <c r="A36" s="379"/>
      <c r="B36" s="659"/>
      <c r="C36" s="505"/>
      <c r="D36" s="609"/>
      <c r="E36" s="527"/>
      <c r="F36" s="662"/>
      <c r="G36" s="527"/>
      <c r="H36" s="32" t="s">
        <v>161</v>
      </c>
      <c r="I36" s="67" t="s">
        <v>197</v>
      </c>
      <c r="J36" s="551"/>
      <c r="K36" s="554"/>
      <c r="L36" s="512"/>
      <c r="M36" s="539"/>
      <c r="N36" s="527"/>
      <c r="O36" s="371"/>
      <c r="P36" s="34" t="s">
        <v>162</v>
      </c>
      <c r="Q36" s="30" t="s">
        <v>163</v>
      </c>
      <c r="R36" s="30">
        <f>+IFERROR(VLOOKUP(Q36,[3]DATOS!$E$2:$F$17,2,FALSE),"")</f>
        <v>15</v>
      </c>
      <c r="S36" s="675"/>
      <c r="T36" s="373"/>
      <c r="U36" s="373"/>
      <c r="V36" s="373"/>
      <c r="W36" s="373"/>
      <c r="X36" s="530"/>
      <c r="Y36" s="505"/>
      <c r="Z36" s="640"/>
      <c r="AA36" s="643"/>
      <c r="AB36" s="672"/>
      <c r="AC36" s="558"/>
      <c r="AD36" s="558"/>
      <c r="AE36" s="512"/>
      <c r="AF36" s="512"/>
      <c r="AG36" s="512"/>
      <c r="AH36" s="512"/>
      <c r="AI36" s="539"/>
      <c r="AJ36" s="666"/>
      <c r="AK36" s="627"/>
      <c r="AL36" s="627"/>
      <c r="AM36" s="646"/>
      <c r="AN36" s="609"/>
      <c r="AO36" s="580"/>
      <c r="AP36" s="530"/>
      <c r="AQ36" s="530"/>
      <c r="AR36" s="530"/>
      <c r="AS36" s="530"/>
      <c r="AT36" s="530"/>
      <c r="AU36" s="530"/>
      <c r="AV36" s="530"/>
      <c r="AW36" s="530"/>
      <c r="AX36" s="530"/>
      <c r="AY36" s="530"/>
      <c r="AZ36" s="590"/>
      <c r="BA36" s="593"/>
      <c r="BB36" s="618"/>
      <c r="BC36" s="618"/>
      <c r="BD36" s="618"/>
      <c r="BE36" s="621"/>
    </row>
    <row r="37" spans="1:57" ht="30" customHeight="1" thickBot="1" x14ac:dyDescent="0.3">
      <c r="A37" s="379"/>
      <c r="B37" s="659"/>
      <c r="C37" s="505"/>
      <c r="D37" s="609"/>
      <c r="E37" s="527"/>
      <c r="F37" s="662"/>
      <c r="G37" s="527"/>
      <c r="H37" s="32" t="s">
        <v>164</v>
      </c>
      <c r="I37" s="67" t="s">
        <v>197</v>
      </c>
      <c r="J37" s="551"/>
      <c r="K37" s="554"/>
      <c r="L37" s="512"/>
      <c r="M37" s="539"/>
      <c r="N37" s="527"/>
      <c r="O37" s="371"/>
      <c r="P37" s="34" t="s">
        <v>165</v>
      </c>
      <c r="Q37" s="30" t="s">
        <v>166</v>
      </c>
      <c r="R37" s="30">
        <f>+IFERROR(VLOOKUP(Q37,[3]DATOS!$E$2:$F$17,2,FALSE),"")</f>
        <v>15</v>
      </c>
      <c r="S37" s="675"/>
      <c r="T37" s="373"/>
      <c r="U37" s="373"/>
      <c r="V37" s="373"/>
      <c r="W37" s="373"/>
      <c r="X37" s="530"/>
      <c r="Y37" s="505"/>
      <c r="Z37" s="640"/>
      <c r="AA37" s="643"/>
      <c r="AB37" s="672"/>
      <c r="AC37" s="558"/>
      <c r="AD37" s="558"/>
      <c r="AE37" s="512"/>
      <c r="AF37" s="512"/>
      <c r="AG37" s="512"/>
      <c r="AH37" s="512"/>
      <c r="AI37" s="539"/>
      <c r="AJ37" s="666"/>
      <c r="AK37" s="627"/>
      <c r="AL37" s="627"/>
      <c r="AM37" s="646"/>
      <c r="AN37" s="609"/>
      <c r="AO37" s="580"/>
      <c r="AP37" s="530"/>
      <c r="AQ37" s="530"/>
      <c r="AR37" s="530"/>
      <c r="AS37" s="530"/>
      <c r="AT37" s="530"/>
      <c r="AU37" s="530"/>
      <c r="AV37" s="530"/>
      <c r="AW37" s="530"/>
      <c r="AX37" s="530"/>
      <c r="AY37" s="530"/>
      <c r="AZ37" s="590"/>
      <c r="BA37" s="593"/>
      <c r="BB37" s="618"/>
      <c r="BC37" s="618"/>
      <c r="BD37" s="618"/>
      <c r="BE37" s="621"/>
    </row>
    <row r="38" spans="1:57" ht="30" customHeight="1" thickBot="1" x14ac:dyDescent="0.3">
      <c r="A38" s="379"/>
      <c r="B38" s="659"/>
      <c r="C38" s="505"/>
      <c r="D38" s="609"/>
      <c r="E38" s="527"/>
      <c r="F38" s="662"/>
      <c r="G38" s="527"/>
      <c r="H38" s="32" t="s">
        <v>167</v>
      </c>
      <c r="I38" s="67" t="s">
        <v>204</v>
      </c>
      <c r="J38" s="551"/>
      <c r="K38" s="554"/>
      <c r="L38" s="512"/>
      <c r="M38" s="539"/>
      <c r="N38" s="527"/>
      <c r="O38" s="371"/>
      <c r="P38" s="34" t="s">
        <v>169</v>
      </c>
      <c r="Q38" s="30" t="s">
        <v>170</v>
      </c>
      <c r="R38" s="30">
        <f>+IFERROR(VLOOKUP(Q38,[3]DATOS!$E$2:$F$17,2,FALSE),"")</f>
        <v>15</v>
      </c>
      <c r="S38" s="675"/>
      <c r="T38" s="373"/>
      <c r="U38" s="373"/>
      <c r="V38" s="373"/>
      <c r="W38" s="373"/>
      <c r="X38" s="530"/>
      <c r="Y38" s="505"/>
      <c r="Z38" s="640"/>
      <c r="AA38" s="643"/>
      <c r="AB38" s="672"/>
      <c r="AC38" s="558"/>
      <c r="AD38" s="558"/>
      <c r="AE38" s="512"/>
      <c r="AF38" s="512"/>
      <c r="AG38" s="512"/>
      <c r="AH38" s="512"/>
      <c r="AI38" s="539"/>
      <c r="AJ38" s="666"/>
      <c r="AK38" s="627"/>
      <c r="AL38" s="627"/>
      <c r="AM38" s="646"/>
      <c r="AN38" s="609"/>
      <c r="AO38" s="580"/>
      <c r="AP38" s="530"/>
      <c r="AQ38" s="530"/>
      <c r="AR38" s="530"/>
      <c r="AS38" s="530"/>
      <c r="AT38" s="530"/>
      <c r="AU38" s="530"/>
      <c r="AV38" s="530"/>
      <c r="AW38" s="530"/>
      <c r="AX38" s="530"/>
      <c r="AY38" s="530"/>
      <c r="AZ38" s="590"/>
      <c r="BA38" s="593"/>
      <c r="BB38" s="618"/>
      <c r="BC38" s="618"/>
      <c r="BD38" s="618"/>
      <c r="BE38" s="621"/>
    </row>
    <row r="39" spans="1:57" ht="30" customHeight="1" thickBot="1" x14ac:dyDescent="0.3">
      <c r="A39" s="379"/>
      <c r="B39" s="659"/>
      <c r="C39" s="505"/>
      <c r="D39" s="609"/>
      <c r="E39" s="527"/>
      <c r="F39" s="662"/>
      <c r="G39" s="527"/>
      <c r="H39" s="32" t="s">
        <v>171</v>
      </c>
      <c r="I39" s="67" t="s">
        <v>197</v>
      </c>
      <c r="J39" s="551"/>
      <c r="K39" s="554"/>
      <c r="L39" s="512"/>
      <c r="M39" s="539"/>
      <c r="N39" s="527"/>
      <c r="O39" s="371"/>
      <c r="P39" s="34" t="s">
        <v>172</v>
      </c>
      <c r="Q39" s="30" t="s">
        <v>173</v>
      </c>
      <c r="R39" s="30">
        <f>+IFERROR(VLOOKUP(Q39,[3]DATOS!$E$2:$F$17,2,FALSE),"")</f>
        <v>15</v>
      </c>
      <c r="S39" s="675"/>
      <c r="T39" s="373"/>
      <c r="U39" s="373"/>
      <c r="V39" s="373"/>
      <c r="W39" s="373"/>
      <c r="X39" s="530"/>
      <c r="Y39" s="505"/>
      <c r="Z39" s="640"/>
      <c r="AA39" s="643"/>
      <c r="AB39" s="672"/>
      <c r="AC39" s="558"/>
      <c r="AD39" s="558"/>
      <c r="AE39" s="512"/>
      <c r="AF39" s="512"/>
      <c r="AG39" s="512"/>
      <c r="AH39" s="512"/>
      <c r="AI39" s="539"/>
      <c r="AJ39" s="666"/>
      <c r="AK39" s="627"/>
      <c r="AL39" s="627"/>
      <c r="AM39" s="646"/>
      <c r="AN39" s="609"/>
      <c r="AO39" s="580"/>
      <c r="AP39" s="530"/>
      <c r="AQ39" s="530"/>
      <c r="AR39" s="530"/>
      <c r="AS39" s="530"/>
      <c r="AT39" s="530"/>
      <c r="AU39" s="530"/>
      <c r="AV39" s="530"/>
      <c r="AW39" s="530"/>
      <c r="AX39" s="530"/>
      <c r="AY39" s="530"/>
      <c r="AZ39" s="590"/>
      <c r="BA39" s="593"/>
      <c r="BB39" s="618"/>
      <c r="BC39" s="618"/>
      <c r="BD39" s="618"/>
      <c r="BE39" s="621"/>
    </row>
    <row r="40" spans="1:57" ht="30" customHeight="1" thickBot="1" x14ac:dyDescent="0.3">
      <c r="A40" s="379"/>
      <c r="B40" s="659"/>
      <c r="C40" s="505"/>
      <c r="D40" s="609"/>
      <c r="E40" s="527"/>
      <c r="F40" s="662"/>
      <c r="G40" s="527"/>
      <c r="H40" s="32" t="s">
        <v>174</v>
      </c>
      <c r="I40" s="67" t="s">
        <v>197</v>
      </c>
      <c r="J40" s="551"/>
      <c r="K40" s="554"/>
      <c r="L40" s="512"/>
      <c r="M40" s="539"/>
      <c r="N40" s="527"/>
      <c r="O40" s="371"/>
      <c r="P40" s="35" t="s">
        <v>175</v>
      </c>
      <c r="Q40" s="30" t="s">
        <v>176</v>
      </c>
      <c r="R40" s="30">
        <f>+IFERROR(VLOOKUP(Q40,[3]DATOS!$E$2:$F$17,2,FALSE),"")</f>
        <v>15</v>
      </c>
      <c r="S40" s="675"/>
      <c r="T40" s="373"/>
      <c r="U40" s="373"/>
      <c r="V40" s="373"/>
      <c r="W40" s="373"/>
      <c r="X40" s="530"/>
      <c r="Y40" s="505"/>
      <c r="Z40" s="640"/>
      <c r="AA40" s="643"/>
      <c r="AB40" s="672"/>
      <c r="AC40" s="558"/>
      <c r="AD40" s="558"/>
      <c r="AE40" s="512"/>
      <c r="AF40" s="512"/>
      <c r="AG40" s="512"/>
      <c r="AH40" s="512"/>
      <c r="AI40" s="539"/>
      <c r="AJ40" s="666"/>
      <c r="AK40" s="627"/>
      <c r="AL40" s="627"/>
      <c r="AM40" s="646"/>
      <c r="AN40" s="609"/>
      <c r="AO40" s="580"/>
      <c r="AP40" s="530"/>
      <c r="AQ40" s="530"/>
      <c r="AR40" s="530"/>
      <c r="AS40" s="530"/>
      <c r="AT40" s="530"/>
      <c r="AU40" s="530"/>
      <c r="AV40" s="530"/>
      <c r="AW40" s="530"/>
      <c r="AX40" s="530"/>
      <c r="AY40" s="530"/>
      <c r="AZ40" s="590"/>
      <c r="BA40" s="593"/>
      <c r="BB40" s="618"/>
      <c r="BC40" s="618"/>
      <c r="BD40" s="618"/>
      <c r="BE40" s="621"/>
    </row>
    <row r="41" spans="1:57" ht="30" customHeight="1" thickBot="1" x14ac:dyDescent="0.3">
      <c r="A41" s="379"/>
      <c r="B41" s="659"/>
      <c r="C41" s="505"/>
      <c r="D41" s="609"/>
      <c r="E41" s="527"/>
      <c r="F41" s="662"/>
      <c r="G41" s="527"/>
      <c r="H41" s="32" t="s">
        <v>177</v>
      </c>
      <c r="I41" s="67" t="s">
        <v>204</v>
      </c>
      <c r="J41" s="551"/>
      <c r="K41" s="554"/>
      <c r="L41" s="512"/>
      <c r="M41" s="539"/>
      <c r="N41" s="527"/>
      <c r="O41" s="371"/>
      <c r="P41" s="34" t="s">
        <v>178</v>
      </c>
      <c r="Q41" s="34" t="s">
        <v>179</v>
      </c>
      <c r="R41" s="34">
        <f>+IFERROR(VLOOKUP(Q41,[3]DATOS!$E$2:$F$17,2,FALSE),"")</f>
        <v>10</v>
      </c>
      <c r="S41" s="675"/>
      <c r="T41" s="373"/>
      <c r="U41" s="373"/>
      <c r="V41" s="373"/>
      <c r="W41" s="373"/>
      <c r="X41" s="530"/>
      <c r="Y41" s="505"/>
      <c r="Z41" s="640"/>
      <c r="AA41" s="643"/>
      <c r="AB41" s="672"/>
      <c r="AC41" s="558"/>
      <c r="AD41" s="558"/>
      <c r="AE41" s="512"/>
      <c r="AF41" s="512"/>
      <c r="AG41" s="512"/>
      <c r="AH41" s="512"/>
      <c r="AI41" s="539"/>
      <c r="AJ41" s="666"/>
      <c r="AK41" s="627"/>
      <c r="AL41" s="627"/>
      <c r="AM41" s="646"/>
      <c r="AN41" s="609"/>
      <c r="AO41" s="580"/>
      <c r="AP41" s="530"/>
      <c r="AQ41" s="530"/>
      <c r="AR41" s="530"/>
      <c r="AS41" s="530"/>
      <c r="AT41" s="530"/>
      <c r="AU41" s="530"/>
      <c r="AV41" s="530"/>
      <c r="AW41" s="530"/>
      <c r="AX41" s="530"/>
      <c r="AY41" s="530"/>
      <c r="AZ41" s="590"/>
      <c r="BA41" s="593"/>
      <c r="BB41" s="618"/>
      <c r="BC41" s="618"/>
      <c r="BD41" s="618"/>
      <c r="BE41" s="621"/>
    </row>
    <row r="42" spans="1:57" ht="72" customHeight="1" thickBot="1" x14ac:dyDescent="0.3">
      <c r="A42" s="379"/>
      <c r="B42" s="659"/>
      <c r="C42" s="505"/>
      <c r="D42" s="609"/>
      <c r="E42" s="527"/>
      <c r="F42" s="662"/>
      <c r="G42" s="527"/>
      <c r="H42" s="32" t="s">
        <v>180</v>
      </c>
      <c r="I42" s="67" t="s">
        <v>204</v>
      </c>
      <c r="J42" s="551"/>
      <c r="K42" s="554"/>
      <c r="L42" s="512"/>
      <c r="M42" s="539"/>
      <c r="N42" s="527"/>
      <c r="O42" s="371"/>
      <c r="P42" s="33"/>
      <c r="Q42" s="33"/>
      <c r="R42" s="33"/>
      <c r="S42" s="676"/>
      <c r="T42" s="373"/>
      <c r="U42" s="373"/>
      <c r="V42" s="373"/>
      <c r="W42" s="373"/>
      <c r="X42" s="530"/>
      <c r="Y42" s="631"/>
      <c r="Z42" s="641"/>
      <c r="AA42" s="644"/>
      <c r="AB42" s="672"/>
      <c r="AC42" s="558"/>
      <c r="AD42" s="558"/>
      <c r="AE42" s="512"/>
      <c r="AF42" s="512"/>
      <c r="AG42" s="512"/>
      <c r="AH42" s="512"/>
      <c r="AI42" s="539"/>
      <c r="AJ42" s="666"/>
      <c r="AK42" s="630"/>
      <c r="AL42" s="630"/>
      <c r="AM42" s="647"/>
      <c r="AN42" s="609"/>
      <c r="AO42" s="581"/>
      <c r="AP42" s="531"/>
      <c r="AQ42" s="531"/>
      <c r="AR42" s="531"/>
      <c r="AS42" s="531"/>
      <c r="AT42" s="531"/>
      <c r="AU42" s="531"/>
      <c r="AV42" s="531"/>
      <c r="AW42" s="531"/>
      <c r="AX42" s="531"/>
      <c r="AY42" s="531"/>
      <c r="AZ42" s="591"/>
      <c r="BA42" s="594"/>
      <c r="BB42" s="619"/>
      <c r="BC42" s="619"/>
      <c r="BD42" s="619"/>
      <c r="BE42" s="622"/>
    </row>
    <row r="43" spans="1:57" ht="30" customHeight="1" thickBot="1" x14ac:dyDescent="0.3">
      <c r="A43" s="379"/>
      <c r="B43" s="659"/>
      <c r="C43" s="505"/>
      <c r="D43" s="609"/>
      <c r="E43" s="527"/>
      <c r="F43" s="662"/>
      <c r="G43" s="527"/>
      <c r="H43" s="32" t="s">
        <v>181</v>
      </c>
      <c r="I43" s="67" t="s">
        <v>204</v>
      </c>
      <c r="J43" s="551"/>
      <c r="K43" s="554"/>
      <c r="L43" s="512"/>
      <c r="M43" s="539"/>
      <c r="N43" s="527"/>
      <c r="O43" s="511"/>
      <c r="P43" s="30"/>
      <c r="Q43" s="30"/>
      <c r="R43" s="30"/>
      <c r="S43" s="529"/>
      <c r="T43" s="529"/>
      <c r="U43" s="529"/>
      <c r="V43" s="529"/>
      <c r="W43" s="529"/>
      <c r="X43" s="530"/>
      <c r="Y43" s="520"/>
      <c r="Z43" s="573"/>
      <c r="AA43" s="520"/>
      <c r="AB43" s="672"/>
      <c r="AC43" s="558"/>
      <c r="AD43" s="558"/>
      <c r="AE43" s="512"/>
      <c r="AF43" s="512"/>
      <c r="AG43" s="512"/>
      <c r="AH43" s="512"/>
      <c r="AI43" s="539"/>
      <c r="AJ43" s="666" t="s">
        <v>205</v>
      </c>
      <c r="AK43" s="667" t="s">
        <v>206</v>
      </c>
      <c r="AL43" s="667" t="s">
        <v>207</v>
      </c>
      <c r="AM43" s="549" t="s">
        <v>202</v>
      </c>
      <c r="AN43" s="609"/>
      <c r="AO43" s="582"/>
      <c r="AP43" s="373"/>
      <c r="AQ43" s="373"/>
      <c r="AR43" s="373"/>
      <c r="AS43" s="373"/>
      <c r="AT43" s="373"/>
      <c r="AU43" s="373"/>
      <c r="AV43" s="373"/>
      <c r="AW43" s="373"/>
      <c r="AX43" s="373"/>
      <c r="AY43" s="373"/>
      <c r="AZ43" s="420"/>
      <c r="BA43" s="426"/>
      <c r="BB43" s="422"/>
      <c r="BC43" s="422"/>
      <c r="BD43" s="422"/>
      <c r="BE43" s="611"/>
    </row>
    <row r="44" spans="1:57" ht="30" customHeight="1" thickBot="1" x14ac:dyDescent="0.3">
      <c r="A44" s="379"/>
      <c r="B44" s="659"/>
      <c r="C44" s="505"/>
      <c r="D44" s="609"/>
      <c r="E44" s="527"/>
      <c r="F44" s="662"/>
      <c r="G44" s="527"/>
      <c r="H44" s="32" t="s">
        <v>182</v>
      </c>
      <c r="I44" s="67" t="s">
        <v>197</v>
      </c>
      <c r="J44" s="551"/>
      <c r="K44" s="554"/>
      <c r="L44" s="512"/>
      <c r="M44" s="539"/>
      <c r="N44" s="528"/>
      <c r="O44" s="512"/>
      <c r="P44" s="31"/>
      <c r="Q44" s="30"/>
      <c r="R44" s="30"/>
      <c r="S44" s="530"/>
      <c r="T44" s="530"/>
      <c r="U44" s="530"/>
      <c r="V44" s="530"/>
      <c r="W44" s="530"/>
      <c r="X44" s="530"/>
      <c r="Y44" s="512"/>
      <c r="Z44" s="530"/>
      <c r="AA44" s="512"/>
      <c r="AB44" s="672"/>
      <c r="AC44" s="558"/>
      <c r="AD44" s="558"/>
      <c r="AE44" s="512"/>
      <c r="AF44" s="512"/>
      <c r="AG44" s="512"/>
      <c r="AH44" s="512"/>
      <c r="AI44" s="539"/>
      <c r="AJ44" s="666"/>
      <c r="AK44" s="667"/>
      <c r="AL44" s="667"/>
      <c r="AM44" s="549"/>
      <c r="AN44" s="609"/>
      <c r="AO44" s="582"/>
      <c r="AP44" s="373"/>
      <c r="AQ44" s="373"/>
      <c r="AR44" s="373"/>
      <c r="AS44" s="373"/>
      <c r="AT44" s="373"/>
      <c r="AU44" s="373"/>
      <c r="AV44" s="373"/>
      <c r="AW44" s="373"/>
      <c r="AX44" s="373"/>
      <c r="AY44" s="373"/>
      <c r="AZ44" s="420"/>
      <c r="BA44" s="426"/>
      <c r="BB44" s="422"/>
      <c r="BC44" s="422"/>
      <c r="BD44" s="422"/>
      <c r="BE44" s="611"/>
    </row>
    <row r="45" spans="1:57" ht="30" customHeight="1" thickBot="1" x14ac:dyDescent="0.3">
      <c r="A45" s="379"/>
      <c r="B45" s="659"/>
      <c r="C45" s="505"/>
      <c r="D45" s="609"/>
      <c r="E45" s="527"/>
      <c r="F45" s="662"/>
      <c r="G45" s="527"/>
      <c r="H45" s="32" t="s">
        <v>183</v>
      </c>
      <c r="I45" s="67" t="s">
        <v>197</v>
      </c>
      <c r="J45" s="551"/>
      <c r="K45" s="554"/>
      <c r="L45" s="512"/>
      <c r="M45" s="539"/>
      <c r="N45" s="86"/>
      <c r="O45" s="512"/>
      <c r="P45" s="31"/>
      <c r="Q45" s="30"/>
      <c r="R45" s="30"/>
      <c r="S45" s="530"/>
      <c r="T45" s="530"/>
      <c r="U45" s="530"/>
      <c r="V45" s="530"/>
      <c r="W45" s="530"/>
      <c r="X45" s="530"/>
      <c r="Y45" s="512"/>
      <c r="Z45" s="530"/>
      <c r="AA45" s="512"/>
      <c r="AB45" s="672"/>
      <c r="AC45" s="558"/>
      <c r="AD45" s="558"/>
      <c r="AE45" s="512"/>
      <c r="AF45" s="512"/>
      <c r="AG45" s="512"/>
      <c r="AH45" s="512"/>
      <c r="AI45" s="539"/>
      <c r="AJ45" s="666"/>
      <c r="AK45" s="667"/>
      <c r="AL45" s="667"/>
      <c r="AM45" s="549"/>
      <c r="AN45" s="609"/>
      <c r="AO45" s="582"/>
      <c r="AP45" s="373"/>
      <c r="AQ45" s="373"/>
      <c r="AR45" s="373"/>
      <c r="AS45" s="373"/>
      <c r="AT45" s="373"/>
      <c r="AU45" s="373"/>
      <c r="AV45" s="373"/>
      <c r="AW45" s="373"/>
      <c r="AX45" s="373"/>
      <c r="AY45" s="373"/>
      <c r="AZ45" s="420"/>
      <c r="BA45" s="426"/>
      <c r="BB45" s="422"/>
      <c r="BC45" s="422"/>
      <c r="BD45" s="422"/>
      <c r="BE45" s="611"/>
    </row>
    <row r="46" spans="1:57" ht="30" customHeight="1" thickBot="1" x14ac:dyDescent="0.3">
      <c r="A46" s="379"/>
      <c r="B46" s="659"/>
      <c r="C46" s="505"/>
      <c r="D46" s="609"/>
      <c r="E46" s="527"/>
      <c r="F46" s="662"/>
      <c r="G46" s="527"/>
      <c r="H46" s="32" t="s">
        <v>184</v>
      </c>
      <c r="I46" s="68" t="s">
        <v>197</v>
      </c>
      <c r="J46" s="551"/>
      <c r="K46" s="554"/>
      <c r="L46" s="512"/>
      <c r="M46" s="539"/>
      <c r="N46" s="86"/>
      <c r="O46" s="512"/>
      <c r="P46" s="31"/>
      <c r="Q46" s="30"/>
      <c r="R46" s="30"/>
      <c r="S46" s="530"/>
      <c r="T46" s="530"/>
      <c r="U46" s="530"/>
      <c r="V46" s="530"/>
      <c r="W46" s="530"/>
      <c r="X46" s="530"/>
      <c r="Y46" s="512"/>
      <c r="Z46" s="530"/>
      <c r="AA46" s="512"/>
      <c r="AB46" s="672"/>
      <c r="AC46" s="558"/>
      <c r="AD46" s="558"/>
      <c r="AE46" s="512"/>
      <c r="AF46" s="512"/>
      <c r="AG46" s="512"/>
      <c r="AH46" s="512"/>
      <c r="AI46" s="539"/>
      <c r="AJ46" s="666"/>
      <c r="AK46" s="667"/>
      <c r="AL46" s="667"/>
      <c r="AM46" s="549"/>
      <c r="AN46" s="609"/>
      <c r="AO46" s="582"/>
      <c r="AP46" s="373"/>
      <c r="AQ46" s="373"/>
      <c r="AR46" s="373"/>
      <c r="AS46" s="373"/>
      <c r="AT46" s="373"/>
      <c r="AU46" s="373"/>
      <c r="AV46" s="373"/>
      <c r="AW46" s="373"/>
      <c r="AX46" s="373"/>
      <c r="AY46" s="373"/>
      <c r="AZ46" s="420"/>
      <c r="BA46" s="426"/>
      <c r="BB46" s="422"/>
      <c r="BC46" s="422"/>
      <c r="BD46" s="422"/>
      <c r="BE46" s="611"/>
    </row>
    <row r="47" spans="1:57" ht="18.75" customHeight="1" thickBot="1" x14ac:dyDescent="0.3">
      <c r="A47" s="379"/>
      <c r="B47" s="659"/>
      <c r="C47" s="505"/>
      <c r="D47" s="609"/>
      <c r="E47" s="527"/>
      <c r="F47" s="662"/>
      <c r="G47" s="527"/>
      <c r="H47" s="664" t="s">
        <v>185</v>
      </c>
      <c r="I47" s="549" t="s">
        <v>197</v>
      </c>
      <c r="J47" s="551"/>
      <c r="K47" s="554"/>
      <c r="L47" s="512"/>
      <c r="M47" s="539"/>
      <c r="N47" s="86"/>
      <c r="O47" s="512"/>
      <c r="P47" s="31"/>
      <c r="Q47" s="30"/>
      <c r="R47" s="30"/>
      <c r="S47" s="530"/>
      <c r="T47" s="530"/>
      <c r="U47" s="530"/>
      <c r="V47" s="530"/>
      <c r="W47" s="530"/>
      <c r="X47" s="530"/>
      <c r="Y47" s="512"/>
      <c r="Z47" s="530"/>
      <c r="AA47" s="512"/>
      <c r="AB47" s="672"/>
      <c r="AC47" s="558"/>
      <c r="AD47" s="558"/>
      <c r="AE47" s="512"/>
      <c r="AF47" s="512"/>
      <c r="AG47" s="512"/>
      <c r="AH47" s="512"/>
      <c r="AI47" s="539"/>
      <c r="AJ47" s="666"/>
      <c r="AK47" s="667"/>
      <c r="AL47" s="667"/>
      <c r="AM47" s="549"/>
      <c r="AN47" s="609"/>
      <c r="AO47" s="582"/>
      <c r="AP47" s="373"/>
      <c r="AQ47" s="373"/>
      <c r="AR47" s="373"/>
      <c r="AS47" s="373"/>
      <c r="AT47" s="373"/>
      <c r="AU47" s="373"/>
      <c r="AV47" s="373"/>
      <c r="AW47" s="373"/>
      <c r="AX47" s="373"/>
      <c r="AY47" s="373"/>
      <c r="AZ47" s="420"/>
      <c r="BA47" s="426"/>
      <c r="BB47" s="422"/>
      <c r="BC47" s="422"/>
      <c r="BD47" s="422"/>
      <c r="BE47" s="611"/>
    </row>
    <row r="48" spans="1:57" ht="45.75" customHeight="1" thickBot="1" x14ac:dyDescent="0.3">
      <c r="A48" s="379"/>
      <c r="B48" s="659"/>
      <c r="C48" s="505"/>
      <c r="D48" s="609"/>
      <c r="E48" s="527"/>
      <c r="F48" s="662"/>
      <c r="G48" s="527"/>
      <c r="H48" s="664"/>
      <c r="I48" s="549"/>
      <c r="J48" s="551"/>
      <c r="K48" s="554"/>
      <c r="L48" s="512"/>
      <c r="M48" s="539"/>
      <c r="N48" s="86"/>
      <c r="O48" s="512"/>
      <c r="P48" s="31"/>
      <c r="Q48" s="30"/>
      <c r="R48" s="30"/>
      <c r="S48" s="530"/>
      <c r="T48" s="530"/>
      <c r="U48" s="530"/>
      <c r="V48" s="530"/>
      <c r="W48" s="530"/>
      <c r="X48" s="530"/>
      <c r="Y48" s="512"/>
      <c r="Z48" s="530"/>
      <c r="AA48" s="512"/>
      <c r="AB48" s="672"/>
      <c r="AC48" s="558"/>
      <c r="AD48" s="558"/>
      <c r="AE48" s="512"/>
      <c r="AF48" s="512"/>
      <c r="AG48" s="512"/>
      <c r="AH48" s="512"/>
      <c r="AI48" s="539"/>
      <c r="AJ48" s="666"/>
      <c r="AK48" s="667"/>
      <c r="AL48" s="667"/>
      <c r="AM48" s="549"/>
      <c r="AN48" s="609"/>
      <c r="AO48" s="582"/>
      <c r="AP48" s="373"/>
      <c r="AQ48" s="373"/>
      <c r="AR48" s="373"/>
      <c r="AS48" s="373"/>
      <c r="AT48" s="373"/>
      <c r="AU48" s="373"/>
      <c r="AV48" s="373"/>
      <c r="AW48" s="373"/>
      <c r="AX48" s="373"/>
      <c r="AY48" s="373"/>
      <c r="AZ48" s="420"/>
      <c r="BA48" s="426"/>
      <c r="BB48" s="422"/>
      <c r="BC48" s="422"/>
      <c r="BD48" s="422"/>
      <c r="BE48" s="611"/>
    </row>
    <row r="49" spans="1:57" ht="27.75" customHeight="1" x14ac:dyDescent="0.25">
      <c r="A49" s="379"/>
      <c r="B49" s="659"/>
      <c r="C49" s="505"/>
      <c r="D49" s="609"/>
      <c r="E49" s="527"/>
      <c r="F49" s="662"/>
      <c r="G49" s="527"/>
      <c r="H49" s="651" t="s">
        <v>186</v>
      </c>
      <c r="I49" s="549" t="s">
        <v>197</v>
      </c>
      <c r="J49" s="551"/>
      <c r="K49" s="554"/>
      <c r="L49" s="512"/>
      <c r="M49" s="539"/>
      <c r="N49" s="86"/>
      <c r="O49" s="512"/>
      <c r="P49" s="31"/>
      <c r="Q49" s="34"/>
      <c r="R49" s="30"/>
      <c r="S49" s="530"/>
      <c r="T49" s="530"/>
      <c r="U49" s="530"/>
      <c r="V49" s="530"/>
      <c r="W49" s="530"/>
      <c r="X49" s="530"/>
      <c r="Y49" s="512"/>
      <c r="Z49" s="530"/>
      <c r="AA49" s="512"/>
      <c r="AB49" s="672"/>
      <c r="AC49" s="558"/>
      <c r="AD49" s="558"/>
      <c r="AE49" s="512"/>
      <c r="AF49" s="512"/>
      <c r="AG49" s="512"/>
      <c r="AH49" s="512"/>
      <c r="AI49" s="539"/>
      <c r="AJ49" s="666"/>
      <c r="AK49" s="667"/>
      <c r="AL49" s="667"/>
      <c r="AM49" s="549"/>
      <c r="AN49" s="609"/>
      <c r="AO49" s="582"/>
      <c r="AP49" s="373"/>
      <c r="AQ49" s="373"/>
      <c r="AR49" s="373"/>
      <c r="AS49" s="373"/>
      <c r="AT49" s="373"/>
      <c r="AU49" s="373"/>
      <c r="AV49" s="373"/>
      <c r="AW49" s="373"/>
      <c r="AX49" s="373"/>
      <c r="AY49" s="373"/>
      <c r="AZ49" s="420"/>
      <c r="BA49" s="426"/>
      <c r="BB49" s="422"/>
      <c r="BC49" s="422"/>
      <c r="BD49" s="422"/>
      <c r="BE49" s="611"/>
    </row>
    <row r="50" spans="1:57" ht="26.25" customHeight="1" x14ac:dyDescent="0.25">
      <c r="A50" s="379"/>
      <c r="B50" s="659"/>
      <c r="C50" s="505"/>
      <c r="D50" s="609"/>
      <c r="E50" s="527"/>
      <c r="F50" s="662"/>
      <c r="G50" s="527"/>
      <c r="H50" s="665"/>
      <c r="I50" s="549" t="s">
        <v>197</v>
      </c>
      <c r="J50" s="551"/>
      <c r="K50" s="554"/>
      <c r="L50" s="512"/>
      <c r="M50" s="539"/>
      <c r="N50" s="615"/>
      <c r="O50" s="512"/>
      <c r="P50" s="529"/>
      <c r="Q50" s="529"/>
      <c r="R50" s="529"/>
      <c r="S50" s="530"/>
      <c r="T50" s="530"/>
      <c r="U50" s="530"/>
      <c r="V50" s="530"/>
      <c r="W50" s="530"/>
      <c r="X50" s="530"/>
      <c r="Y50" s="512"/>
      <c r="Z50" s="530"/>
      <c r="AA50" s="512"/>
      <c r="AB50" s="672"/>
      <c r="AC50" s="558"/>
      <c r="AD50" s="558"/>
      <c r="AE50" s="512"/>
      <c r="AF50" s="512"/>
      <c r="AG50" s="512"/>
      <c r="AH50" s="512"/>
      <c r="AI50" s="539"/>
      <c r="AJ50" s="648"/>
      <c r="AK50" s="668"/>
      <c r="AL50" s="668"/>
      <c r="AM50" s="520"/>
      <c r="AN50" s="609"/>
      <c r="AO50" s="582"/>
      <c r="AP50" s="373"/>
      <c r="AQ50" s="373"/>
      <c r="AR50" s="373"/>
      <c r="AS50" s="373"/>
      <c r="AT50" s="373"/>
      <c r="AU50" s="373"/>
      <c r="AV50" s="373"/>
      <c r="AW50" s="373"/>
      <c r="AX50" s="373"/>
      <c r="AY50" s="373"/>
      <c r="AZ50" s="420"/>
      <c r="BA50" s="426"/>
      <c r="BB50" s="422"/>
      <c r="BC50" s="422"/>
      <c r="BD50" s="422"/>
      <c r="BE50" s="611"/>
    </row>
    <row r="51" spans="1:57" ht="18.75" customHeight="1" x14ac:dyDescent="0.25">
      <c r="A51" s="379"/>
      <c r="B51" s="659"/>
      <c r="C51" s="505"/>
      <c r="D51" s="609"/>
      <c r="E51" s="527"/>
      <c r="F51" s="662"/>
      <c r="G51" s="527"/>
      <c r="H51" s="664" t="s">
        <v>187</v>
      </c>
      <c r="I51" s="549" t="s">
        <v>204</v>
      </c>
      <c r="J51" s="551"/>
      <c r="K51" s="554"/>
      <c r="L51" s="512"/>
      <c r="M51" s="539"/>
      <c r="N51" s="615"/>
      <c r="O51" s="512"/>
      <c r="P51" s="530"/>
      <c r="Q51" s="530"/>
      <c r="R51" s="530"/>
      <c r="S51" s="530"/>
      <c r="T51" s="530"/>
      <c r="U51" s="530"/>
      <c r="V51" s="530"/>
      <c r="W51" s="530"/>
      <c r="X51" s="530"/>
      <c r="Y51" s="512"/>
      <c r="Z51" s="530"/>
      <c r="AA51" s="512"/>
      <c r="AB51" s="672"/>
      <c r="AC51" s="558"/>
      <c r="AD51" s="558"/>
      <c r="AE51" s="512"/>
      <c r="AF51" s="512"/>
      <c r="AG51" s="512"/>
      <c r="AH51" s="512"/>
      <c r="AI51" s="539"/>
      <c r="AJ51" s="649"/>
      <c r="AK51" s="669"/>
      <c r="AL51" s="669"/>
      <c r="AM51" s="512"/>
      <c r="AN51" s="609"/>
      <c r="AO51" s="582"/>
      <c r="AP51" s="373"/>
      <c r="AQ51" s="373"/>
      <c r="AR51" s="373"/>
      <c r="AS51" s="373"/>
      <c r="AT51" s="373"/>
      <c r="AU51" s="373"/>
      <c r="AV51" s="373"/>
      <c r="AW51" s="373"/>
      <c r="AX51" s="373"/>
      <c r="AY51" s="373"/>
      <c r="AZ51" s="420"/>
      <c r="BA51" s="426"/>
      <c r="BB51" s="422"/>
      <c r="BC51" s="422"/>
      <c r="BD51" s="422"/>
      <c r="BE51" s="611"/>
    </row>
    <row r="52" spans="1:57" ht="9.75" customHeight="1" x14ac:dyDescent="0.25">
      <c r="A52" s="379"/>
      <c r="B52" s="659"/>
      <c r="C52" s="505"/>
      <c r="D52" s="609"/>
      <c r="E52" s="527"/>
      <c r="F52" s="662"/>
      <c r="G52" s="527"/>
      <c r="H52" s="664"/>
      <c r="I52" s="549" t="s">
        <v>197</v>
      </c>
      <c r="J52" s="551"/>
      <c r="K52" s="554"/>
      <c r="L52" s="512"/>
      <c r="M52" s="539"/>
      <c r="N52" s="615"/>
      <c r="O52" s="512"/>
      <c r="P52" s="530"/>
      <c r="Q52" s="530"/>
      <c r="R52" s="530"/>
      <c r="S52" s="530"/>
      <c r="T52" s="530"/>
      <c r="U52" s="530"/>
      <c r="V52" s="530"/>
      <c r="W52" s="530"/>
      <c r="X52" s="530"/>
      <c r="Y52" s="512"/>
      <c r="Z52" s="530"/>
      <c r="AA52" s="512"/>
      <c r="AB52" s="672"/>
      <c r="AC52" s="558"/>
      <c r="AD52" s="558"/>
      <c r="AE52" s="512"/>
      <c r="AF52" s="512"/>
      <c r="AG52" s="512"/>
      <c r="AH52" s="512"/>
      <c r="AI52" s="539"/>
      <c r="AJ52" s="649"/>
      <c r="AK52" s="669"/>
      <c r="AL52" s="669"/>
      <c r="AM52" s="512"/>
      <c r="AN52" s="609"/>
      <c r="AO52" s="582"/>
      <c r="AP52" s="373"/>
      <c r="AQ52" s="373"/>
      <c r="AR52" s="373"/>
      <c r="AS52" s="373"/>
      <c r="AT52" s="373"/>
      <c r="AU52" s="373"/>
      <c r="AV52" s="373"/>
      <c r="AW52" s="373"/>
      <c r="AX52" s="373"/>
      <c r="AY52" s="373"/>
      <c r="AZ52" s="420"/>
      <c r="BA52" s="426"/>
      <c r="BB52" s="422"/>
      <c r="BC52" s="422"/>
      <c r="BD52" s="422"/>
      <c r="BE52" s="611"/>
    </row>
    <row r="53" spans="1:57" ht="18.75" customHeight="1" x14ac:dyDescent="0.25">
      <c r="A53" s="379"/>
      <c r="B53" s="659"/>
      <c r="C53" s="505"/>
      <c r="D53" s="609"/>
      <c r="E53" s="527"/>
      <c r="F53" s="662"/>
      <c r="G53" s="527"/>
      <c r="H53" s="664" t="s">
        <v>188</v>
      </c>
      <c r="I53" s="549" t="s">
        <v>204</v>
      </c>
      <c r="J53" s="551"/>
      <c r="K53" s="554"/>
      <c r="L53" s="512"/>
      <c r="M53" s="539"/>
      <c r="N53" s="615"/>
      <c r="O53" s="512"/>
      <c r="P53" s="530"/>
      <c r="Q53" s="530"/>
      <c r="R53" s="530"/>
      <c r="S53" s="530"/>
      <c r="T53" s="530"/>
      <c r="U53" s="530"/>
      <c r="V53" s="530"/>
      <c r="W53" s="530"/>
      <c r="X53" s="530"/>
      <c r="Y53" s="512"/>
      <c r="Z53" s="530"/>
      <c r="AA53" s="512"/>
      <c r="AB53" s="672"/>
      <c r="AC53" s="558"/>
      <c r="AD53" s="558"/>
      <c r="AE53" s="512"/>
      <c r="AF53" s="512"/>
      <c r="AG53" s="512"/>
      <c r="AH53" s="512"/>
      <c r="AI53" s="539"/>
      <c r="AJ53" s="649"/>
      <c r="AK53" s="669"/>
      <c r="AL53" s="669"/>
      <c r="AM53" s="512"/>
      <c r="AN53" s="609"/>
      <c r="AO53" s="582"/>
      <c r="AP53" s="373"/>
      <c r="AQ53" s="373"/>
      <c r="AR53" s="373"/>
      <c r="AS53" s="373"/>
      <c r="AT53" s="373"/>
      <c r="AU53" s="373"/>
      <c r="AV53" s="373"/>
      <c r="AW53" s="373"/>
      <c r="AX53" s="373"/>
      <c r="AY53" s="373"/>
      <c r="AZ53" s="420"/>
      <c r="BA53" s="426"/>
      <c r="BB53" s="422"/>
      <c r="BC53" s="422"/>
      <c r="BD53" s="422"/>
      <c r="BE53" s="611"/>
    </row>
    <row r="54" spans="1:57" ht="12.75" customHeight="1" x14ac:dyDescent="0.25">
      <c r="A54" s="379"/>
      <c r="B54" s="659"/>
      <c r="C54" s="505"/>
      <c r="D54" s="609"/>
      <c r="E54" s="527"/>
      <c r="F54" s="662"/>
      <c r="G54" s="527"/>
      <c r="H54" s="664"/>
      <c r="I54" s="549"/>
      <c r="J54" s="551"/>
      <c r="K54" s="554"/>
      <c r="L54" s="512"/>
      <c r="M54" s="539"/>
      <c r="N54" s="615"/>
      <c r="O54" s="512"/>
      <c r="P54" s="530"/>
      <c r="Q54" s="530"/>
      <c r="R54" s="530"/>
      <c r="S54" s="530"/>
      <c r="T54" s="530"/>
      <c r="U54" s="530"/>
      <c r="V54" s="530"/>
      <c r="W54" s="530"/>
      <c r="X54" s="530"/>
      <c r="Y54" s="512"/>
      <c r="Z54" s="530"/>
      <c r="AA54" s="512"/>
      <c r="AB54" s="672"/>
      <c r="AC54" s="558"/>
      <c r="AD54" s="558"/>
      <c r="AE54" s="512"/>
      <c r="AF54" s="512"/>
      <c r="AG54" s="512"/>
      <c r="AH54" s="512"/>
      <c r="AI54" s="539"/>
      <c r="AJ54" s="649"/>
      <c r="AK54" s="669"/>
      <c r="AL54" s="669"/>
      <c r="AM54" s="512"/>
      <c r="AN54" s="609"/>
      <c r="AO54" s="582"/>
      <c r="AP54" s="373"/>
      <c r="AQ54" s="373"/>
      <c r="AR54" s="373"/>
      <c r="AS54" s="373"/>
      <c r="AT54" s="373"/>
      <c r="AU54" s="373"/>
      <c r="AV54" s="373"/>
      <c r="AW54" s="373"/>
      <c r="AX54" s="373"/>
      <c r="AY54" s="373"/>
      <c r="AZ54" s="420"/>
      <c r="BA54" s="426"/>
      <c r="BB54" s="422"/>
      <c r="BC54" s="422"/>
      <c r="BD54" s="422"/>
      <c r="BE54" s="611"/>
    </row>
    <row r="55" spans="1:57" ht="18.75" customHeight="1" x14ac:dyDescent="0.25">
      <c r="A55" s="379"/>
      <c r="B55" s="659"/>
      <c r="C55" s="505"/>
      <c r="D55" s="609"/>
      <c r="E55" s="527"/>
      <c r="F55" s="662"/>
      <c r="G55" s="527"/>
      <c r="H55" s="664" t="s">
        <v>189</v>
      </c>
      <c r="I55" s="549" t="s">
        <v>204</v>
      </c>
      <c r="J55" s="551"/>
      <c r="K55" s="554"/>
      <c r="L55" s="512"/>
      <c r="M55" s="539"/>
      <c r="N55" s="615"/>
      <c r="O55" s="512"/>
      <c r="P55" s="530"/>
      <c r="Q55" s="530"/>
      <c r="R55" s="530"/>
      <c r="S55" s="530"/>
      <c r="T55" s="530"/>
      <c r="U55" s="530"/>
      <c r="V55" s="530"/>
      <c r="W55" s="530"/>
      <c r="X55" s="530"/>
      <c r="Y55" s="512"/>
      <c r="Z55" s="530"/>
      <c r="AA55" s="512"/>
      <c r="AB55" s="672"/>
      <c r="AC55" s="558"/>
      <c r="AD55" s="558"/>
      <c r="AE55" s="512"/>
      <c r="AF55" s="512"/>
      <c r="AG55" s="512"/>
      <c r="AH55" s="512"/>
      <c r="AI55" s="539"/>
      <c r="AJ55" s="649"/>
      <c r="AK55" s="669"/>
      <c r="AL55" s="669"/>
      <c r="AM55" s="512"/>
      <c r="AN55" s="609"/>
      <c r="AO55" s="582"/>
      <c r="AP55" s="373"/>
      <c r="AQ55" s="373"/>
      <c r="AR55" s="373"/>
      <c r="AS55" s="373"/>
      <c r="AT55" s="373"/>
      <c r="AU55" s="373"/>
      <c r="AV55" s="373"/>
      <c r="AW55" s="373"/>
      <c r="AX55" s="373"/>
      <c r="AY55" s="373"/>
      <c r="AZ55" s="420"/>
      <c r="BA55" s="426"/>
      <c r="BB55" s="422"/>
      <c r="BC55" s="422"/>
      <c r="BD55" s="422"/>
      <c r="BE55" s="611"/>
    </row>
    <row r="56" spans="1:57" ht="12.75" customHeight="1" x14ac:dyDescent="0.25">
      <c r="A56" s="379"/>
      <c r="B56" s="659"/>
      <c r="C56" s="505"/>
      <c r="D56" s="609"/>
      <c r="E56" s="527"/>
      <c r="F56" s="662"/>
      <c r="G56" s="527"/>
      <c r="H56" s="664"/>
      <c r="I56" s="549"/>
      <c r="J56" s="551"/>
      <c r="K56" s="554"/>
      <c r="L56" s="512"/>
      <c r="M56" s="539"/>
      <c r="N56" s="615"/>
      <c r="O56" s="512"/>
      <c r="P56" s="530"/>
      <c r="Q56" s="530"/>
      <c r="R56" s="530"/>
      <c r="S56" s="530"/>
      <c r="T56" s="530"/>
      <c r="U56" s="530"/>
      <c r="V56" s="530"/>
      <c r="W56" s="530"/>
      <c r="X56" s="530"/>
      <c r="Y56" s="512"/>
      <c r="Z56" s="530"/>
      <c r="AA56" s="512"/>
      <c r="AB56" s="672"/>
      <c r="AC56" s="558"/>
      <c r="AD56" s="558"/>
      <c r="AE56" s="512"/>
      <c r="AF56" s="512"/>
      <c r="AG56" s="512"/>
      <c r="AH56" s="512"/>
      <c r="AI56" s="539"/>
      <c r="AJ56" s="649"/>
      <c r="AK56" s="669"/>
      <c r="AL56" s="669"/>
      <c r="AM56" s="512"/>
      <c r="AN56" s="609"/>
      <c r="AO56" s="582"/>
      <c r="AP56" s="373"/>
      <c r="AQ56" s="373"/>
      <c r="AR56" s="373"/>
      <c r="AS56" s="373"/>
      <c r="AT56" s="373"/>
      <c r="AU56" s="373"/>
      <c r="AV56" s="373"/>
      <c r="AW56" s="373"/>
      <c r="AX56" s="373"/>
      <c r="AY56" s="373"/>
      <c r="AZ56" s="420"/>
      <c r="BA56" s="426"/>
      <c r="BB56" s="422"/>
      <c r="BC56" s="422"/>
      <c r="BD56" s="422"/>
      <c r="BE56" s="611"/>
    </row>
    <row r="57" spans="1:57" ht="14.25" customHeight="1" x14ac:dyDescent="0.25">
      <c r="A57" s="379"/>
      <c r="B57" s="659"/>
      <c r="C57" s="505"/>
      <c r="D57" s="609"/>
      <c r="E57" s="527"/>
      <c r="F57" s="662"/>
      <c r="G57" s="527"/>
      <c r="H57" s="651" t="s">
        <v>190</v>
      </c>
      <c r="I57" s="549" t="s">
        <v>204</v>
      </c>
      <c r="J57" s="551"/>
      <c r="K57" s="554"/>
      <c r="L57" s="512"/>
      <c r="M57" s="539"/>
      <c r="N57" s="615"/>
      <c r="O57" s="512"/>
      <c r="P57" s="530"/>
      <c r="Q57" s="530"/>
      <c r="R57" s="530"/>
      <c r="S57" s="530"/>
      <c r="T57" s="530"/>
      <c r="U57" s="530"/>
      <c r="V57" s="530"/>
      <c r="W57" s="530"/>
      <c r="X57" s="530"/>
      <c r="Y57" s="512"/>
      <c r="Z57" s="530"/>
      <c r="AA57" s="512"/>
      <c r="AB57" s="672"/>
      <c r="AC57" s="558"/>
      <c r="AD57" s="558"/>
      <c r="AE57" s="512"/>
      <c r="AF57" s="512"/>
      <c r="AG57" s="512"/>
      <c r="AH57" s="512"/>
      <c r="AI57" s="539"/>
      <c r="AJ57" s="649"/>
      <c r="AK57" s="669"/>
      <c r="AL57" s="669"/>
      <c r="AM57" s="512"/>
      <c r="AN57" s="609"/>
      <c r="AO57" s="582"/>
      <c r="AP57" s="373"/>
      <c r="AQ57" s="373"/>
      <c r="AR57" s="373"/>
      <c r="AS57" s="373"/>
      <c r="AT57" s="373"/>
      <c r="AU57" s="373"/>
      <c r="AV57" s="373"/>
      <c r="AW57" s="373"/>
      <c r="AX57" s="373"/>
      <c r="AY57" s="373"/>
      <c r="AZ57" s="420"/>
      <c r="BA57" s="426"/>
      <c r="BB57" s="422"/>
      <c r="BC57" s="422"/>
      <c r="BD57" s="422"/>
      <c r="BE57" s="611"/>
    </row>
    <row r="58" spans="1:57" ht="13.5" customHeight="1" x14ac:dyDescent="0.25">
      <c r="A58" s="379"/>
      <c r="B58" s="659"/>
      <c r="C58" s="505"/>
      <c r="D58" s="609"/>
      <c r="E58" s="527"/>
      <c r="F58" s="662"/>
      <c r="G58" s="527"/>
      <c r="H58" s="665"/>
      <c r="I58" s="549"/>
      <c r="J58" s="551"/>
      <c r="K58" s="554"/>
      <c r="L58" s="512"/>
      <c r="M58" s="539"/>
      <c r="N58" s="615"/>
      <c r="O58" s="512"/>
      <c r="P58" s="530"/>
      <c r="Q58" s="530"/>
      <c r="R58" s="530"/>
      <c r="S58" s="530"/>
      <c r="T58" s="530"/>
      <c r="U58" s="530"/>
      <c r="V58" s="530"/>
      <c r="W58" s="530"/>
      <c r="X58" s="530"/>
      <c r="Y58" s="512"/>
      <c r="Z58" s="530"/>
      <c r="AA58" s="512"/>
      <c r="AB58" s="672"/>
      <c r="AC58" s="558"/>
      <c r="AD58" s="558"/>
      <c r="AE58" s="512"/>
      <c r="AF58" s="512"/>
      <c r="AG58" s="512"/>
      <c r="AH58" s="512"/>
      <c r="AI58" s="539"/>
      <c r="AJ58" s="649"/>
      <c r="AK58" s="669"/>
      <c r="AL58" s="669"/>
      <c r="AM58" s="512"/>
      <c r="AN58" s="609"/>
      <c r="AO58" s="582"/>
      <c r="AP58" s="373"/>
      <c r="AQ58" s="373"/>
      <c r="AR58" s="373"/>
      <c r="AS58" s="373"/>
      <c r="AT58" s="373"/>
      <c r="AU58" s="373"/>
      <c r="AV58" s="373"/>
      <c r="AW58" s="373"/>
      <c r="AX58" s="373"/>
      <c r="AY58" s="373"/>
      <c r="AZ58" s="420"/>
      <c r="BA58" s="426"/>
      <c r="BB58" s="422"/>
      <c r="BC58" s="422"/>
      <c r="BD58" s="422"/>
      <c r="BE58" s="611"/>
    </row>
    <row r="59" spans="1:57" ht="18.75" customHeight="1" x14ac:dyDescent="0.25">
      <c r="A59" s="379"/>
      <c r="B59" s="659"/>
      <c r="C59" s="505"/>
      <c r="D59" s="609"/>
      <c r="E59" s="527"/>
      <c r="F59" s="662"/>
      <c r="G59" s="527"/>
      <c r="H59" s="651" t="s">
        <v>191</v>
      </c>
      <c r="I59" s="549" t="s">
        <v>204</v>
      </c>
      <c r="J59" s="551"/>
      <c r="K59" s="554"/>
      <c r="L59" s="512"/>
      <c r="M59" s="539"/>
      <c r="N59" s="615"/>
      <c r="O59" s="512"/>
      <c r="P59" s="530"/>
      <c r="Q59" s="530"/>
      <c r="R59" s="530"/>
      <c r="S59" s="530"/>
      <c r="T59" s="530"/>
      <c r="U59" s="530"/>
      <c r="V59" s="530"/>
      <c r="W59" s="530"/>
      <c r="X59" s="530"/>
      <c r="Y59" s="512"/>
      <c r="Z59" s="530"/>
      <c r="AA59" s="512"/>
      <c r="AB59" s="672"/>
      <c r="AC59" s="558"/>
      <c r="AD59" s="558"/>
      <c r="AE59" s="512"/>
      <c r="AF59" s="512"/>
      <c r="AG59" s="512"/>
      <c r="AH59" s="512"/>
      <c r="AI59" s="539"/>
      <c r="AJ59" s="649"/>
      <c r="AK59" s="669"/>
      <c r="AL59" s="669"/>
      <c r="AM59" s="512"/>
      <c r="AN59" s="609"/>
      <c r="AO59" s="582"/>
      <c r="AP59" s="373"/>
      <c r="AQ59" s="373"/>
      <c r="AR59" s="373"/>
      <c r="AS59" s="373"/>
      <c r="AT59" s="373"/>
      <c r="AU59" s="373"/>
      <c r="AV59" s="373"/>
      <c r="AW59" s="373"/>
      <c r="AX59" s="373"/>
      <c r="AY59" s="373"/>
      <c r="AZ59" s="420"/>
      <c r="BA59" s="426"/>
      <c r="BB59" s="422"/>
      <c r="BC59" s="422"/>
      <c r="BD59" s="422"/>
      <c r="BE59" s="611"/>
    </row>
    <row r="60" spans="1:57" ht="15.75" customHeight="1" thickBot="1" x14ac:dyDescent="0.3">
      <c r="A60" s="380"/>
      <c r="B60" s="660"/>
      <c r="C60" s="506"/>
      <c r="D60" s="610"/>
      <c r="E60" s="601"/>
      <c r="F60" s="663"/>
      <c r="G60" s="601"/>
      <c r="H60" s="652"/>
      <c r="I60" s="549"/>
      <c r="J60" s="633"/>
      <c r="K60" s="635"/>
      <c r="L60" s="556"/>
      <c r="M60" s="637"/>
      <c r="N60" s="616"/>
      <c r="O60" s="556"/>
      <c r="P60" s="625"/>
      <c r="Q60" s="625"/>
      <c r="R60" s="625"/>
      <c r="S60" s="625"/>
      <c r="T60" s="625"/>
      <c r="U60" s="625"/>
      <c r="V60" s="625"/>
      <c r="W60" s="625"/>
      <c r="X60" s="625"/>
      <c r="Y60" s="556"/>
      <c r="Z60" s="625"/>
      <c r="AA60" s="556"/>
      <c r="AB60" s="673"/>
      <c r="AC60" s="559"/>
      <c r="AD60" s="559"/>
      <c r="AE60" s="556"/>
      <c r="AF60" s="556"/>
      <c r="AG60" s="556"/>
      <c r="AH60" s="556"/>
      <c r="AI60" s="637"/>
      <c r="AJ60" s="650"/>
      <c r="AK60" s="670"/>
      <c r="AL60" s="670"/>
      <c r="AM60" s="556"/>
      <c r="AN60" s="610"/>
      <c r="AO60" s="612"/>
      <c r="AP60" s="374"/>
      <c r="AQ60" s="374"/>
      <c r="AR60" s="374"/>
      <c r="AS60" s="374"/>
      <c r="AT60" s="374"/>
      <c r="AU60" s="374"/>
      <c r="AV60" s="374"/>
      <c r="AW60" s="374"/>
      <c r="AX60" s="374"/>
      <c r="AY60" s="374"/>
      <c r="AZ60" s="427"/>
      <c r="BA60" s="428"/>
      <c r="BB60" s="429"/>
      <c r="BC60" s="429"/>
      <c r="BD60" s="429"/>
      <c r="BE60" s="613"/>
    </row>
    <row r="61" spans="1:57" ht="15.75" customHeight="1" thickBot="1" x14ac:dyDescent="0.3">
      <c r="A61" s="653">
        <v>3</v>
      </c>
      <c r="B61" s="656" t="s">
        <v>208</v>
      </c>
      <c r="C61" s="658" t="s">
        <v>209</v>
      </c>
      <c r="D61" s="608" t="s">
        <v>142</v>
      </c>
      <c r="E61" s="600" t="s">
        <v>210</v>
      </c>
      <c r="F61" s="608" t="s">
        <v>211</v>
      </c>
      <c r="G61" s="600" t="s">
        <v>145</v>
      </c>
      <c r="H61" s="36" t="s">
        <v>146</v>
      </c>
      <c r="I61" s="67" t="s">
        <v>197</v>
      </c>
      <c r="J61" s="632">
        <f>COUNTIF(I61:I86,[3]DATOS!$D$24)</f>
        <v>12</v>
      </c>
      <c r="K61" s="634" t="str">
        <f>+IF(AND(J61&lt;6,J61&gt;0),"Moderado",IF(AND(J61&lt;12,J61&gt;5),"Mayor",IF(AND(J61&lt;20,J61&gt;11),"Catastrófico","Responda las Preguntas de Impacto")))</f>
        <v>Catastrófico</v>
      </c>
      <c r="L61" s="511"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598"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636" t="s">
        <v>212</v>
      </c>
      <c r="O61" s="511" t="s">
        <v>149</v>
      </c>
      <c r="P61" s="34" t="s">
        <v>150</v>
      </c>
      <c r="Q61" s="30" t="s">
        <v>151</v>
      </c>
      <c r="R61" s="30">
        <f>+IFERROR(VLOOKUP(Q61,[4]DATOS!$E$2:$F$17,2,FALSE),"")</f>
        <v>15</v>
      </c>
      <c r="S61" s="588">
        <f>SUM(R61:R68)</f>
        <v>100</v>
      </c>
      <c r="T61" s="588" t="str">
        <f>+IF(AND(S61&lt;=100,S61&gt;=96),"Fuerte",IF(AND(S61&lt;=95,S61&gt;=86),"Moderado",IF(AND(S61&lt;=85,J61&gt;=0),"Débil"," ")))</f>
        <v>Fuerte</v>
      </c>
      <c r="U61" s="588" t="s">
        <v>152</v>
      </c>
      <c r="V61" s="588"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588">
        <f>IF(V61="Fuerte",100,IF(V61="Moderado",50,IF(V61="Débil",0)))</f>
        <v>100</v>
      </c>
      <c r="X61" s="588">
        <f>AVERAGE(W61:W86)</f>
        <v>100</v>
      </c>
      <c r="Y61" s="520" t="s">
        <v>213</v>
      </c>
      <c r="Z61" s="639" t="s">
        <v>214</v>
      </c>
      <c r="AA61" s="642" t="s">
        <v>215</v>
      </c>
      <c r="AB61" s="557" t="str">
        <f>+IF(X61=100,"Fuerte",IF(AND(X61&lt;=99,X61&gt;=50),"Moderado",IF(X61&lt;50,"Débil"," ")))</f>
        <v>Fuerte</v>
      </c>
      <c r="AC61" s="557" t="s">
        <v>156</v>
      </c>
      <c r="AD61" s="557" t="s">
        <v>157</v>
      </c>
      <c r="AE61" s="511"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511"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511" t="str">
        <f>K61</f>
        <v>Catastrófico</v>
      </c>
      <c r="AH61" s="511"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604"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532" t="s">
        <v>216</v>
      </c>
      <c r="AK61" s="638">
        <v>43831</v>
      </c>
      <c r="AL61" s="626">
        <v>44196</v>
      </c>
      <c r="AM61" s="645" t="s">
        <v>217</v>
      </c>
      <c r="AN61" s="608" t="s">
        <v>218</v>
      </c>
    </row>
    <row r="62" spans="1:57" ht="15.75" thickBot="1" x14ac:dyDescent="0.3">
      <c r="A62" s="654"/>
      <c r="B62" s="547"/>
      <c r="C62" s="659"/>
      <c r="D62" s="609"/>
      <c r="E62" s="527"/>
      <c r="F62" s="609"/>
      <c r="G62" s="527"/>
      <c r="H62" s="32" t="s">
        <v>161</v>
      </c>
      <c r="I62" s="67" t="s">
        <v>197</v>
      </c>
      <c r="J62" s="551"/>
      <c r="K62" s="554"/>
      <c r="L62" s="512"/>
      <c r="M62" s="536"/>
      <c r="N62" s="527"/>
      <c r="O62" s="512"/>
      <c r="P62" s="34" t="s">
        <v>162</v>
      </c>
      <c r="Q62" s="30" t="s">
        <v>163</v>
      </c>
      <c r="R62" s="30">
        <f>+IFERROR(VLOOKUP(Q62,[4]DATOS!$E$2:$F$17,2,FALSE),"")</f>
        <v>15</v>
      </c>
      <c r="S62" s="530"/>
      <c r="T62" s="530"/>
      <c r="U62" s="530"/>
      <c r="V62" s="530"/>
      <c r="W62" s="530"/>
      <c r="X62" s="530"/>
      <c r="Y62" s="512"/>
      <c r="Z62" s="640"/>
      <c r="AA62" s="643"/>
      <c r="AB62" s="558"/>
      <c r="AC62" s="558"/>
      <c r="AD62" s="558"/>
      <c r="AE62" s="512"/>
      <c r="AF62" s="512"/>
      <c r="AG62" s="512"/>
      <c r="AH62" s="512"/>
      <c r="AI62" s="539"/>
      <c r="AJ62" s="515"/>
      <c r="AK62" s="627"/>
      <c r="AL62" s="627"/>
      <c r="AM62" s="646"/>
      <c r="AN62" s="609"/>
    </row>
    <row r="63" spans="1:57" ht="15.75" thickBot="1" x14ac:dyDescent="0.3">
      <c r="A63" s="654"/>
      <c r="B63" s="547"/>
      <c r="C63" s="659"/>
      <c r="D63" s="609"/>
      <c r="E63" s="527"/>
      <c r="F63" s="609"/>
      <c r="G63" s="527"/>
      <c r="H63" s="32" t="s">
        <v>164</v>
      </c>
      <c r="I63" s="67" t="s">
        <v>204</v>
      </c>
      <c r="J63" s="551"/>
      <c r="K63" s="554"/>
      <c r="L63" s="512"/>
      <c r="M63" s="536"/>
      <c r="N63" s="527"/>
      <c r="O63" s="512"/>
      <c r="P63" s="34" t="s">
        <v>165</v>
      </c>
      <c r="Q63" s="30" t="s">
        <v>166</v>
      </c>
      <c r="R63" s="30">
        <f>+IFERROR(VLOOKUP(Q63,[4]DATOS!$E$2:$F$17,2,FALSE),"")</f>
        <v>15</v>
      </c>
      <c r="S63" s="530"/>
      <c r="T63" s="530"/>
      <c r="U63" s="530"/>
      <c r="V63" s="530"/>
      <c r="W63" s="530"/>
      <c r="X63" s="530"/>
      <c r="Y63" s="512"/>
      <c r="Z63" s="640"/>
      <c r="AA63" s="643"/>
      <c r="AB63" s="558"/>
      <c r="AC63" s="558"/>
      <c r="AD63" s="558"/>
      <c r="AE63" s="512"/>
      <c r="AF63" s="512"/>
      <c r="AG63" s="512"/>
      <c r="AH63" s="512"/>
      <c r="AI63" s="539"/>
      <c r="AJ63" s="515"/>
      <c r="AK63" s="627"/>
      <c r="AL63" s="627"/>
      <c r="AM63" s="646"/>
      <c r="AN63" s="609"/>
    </row>
    <row r="64" spans="1:57" ht="15.75" thickBot="1" x14ac:dyDescent="0.3">
      <c r="A64" s="654"/>
      <c r="B64" s="547"/>
      <c r="C64" s="659"/>
      <c r="D64" s="609"/>
      <c r="E64" s="527"/>
      <c r="F64" s="609"/>
      <c r="G64" s="527"/>
      <c r="H64" s="32" t="s">
        <v>167</v>
      </c>
      <c r="I64" s="67" t="s">
        <v>204</v>
      </c>
      <c r="J64" s="551"/>
      <c r="K64" s="554"/>
      <c r="L64" s="512"/>
      <c r="M64" s="536"/>
      <c r="N64" s="527"/>
      <c r="O64" s="512"/>
      <c r="P64" s="34" t="s">
        <v>169</v>
      </c>
      <c r="Q64" s="30" t="s">
        <v>170</v>
      </c>
      <c r="R64" s="30">
        <f>+IFERROR(VLOOKUP(Q64,[4]DATOS!$E$2:$F$17,2,FALSE),"")</f>
        <v>15</v>
      </c>
      <c r="S64" s="530"/>
      <c r="T64" s="530"/>
      <c r="U64" s="530"/>
      <c r="V64" s="530"/>
      <c r="W64" s="530"/>
      <c r="X64" s="530"/>
      <c r="Y64" s="512"/>
      <c r="Z64" s="640"/>
      <c r="AA64" s="643"/>
      <c r="AB64" s="558"/>
      <c r="AC64" s="558"/>
      <c r="AD64" s="558"/>
      <c r="AE64" s="512"/>
      <c r="AF64" s="512"/>
      <c r="AG64" s="512"/>
      <c r="AH64" s="512"/>
      <c r="AI64" s="539"/>
      <c r="AJ64" s="515"/>
      <c r="AK64" s="627"/>
      <c r="AL64" s="627"/>
      <c r="AM64" s="646"/>
      <c r="AN64" s="609"/>
    </row>
    <row r="65" spans="1:40" ht="15.75" thickBot="1" x14ac:dyDescent="0.3">
      <c r="A65" s="654"/>
      <c r="B65" s="547"/>
      <c r="C65" s="659"/>
      <c r="D65" s="609"/>
      <c r="E65" s="527"/>
      <c r="F65" s="609"/>
      <c r="G65" s="527"/>
      <c r="H65" s="32" t="s">
        <v>171</v>
      </c>
      <c r="I65" s="67" t="s">
        <v>197</v>
      </c>
      <c r="J65" s="551"/>
      <c r="K65" s="554"/>
      <c r="L65" s="512"/>
      <c r="M65" s="536"/>
      <c r="N65" s="527"/>
      <c r="O65" s="512"/>
      <c r="P65" s="34" t="s">
        <v>172</v>
      </c>
      <c r="Q65" s="30" t="s">
        <v>173</v>
      </c>
      <c r="R65" s="30">
        <f>+IFERROR(VLOOKUP(Q65,[4]DATOS!$E$2:$F$17,2,FALSE),"")</f>
        <v>15</v>
      </c>
      <c r="S65" s="530"/>
      <c r="T65" s="530"/>
      <c r="U65" s="530"/>
      <c r="V65" s="530"/>
      <c r="W65" s="530"/>
      <c r="X65" s="530"/>
      <c r="Y65" s="512"/>
      <c r="Z65" s="640"/>
      <c r="AA65" s="643"/>
      <c r="AB65" s="558"/>
      <c r="AC65" s="558"/>
      <c r="AD65" s="558"/>
      <c r="AE65" s="512"/>
      <c r="AF65" s="512"/>
      <c r="AG65" s="512"/>
      <c r="AH65" s="512"/>
      <c r="AI65" s="539"/>
      <c r="AJ65" s="515"/>
      <c r="AK65" s="627"/>
      <c r="AL65" s="627"/>
      <c r="AM65" s="646"/>
      <c r="AN65" s="609"/>
    </row>
    <row r="66" spans="1:40" ht="15.75" thickBot="1" x14ac:dyDescent="0.3">
      <c r="A66" s="654"/>
      <c r="B66" s="547"/>
      <c r="C66" s="659"/>
      <c r="D66" s="609"/>
      <c r="E66" s="527"/>
      <c r="F66" s="609"/>
      <c r="G66" s="527"/>
      <c r="H66" s="32" t="s">
        <v>174</v>
      </c>
      <c r="I66" s="67" t="s">
        <v>197</v>
      </c>
      <c r="J66" s="551"/>
      <c r="K66" s="554"/>
      <c r="L66" s="512"/>
      <c r="M66" s="536"/>
      <c r="N66" s="527"/>
      <c r="O66" s="512"/>
      <c r="P66" s="35" t="s">
        <v>175</v>
      </c>
      <c r="Q66" s="30" t="s">
        <v>176</v>
      </c>
      <c r="R66" s="30">
        <f>+IFERROR(VLOOKUP(Q66,[4]DATOS!$E$2:$F$17,2,FALSE),"")</f>
        <v>15</v>
      </c>
      <c r="S66" s="530"/>
      <c r="T66" s="530"/>
      <c r="U66" s="530"/>
      <c r="V66" s="530"/>
      <c r="W66" s="530"/>
      <c r="X66" s="530"/>
      <c r="Y66" s="512"/>
      <c r="Z66" s="640"/>
      <c r="AA66" s="643"/>
      <c r="AB66" s="558"/>
      <c r="AC66" s="558"/>
      <c r="AD66" s="558"/>
      <c r="AE66" s="512"/>
      <c r="AF66" s="512"/>
      <c r="AG66" s="512"/>
      <c r="AH66" s="512"/>
      <c r="AI66" s="539"/>
      <c r="AJ66" s="515"/>
      <c r="AK66" s="627"/>
      <c r="AL66" s="627"/>
      <c r="AM66" s="646"/>
      <c r="AN66" s="609"/>
    </row>
    <row r="67" spans="1:40" ht="15.75" thickBot="1" x14ac:dyDescent="0.3">
      <c r="A67" s="654"/>
      <c r="B67" s="547"/>
      <c r="C67" s="659"/>
      <c r="D67" s="609"/>
      <c r="E67" s="527"/>
      <c r="F67" s="609"/>
      <c r="G67" s="527"/>
      <c r="H67" s="32" t="s">
        <v>177</v>
      </c>
      <c r="I67" s="67" t="s">
        <v>204</v>
      </c>
      <c r="J67" s="551"/>
      <c r="K67" s="554"/>
      <c r="L67" s="512"/>
      <c r="M67" s="536"/>
      <c r="N67" s="527"/>
      <c r="O67" s="512"/>
      <c r="P67" s="34" t="s">
        <v>178</v>
      </c>
      <c r="Q67" s="34" t="s">
        <v>179</v>
      </c>
      <c r="R67" s="34">
        <f>+IFERROR(VLOOKUP(Q67,[4]DATOS!$E$2:$F$17,2,FALSE),"")</f>
        <v>10</v>
      </c>
      <c r="S67" s="530"/>
      <c r="T67" s="530"/>
      <c r="U67" s="530"/>
      <c r="V67" s="530"/>
      <c r="W67" s="530"/>
      <c r="X67" s="530"/>
      <c r="Y67" s="512"/>
      <c r="Z67" s="640"/>
      <c r="AA67" s="643"/>
      <c r="AB67" s="558"/>
      <c r="AC67" s="558"/>
      <c r="AD67" s="558"/>
      <c r="AE67" s="512"/>
      <c r="AF67" s="512"/>
      <c r="AG67" s="512"/>
      <c r="AH67" s="512"/>
      <c r="AI67" s="539"/>
      <c r="AJ67" s="515"/>
      <c r="AK67" s="627"/>
      <c r="AL67" s="627"/>
      <c r="AM67" s="646"/>
      <c r="AN67" s="609"/>
    </row>
    <row r="68" spans="1:40" ht="30.75" thickBot="1" x14ac:dyDescent="0.3">
      <c r="A68" s="654"/>
      <c r="B68" s="547"/>
      <c r="C68" s="659"/>
      <c r="D68" s="609"/>
      <c r="E68" s="528"/>
      <c r="F68" s="609"/>
      <c r="G68" s="527"/>
      <c r="H68" s="32" t="s">
        <v>180</v>
      </c>
      <c r="I68" s="67" t="s">
        <v>197</v>
      </c>
      <c r="J68" s="551"/>
      <c r="K68" s="554"/>
      <c r="L68" s="512"/>
      <c r="M68" s="536"/>
      <c r="N68" s="528"/>
      <c r="O68" s="556"/>
      <c r="P68" s="33"/>
      <c r="Q68" s="33"/>
      <c r="R68" s="33"/>
      <c r="S68" s="531"/>
      <c r="T68" s="531"/>
      <c r="U68" s="531"/>
      <c r="V68" s="531"/>
      <c r="W68" s="531"/>
      <c r="X68" s="530"/>
      <c r="Y68" s="512"/>
      <c r="Z68" s="641"/>
      <c r="AA68" s="644"/>
      <c r="AB68" s="558"/>
      <c r="AC68" s="558"/>
      <c r="AD68" s="558"/>
      <c r="AE68" s="512"/>
      <c r="AF68" s="512"/>
      <c r="AG68" s="512"/>
      <c r="AH68" s="512"/>
      <c r="AI68" s="539"/>
      <c r="AJ68" s="516"/>
      <c r="AK68" s="630"/>
      <c r="AL68" s="630"/>
      <c r="AM68" s="647"/>
      <c r="AN68" s="609"/>
    </row>
    <row r="69" spans="1:40" ht="15.75" customHeight="1" thickBot="1" x14ac:dyDescent="0.3">
      <c r="A69" s="654"/>
      <c r="B69" s="547"/>
      <c r="C69" s="659"/>
      <c r="D69" s="609"/>
      <c r="E69" s="526" t="s">
        <v>219</v>
      </c>
      <c r="F69" s="609"/>
      <c r="G69" s="527"/>
      <c r="H69" s="32" t="s">
        <v>181</v>
      </c>
      <c r="I69" s="67" t="s">
        <v>204</v>
      </c>
      <c r="J69" s="551"/>
      <c r="K69" s="554"/>
      <c r="L69" s="512"/>
      <c r="M69" s="536"/>
      <c r="N69" s="624" t="s">
        <v>220</v>
      </c>
      <c r="O69" s="511" t="s">
        <v>149</v>
      </c>
      <c r="P69" s="30" t="s">
        <v>150</v>
      </c>
      <c r="Q69" s="30" t="s">
        <v>151</v>
      </c>
      <c r="R69" s="30">
        <f>+IFERROR(VLOOKUP(Q69,[4]DATOS!$E$2:$F$17,2,FALSE),"")</f>
        <v>15</v>
      </c>
      <c r="S69" s="529">
        <f>SUM(R69:R78)</f>
        <v>100</v>
      </c>
      <c r="T69" s="529" t="str">
        <f>+IF(AND(S69&lt;=100,S69&gt;=96),"Fuerte",IF(AND(S69&lt;=95,S69&gt;=86),"Moderado",IF(AND(S69&lt;=85,J69&gt;=0),"Débil"," ")))</f>
        <v>Fuerte</v>
      </c>
      <c r="U69" s="529" t="s">
        <v>152</v>
      </c>
      <c r="V69" s="529"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29">
        <f>IF(V69="Fuerte",100,IF(V69="Moderado",50,IF(V69="Débil",0)))</f>
        <v>100</v>
      </c>
      <c r="X69" s="530"/>
      <c r="Y69" s="520" t="s">
        <v>221</v>
      </c>
      <c r="Z69" s="626" t="s">
        <v>214</v>
      </c>
      <c r="AA69" s="629" t="s">
        <v>222</v>
      </c>
      <c r="AB69" s="558"/>
      <c r="AC69" s="558"/>
      <c r="AD69" s="558"/>
      <c r="AE69" s="512"/>
      <c r="AF69" s="512"/>
      <c r="AG69" s="512"/>
      <c r="AH69" s="512"/>
      <c r="AI69" s="539"/>
      <c r="AJ69" s="514" t="s">
        <v>223</v>
      </c>
      <c r="AK69" s="626">
        <v>43831</v>
      </c>
      <c r="AL69" s="626">
        <v>44196</v>
      </c>
      <c r="AM69" s="629" t="s">
        <v>224</v>
      </c>
      <c r="AN69" s="609"/>
    </row>
    <row r="70" spans="1:40" ht="15.75" thickBot="1" x14ac:dyDescent="0.3">
      <c r="A70" s="654"/>
      <c r="B70" s="547"/>
      <c r="C70" s="659"/>
      <c r="D70" s="609"/>
      <c r="E70" s="527"/>
      <c r="F70" s="609"/>
      <c r="G70" s="527"/>
      <c r="H70" s="32" t="s">
        <v>182</v>
      </c>
      <c r="I70" s="67" t="s">
        <v>197</v>
      </c>
      <c r="J70" s="551"/>
      <c r="K70" s="554"/>
      <c r="L70" s="512"/>
      <c r="M70" s="536"/>
      <c r="N70" s="527"/>
      <c r="O70" s="512"/>
      <c r="P70" s="31" t="s">
        <v>162</v>
      </c>
      <c r="Q70" s="30" t="s">
        <v>163</v>
      </c>
      <c r="R70" s="30">
        <f>+IFERROR(VLOOKUP(Q70,[4]DATOS!$E$2:$F$17,2,FALSE),"")</f>
        <v>15</v>
      </c>
      <c r="S70" s="530"/>
      <c r="T70" s="530"/>
      <c r="U70" s="530"/>
      <c r="V70" s="530"/>
      <c r="W70" s="530"/>
      <c r="X70" s="530"/>
      <c r="Y70" s="512"/>
      <c r="Z70" s="627"/>
      <c r="AA70" s="505"/>
      <c r="AB70" s="558"/>
      <c r="AC70" s="558"/>
      <c r="AD70" s="558"/>
      <c r="AE70" s="512"/>
      <c r="AF70" s="512"/>
      <c r="AG70" s="512"/>
      <c r="AH70" s="512"/>
      <c r="AI70" s="539"/>
      <c r="AJ70" s="515"/>
      <c r="AK70" s="627"/>
      <c r="AL70" s="627"/>
      <c r="AM70" s="505"/>
      <c r="AN70" s="609"/>
    </row>
    <row r="71" spans="1:40" ht="15.75" thickBot="1" x14ac:dyDescent="0.3">
      <c r="A71" s="654"/>
      <c r="B71" s="547"/>
      <c r="C71" s="659"/>
      <c r="D71" s="609"/>
      <c r="E71" s="527"/>
      <c r="F71" s="609"/>
      <c r="G71" s="527"/>
      <c r="H71" s="32" t="s">
        <v>183</v>
      </c>
      <c r="I71" s="67" t="s">
        <v>197</v>
      </c>
      <c r="J71" s="551"/>
      <c r="K71" s="554"/>
      <c r="L71" s="512"/>
      <c r="M71" s="536"/>
      <c r="N71" s="527"/>
      <c r="O71" s="512"/>
      <c r="P71" s="31" t="s">
        <v>165</v>
      </c>
      <c r="Q71" s="30" t="s">
        <v>166</v>
      </c>
      <c r="R71" s="30">
        <f>+IFERROR(VLOOKUP(Q71,[4]DATOS!$E$2:$F$17,2,FALSE),"")</f>
        <v>15</v>
      </c>
      <c r="S71" s="530"/>
      <c r="T71" s="530"/>
      <c r="U71" s="530"/>
      <c r="V71" s="530"/>
      <c r="W71" s="530"/>
      <c r="X71" s="530"/>
      <c r="Y71" s="512"/>
      <c r="Z71" s="627"/>
      <c r="AA71" s="505"/>
      <c r="AB71" s="558"/>
      <c r="AC71" s="558"/>
      <c r="AD71" s="558"/>
      <c r="AE71" s="512"/>
      <c r="AF71" s="512"/>
      <c r="AG71" s="512"/>
      <c r="AH71" s="512"/>
      <c r="AI71" s="539"/>
      <c r="AJ71" s="515"/>
      <c r="AK71" s="627"/>
      <c r="AL71" s="627"/>
      <c r="AM71" s="505"/>
      <c r="AN71" s="609"/>
    </row>
    <row r="72" spans="1:40" ht="15.75" thickBot="1" x14ac:dyDescent="0.3">
      <c r="A72" s="654"/>
      <c r="B72" s="547"/>
      <c r="C72" s="659"/>
      <c r="D72" s="609"/>
      <c r="E72" s="527"/>
      <c r="F72" s="609"/>
      <c r="G72" s="527"/>
      <c r="H72" s="32" t="s">
        <v>184</v>
      </c>
      <c r="I72" s="67" t="s">
        <v>197</v>
      </c>
      <c r="J72" s="551"/>
      <c r="K72" s="554"/>
      <c r="L72" s="512"/>
      <c r="M72" s="536"/>
      <c r="N72" s="527"/>
      <c r="O72" s="512"/>
      <c r="P72" s="31" t="s">
        <v>169</v>
      </c>
      <c r="Q72" s="30" t="s">
        <v>170</v>
      </c>
      <c r="R72" s="30">
        <f>+IFERROR(VLOOKUP(Q72,[4]DATOS!$E$2:$F$17,2,FALSE),"")</f>
        <v>15</v>
      </c>
      <c r="S72" s="530"/>
      <c r="T72" s="530"/>
      <c r="U72" s="530"/>
      <c r="V72" s="530"/>
      <c r="W72" s="530"/>
      <c r="X72" s="530"/>
      <c r="Y72" s="512"/>
      <c r="Z72" s="627"/>
      <c r="AA72" s="505"/>
      <c r="AB72" s="558"/>
      <c r="AC72" s="558"/>
      <c r="AD72" s="558"/>
      <c r="AE72" s="512"/>
      <c r="AF72" s="512"/>
      <c r="AG72" s="512"/>
      <c r="AH72" s="512"/>
      <c r="AI72" s="539"/>
      <c r="AJ72" s="515"/>
      <c r="AK72" s="627"/>
      <c r="AL72" s="627"/>
      <c r="AM72" s="505"/>
      <c r="AN72" s="609"/>
    </row>
    <row r="73" spans="1:40" ht="15.75" thickBot="1" x14ac:dyDescent="0.3">
      <c r="A73" s="654"/>
      <c r="B73" s="547"/>
      <c r="C73" s="659"/>
      <c r="D73" s="609"/>
      <c r="E73" s="527"/>
      <c r="F73" s="609"/>
      <c r="G73" s="527"/>
      <c r="H73" s="523" t="s">
        <v>185</v>
      </c>
      <c r="I73" s="504" t="s">
        <v>197</v>
      </c>
      <c r="J73" s="551"/>
      <c r="K73" s="554"/>
      <c r="L73" s="512"/>
      <c r="M73" s="536"/>
      <c r="N73" s="527"/>
      <c r="O73" s="512"/>
      <c r="P73" s="31" t="s">
        <v>172</v>
      </c>
      <c r="Q73" s="30" t="s">
        <v>173</v>
      </c>
      <c r="R73" s="30">
        <f>+IFERROR(VLOOKUP(Q73,[4]DATOS!$E$2:$F$17,2,FALSE),"")</f>
        <v>15</v>
      </c>
      <c r="S73" s="530"/>
      <c r="T73" s="530"/>
      <c r="U73" s="530"/>
      <c r="V73" s="530"/>
      <c r="W73" s="530"/>
      <c r="X73" s="530"/>
      <c r="Y73" s="512"/>
      <c r="Z73" s="627"/>
      <c r="AA73" s="505"/>
      <c r="AB73" s="558"/>
      <c r="AC73" s="558"/>
      <c r="AD73" s="558"/>
      <c r="AE73" s="512"/>
      <c r="AF73" s="512"/>
      <c r="AG73" s="512"/>
      <c r="AH73" s="512"/>
      <c r="AI73" s="539"/>
      <c r="AJ73" s="515"/>
      <c r="AK73" s="627"/>
      <c r="AL73" s="627"/>
      <c r="AM73" s="505"/>
      <c r="AN73" s="609"/>
    </row>
    <row r="74" spans="1:40" ht="15.75" thickBot="1" x14ac:dyDescent="0.3">
      <c r="A74" s="654"/>
      <c r="B74" s="547"/>
      <c r="C74" s="659"/>
      <c r="D74" s="609"/>
      <c r="E74" s="527"/>
      <c r="F74" s="609"/>
      <c r="G74" s="527"/>
      <c r="H74" s="525"/>
      <c r="I74" s="506"/>
      <c r="J74" s="551"/>
      <c r="K74" s="554"/>
      <c r="L74" s="512"/>
      <c r="M74" s="536"/>
      <c r="N74" s="527"/>
      <c r="O74" s="512"/>
      <c r="P74" s="31" t="s">
        <v>175</v>
      </c>
      <c r="Q74" s="30" t="s">
        <v>176</v>
      </c>
      <c r="R74" s="30">
        <f>+IFERROR(VLOOKUP(Q74,[4]DATOS!$E$2:$F$17,2,FALSE),"")</f>
        <v>15</v>
      </c>
      <c r="S74" s="530"/>
      <c r="T74" s="530"/>
      <c r="U74" s="530"/>
      <c r="V74" s="530"/>
      <c r="W74" s="530"/>
      <c r="X74" s="530"/>
      <c r="Y74" s="512"/>
      <c r="Z74" s="627"/>
      <c r="AA74" s="505"/>
      <c r="AB74" s="558"/>
      <c r="AC74" s="558"/>
      <c r="AD74" s="558"/>
      <c r="AE74" s="512"/>
      <c r="AF74" s="512"/>
      <c r="AG74" s="512"/>
      <c r="AH74" s="512"/>
      <c r="AI74" s="539"/>
      <c r="AJ74" s="515"/>
      <c r="AK74" s="627"/>
      <c r="AL74" s="627"/>
      <c r="AM74" s="505"/>
      <c r="AN74" s="609"/>
    </row>
    <row r="75" spans="1:40" x14ac:dyDescent="0.25">
      <c r="A75" s="654"/>
      <c r="B75" s="547"/>
      <c r="C75" s="659"/>
      <c r="D75" s="609"/>
      <c r="E75" s="527"/>
      <c r="F75" s="609"/>
      <c r="G75" s="527"/>
      <c r="H75" s="523" t="s">
        <v>186</v>
      </c>
      <c r="I75" s="504" t="s">
        <v>197</v>
      </c>
      <c r="J75" s="551"/>
      <c r="K75" s="554"/>
      <c r="L75" s="512"/>
      <c r="M75" s="536"/>
      <c r="N75" s="528"/>
      <c r="O75" s="512"/>
      <c r="P75" s="31" t="s">
        <v>178</v>
      </c>
      <c r="Q75" s="34" t="s">
        <v>179</v>
      </c>
      <c r="R75" s="30">
        <f>+IFERROR(VLOOKUP(Q75,[4]DATOS!$E$2:$F$17,2,FALSE),"")</f>
        <v>10</v>
      </c>
      <c r="S75" s="530"/>
      <c r="T75" s="530"/>
      <c r="U75" s="530"/>
      <c r="V75" s="530"/>
      <c r="W75" s="530"/>
      <c r="X75" s="530"/>
      <c r="Y75" s="512"/>
      <c r="Z75" s="627"/>
      <c r="AA75" s="505"/>
      <c r="AB75" s="558"/>
      <c r="AC75" s="558"/>
      <c r="AD75" s="558"/>
      <c r="AE75" s="512"/>
      <c r="AF75" s="512"/>
      <c r="AG75" s="512"/>
      <c r="AH75" s="512"/>
      <c r="AI75" s="539"/>
      <c r="AJ75" s="516"/>
      <c r="AK75" s="630"/>
      <c r="AL75" s="630"/>
      <c r="AM75" s="631"/>
      <c r="AN75" s="609"/>
    </row>
    <row r="76" spans="1:40" ht="15" customHeight="1" thickBot="1" x14ac:dyDescent="0.3">
      <c r="A76" s="654"/>
      <c r="B76" s="547"/>
      <c r="C76" s="659"/>
      <c r="D76" s="609"/>
      <c r="E76" s="527"/>
      <c r="F76" s="609"/>
      <c r="G76" s="527"/>
      <c r="H76" s="525"/>
      <c r="I76" s="506"/>
      <c r="J76" s="551"/>
      <c r="K76" s="554"/>
      <c r="L76" s="512"/>
      <c r="M76" s="536"/>
      <c r="N76" s="614"/>
      <c r="O76" s="512"/>
      <c r="P76" s="529"/>
      <c r="Q76" s="529"/>
      <c r="R76" s="529"/>
      <c r="S76" s="530"/>
      <c r="T76" s="530"/>
      <c r="U76" s="530"/>
      <c r="V76" s="530"/>
      <c r="W76" s="530"/>
      <c r="X76" s="530"/>
      <c r="Y76" s="512"/>
      <c r="Z76" s="627"/>
      <c r="AA76" s="505"/>
      <c r="AB76" s="558"/>
      <c r="AC76" s="558"/>
      <c r="AD76" s="558"/>
      <c r="AE76" s="512"/>
      <c r="AF76" s="512"/>
      <c r="AG76" s="512"/>
      <c r="AH76" s="512"/>
      <c r="AI76" s="539"/>
      <c r="AJ76" s="648" t="s">
        <v>225</v>
      </c>
      <c r="AK76" s="629" t="s">
        <v>206</v>
      </c>
      <c r="AL76" s="629" t="s">
        <v>226</v>
      </c>
      <c r="AM76" s="629" t="s">
        <v>227</v>
      </c>
      <c r="AN76" s="609"/>
    </row>
    <row r="77" spans="1:40" x14ac:dyDescent="0.25">
      <c r="A77" s="654"/>
      <c r="B77" s="547"/>
      <c r="C77" s="659"/>
      <c r="D77" s="609"/>
      <c r="E77" s="527"/>
      <c r="F77" s="609"/>
      <c r="G77" s="527"/>
      <c r="H77" s="523" t="s">
        <v>187</v>
      </c>
      <c r="I77" s="504" t="s">
        <v>197</v>
      </c>
      <c r="J77" s="551"/>
      <c r="K77" s="554"/>
      <c r="L77" s="512"/>
      <c r="M77" s="536"/>
      <c r="N77" s="615"/>
      <c r="O77" s="512"/>
      <c r="P77" s="530"/>
      <c r="Q77" s="530"/>
      <c r="R77" s="530"/>
      <c r="S77" s="530"/>
      <c r="T77" s="530"/>
      <c r="U77" s="530"/>
      <c r="V77" s="530"/>
      <c r="W77" s="530"/>
      <c r="X77" s="530"/>
      <c r="Y77" s="512"/>
      <c r="Z77" s="627"/>
      <c r="AA77" s="505"/>
      <c r="AB77" s="558"/>
      <c r="AC77" s="558"/>
      <c r="AD77" s="558"/>
      <c r="AE77" s="512"/>
      <c r="AF77" s="512"/>
      <c r="AG77" s="512"/>
      <c r="AH77" s="512"/>
      <c r="AI77" s="539"/>
      <c r="AJ77" s="649"/>
      <c r="AK77" s="505"/>
      <c r="AL77" s="505"/>
      <c r="AM77" s="505"/>
      <c r="AN77" s="609"/>
    </row>
    <row r="78" spans="1:40" ht="15.75" thickBot="1" x14ac:dyDescent="0.3">
      <c r="A78" s="654"/>
      <c r="B78" s="547"/>
      <c r="C78" s="659"/>
      <c r="D78" s="609"/>
      <c r="E78" s="527"/>
      <c r="F78" s="609"/>
      <c r="G78" s="527"/>
      <c r="H78" s="525"/>
      <c r="I78" s="506"/>
      <c r="J78" s="551"/>
      <c r="K78" s="554"/>
      <c r="L78" s="512"/>
      <c r="M78" s="536"/>
      <c r="N78" s="615"/>
      <c r="O78" s="512"/>
      <c r="P78" s="530"/>
      <c r="Q78" s="530"/>
      <c r="R78" s="530"/>
      <c r="S78" s="530"/>
      <c r="T78" s="530"/>
      <c r="U78" s="530"/>
      <c r="V78" s="530"/>
      <c r="W78" s="530"/>
      <c r="X78" s="530"/>
      <c r="Y78" s="512"/>
      <c r="Z78" s="627"/>
      <c r="AA78" s="505"/>
      <c r="AB78" s="558"/>
      <c r="AC78" s="558"/>
      <c r="AD78" s="558"/>
      <c r="AE78" s="512"/>
      <c r="AF78" s="512"/>
      <c r="AG78" s="512"/>
      <c r="AH78" s="512"/>
      <c r="AI78" s="539"/>
      <c r="AJ78" s="649"/>
      <c r="AK78" s="505"/>
      <c r="AL78" s="505"/>
      <c r="AM78" s="505"/>
      <c r="AN78" s="609"/>
    </row>
    <row r="79" spans="1:40" x14ac:dyDescent="0.25">
      <c r="A79" s="654"/>
      <c r="B79" s="547"/>
      <c r="C79" s="659"/>
      <c r="D79" s="609"/>
      <c r="E79" s="527"/>
      <c r="F79" s="609"/>
      <c r="G79" s="527"/>
      <c r="H79" s="523" t="s">
        <v>188</v>
      </c>
      <c r="I79" s="504" t="s">
        <v>204</v>
      </c>
      <c r="J79" s="551"/>
      <c r="K79" s="554"/>
      <c r="L79" s="512"/>
      <c r="M79" s="536"/>
      <c r="N79" s="615"/>
      <c r="O79" s="512"/>
      <c r="P79" s="530"/>
      <c r="Q79" s="530"/>
      <c r="R79" s="530"/>
      <c r="S79" s="530"/>
      <c r="T79" s="530"/>
      <c r="U79" s="530"/>
      <c r="V79" s="530"/>
      <c r="W79" s="530"/>
      <c r="X79" s="530"/>
      <c r="Y79" s="512"/>
      <c r="Z79" s="627"/>
      <c r="AA79" s="505"/>
      <c r="AB79" s="558"/>
      <c r="AC79" s="558"/>
      <c r="AD79" s="558"/>
      <c r="AE79" s="512"/>
      <c r="AF79" s="512"/>
      <c r="AG79" s="512"/>
      <c r="AH79" s="512"/>
      <c r="AI79" s="539"/>
      <c r="AJ79" s="649"/>
      <c r="AK79" s="505"/>
      <c r="AL79" s="505"/>
      <c r="AM79" s="505"/>
      <c r="AN79" s="609"/>
    </row>
    <row r="80" spans="1:40" ht="15.75" thickBot="1" x14ac:dyDescent="0.3">
      <c r="A80" s="654"/>
      <c r="B80" s="547"/>
      <c r="C80" s="659"/>
      <c r="D80" s="609"/>
      <c r="E80" s="527"/>
      <c r="F80" s="609"/>
      <c r="G80" s="527"/>
      <c r="H80" s="525"/>
      <c r="I80" s="506"/>
      <c r="J80" s="551"/>
      <c r="K80" s="554"/>
      <c r="L80" s="512"/>
      <c r="M80" s="536"/>
      <c r="N80" s="615"/>
      <c r="O80" s="512"/>
      <c r="P80" s="530"/>
      <c r="Q80" s="530"/>
      <c r="R80" s="530"/>
      <c r="S80" s="530"/>
      <c r="T80" s="530"/>
      <c r="U80" s="530"/>
      <c r="V80" s="530"/>
      <c r="W80" s="530"/>
      <c r="X80" s="530"/>
      <c r="Y80" s="512"/>
      <c r="Z80" s="627"/>
      <c r="AA80" s="505"/>
      <c r="AB80" s="558"/>
      <c r="AC80" s="558"/>
      <c r="AD80" s="558"/>
      <c r="AE80" s="512"/>
      <c r="AF80" s="512"/>
      <c r="AG80" s="512"/>
      <c r="AH80" s="512"/>
      <c r="AI80" s="539"/>
      <c r="AJ80" s="649"/>
      <c r="AK80" s="505"/>
      <c r="AL80" s="505"/>
      <c r="AM80" s="505"/>
      <c r="AN80" s="609"/>
    </row>
    <row r="81" spans="1:57" x14ac:dyDescent="0.25">
      <c r="A81" s="654"/>
      <c r="B81" s="547"/>
      <c r="C81" s="659"/>
      <c r="D81" s="609"/>
      <c r="E81" s="527"/>
      <c r="F81" s="609"/>
      <c r="G81" s="527"/>
      <c r="H81" s="523" t="s">
        <v>189</v>
      </c>
      <c r="I81" s="504" t="s">
        <v>197</v>
      </c>
      <c r="J81" s="551"/>
      <c r="K81" s="554"/>
      <c r="L81" s="512"/>
      <c r="M81" s="536"/>
      <c r="N81" s="615"/>
      <c r="O81" s="512"/>
      <c r="P81" s="530"/>
      <c r="Q81" s="530"/>
      <c r="R81" s="530"/>
      <c r="S81" s="530"/>
      <c r="T81" s="530"/>
      <c r="U81" s="530"/>
      <c r="V81" s="530"/>
      <c r="W81" s="530"/>
      <c r="X81" s="530"/>
      <c r="Y81" s="512"/>
      <c r="Z81" s="627"/>
      <c r="AA81" s="505"/>
      <c r="AB81" s="558"/>
      <c r="AC81" s="558"/>
      <c r="AD81" s="558"/>
      <c r="AE81" s="512"/>
      <c r="AF81" s="512"/>
      <c r="AG81" s="512"/>
      <c r="AH81" s="512"/>
      <c r="AI81" s="539"/>
      <c r="AJ81" s="649"/>
      <c r="AK81" s="505"/>
      <c r="AL81" s="505"/>
      <c r="AM81" s="505"/>
      <c r="AN81" s="609"/>
    </row>
    <row r="82" spans="1:57" ht="15.75" thickBot="1" x14ac:dyDescent="0.3">
      <c r="A82" s="654"/>
      <c r="B82" s="547"/>
      <c r="C82" s="659"/>
      <c r="D82" s="609"/>
      <c r="E82" s="527"/>
      <c r="F82" s="609"/>
      <c r="G82" s="527"/>
      <c r="H82" s="525"/>
      <c r="I82" s="506"/>
      <c r="J82" s="551"/>
      <c r="K82" s="554"/>
      <c r="L82" s="512"/>
      <c r="M82" s="536"/>
      <c r="N82" s="615"/>
      <c r="O82" s="512"/>
      <c r="P82" s="530"/>
      <c r="Q82" s="530"/>
      <c r="R82" s="530"/>
      <c r="S82" s="530"/>
      <c r="T82" s="530"/>
      <c r="U82" s="530"/>
      <c r="V82" s="530"/>
      <c r="W82" s="530"/>
      <c r="X82" s="530"/>
      <c r="Y82" s="512"/>
      <c r="Z82" s="627"/>
      <c r="AA82" s="505"/>
      <c r="AB82" s="558"/>
      <c r="AC82" s="558"/>
      <c r="AD82" s="558"/>
      <c r="AE82" s="512"/>
      <c r="AF82" s="512"/>
      <c r="AG82" s="512"/>
      <c r="AH82" s="512"/>
      <c r="AI82" s="539"/>
      <c r="AJ82" s="649"/>
      <c r="AK82" s="505"/>
      <c r="AL82" s="505"/>
      <c r="AM82" s="505"/>
      <c r="AN82" s="609"/>
    </row>
    <row r="83" spans="1:57" x14ac:dyDescent="0.25">
      <c r="A83" s="654"/>
      <c r="B83" s="547"/>
      <c r="C83" s="659"/>
      <c r="D83" s="609"/>
      <c r="E83" s="527"/>
      <c r="F83" s="609"/>
      <c r="G83" s="527"/>
      <c r="H83" s="523" t="s">
        <v>190</v>
      </c>
      <c r="I83" s="504" t="s">
        <v>204</v>
      </c>
      <c r="J83" s="551"/>
      <c r="K83" s="554"/>
      <c r="L83" s="512"/>
      <c r="M83" s="536"/>
      <c r="N83" s="615"/>
      <c r="O83" s="512"/>
      <c r="P83" s="530"/>
      <c r="Q83" s="530"/>
      <c r="R83" s="530"/>
      <c r="S83" s="530"/>
      <c r="T83" s="530"/>
      <c r="U83" s="530"/>
      <c r="V83" s="530"/>
      <c r="W83" s="530"/>
      <c r="X83" s="530"/>
      <c r="Y83" s="512"/>
      <c r="Z83" s="627"/>
      <c r="AA83" s="505"/>
      <c r="AB83" s="558"/>
      <c r="AC83" s="558"/>
      <c r="AD83" s="558"/>
      <c r="AE83" s="512"/>
      <c r="AF83" s="512"/>
      <c r="AG83" s="512"/>
      <c r="AH83" s="512"/>
      <c r="AI83" s="539"/>
      <c r="AJ83" s="649"/>
      <c r="AK83" s="505"/>
      <c r="AL83" s="505"/>
      <c r="AM83" s="505"/>
      <c r="AN83" s="609"/>
    </row>
    <row r="84" spans="1:57" ht="15.75" thickBot="1" x14ac:dyDescent="0.3">
      <c r="A84" s="654"/>
      <c r="B84" s="547"/>
      <c r="C84" s="659"/>
      <c r="D84" s="609"/>
      <c r="E84" s="527"/>
      <c r="F84" s="609"/>
      <c r="G84" s="527"/>
      <c r="H84" s="525"/>
      <c r="I84" s="506"/>
      <c r="J84" s="551"/>
      <c r="K84" s="554"/>
      <c r="L84" s="512"/>
      <c r="M84" s="536"/>
      <c r="N84" s="615"/>
      <c r="O84" s="512"/>
      <c r="P84" s="530"/>
      <c r="Q84" s="530"/>
      <c r="R84" s="530"/>
      <c r="S84" s="530"/>
      <c r="T84" s="530"/>
      <c r="U84" s="530"/>
      <c r="V84" s="530"/>
      <c r="W84" s="530"/>
      <c r="X84" s="530"/>
      <c r="Y84" s="512"/>
      <c r="Z84" s="627"/>
      <c r="AA84" s="505"/>
      <c r="AB84" s="558"/>
      <c r="AC84" s="558"/>
      <c r="AD84" s="558"/>
      <c r="AE84" s="512"/>
      <c r="AF84" s="512"/>
      <c r="AG84" s="512"/>
      <c r="AH84" s="512"/>
      <c r="AI84" s="539"/>
      <c r="AJ84" s="649"/>
      <c r="AK84" s="505"/>
      <c r="AL84" s="505"/>
      <c r="AM84" s="505"/>
      <c r="AN84" s="609"/>
    </row>
    <row r="85" spans="1:57" x14ac:dyDescent="0.25">
      <c r="A85" s="654"/>
      <c r="B85" s="547"/>
      <c r="C85" s="659"/>
      <c r="D85" s="609"/>
      <c r="E85" s="527"/>
      <c r="F85" s="609"/>
      <c r="G85" s="527"/>
      <c r="H85" s="651" t="s">
        <v>191</v>
      </c>
      <c r="I85" s="504" t="s">
        <v>204</v>
      </c>
      <c r="J85" s="551"/>
      <c r="K85" s="554"/>
      <c r="L85" s="512"/>
      <c r="M85" s="536"/>
      <c r="N85" s="615"/>
      <c r="O85" s="512"/>
      <c r="P85" s="530"/>
      <c r="Q85" s="530"/>
      <c r="R85" s="530"/>
      <c r="S85" s="530"/>
      <c r="T85" s="530"/>
      <c r="U85" s="530"/>
      <c r="V85" s="530"/>
      <c r="W85" s="530"/>
      <c r="X85" s="530"/>
      <c r="Y85" s="512"/>
      <c r="Z85" s="627"/>
      <c r="AA85" s="505"/>
      <c r="AB85" s="558"/>
      <c r="AC85" s="558"/>
      <c r="AD85" s="558"/>
      <c r="AE85" s="512"/>
      <c r="AF85" s="512"/>
      <c r="AG85" s="512"/>
      <c r="AH85" s="512"/>
      <c r="AI85" s="539"/>
      <c r="AJ85" s="649"/>
      <c r="AK85" s="505"/>
      <c r="AL85" s="505"/>
      <c r="AM85" s="505"/>
      <c r="AN85" s="609"/>
    </row>
    <row r="86" spans="1:57" ht="15.75" thickBot="1" x14ac:dyDescent="0.3">
      <c r="A86" s="655"/>
      <c r="B86" s="657"/>
      <c r="C86" s="660"/>
      <c r="D86" s="610"/>
      <c r="E86" s="601"/>
      <c r="F86" s="610"/>
      <c r="G86" s="601"/>
      <c r="H86" s="652"/>
      <c r="I86" s="506"/>
      <c r="J86" s="633"/>
      <c r="K86" s="635"/>
      <c r="L86" s="556"/>
      <c r="M86" s="599"/>
      <c r="N86" s="616"/>
      <c r="O86" s="556"/>
      <c r="P86" s="625"/>
      <c r="Q86" s="625"/>
      <c r="R86" s="625"/>
      <c r="S86" s="625"/>
      <c r="T86" s="625"/>
      <c r="U86" s="625"/>
      <c r="V86" s="625"/>
      <c r="W86" s="625"/>
      <c r="X86" s="625"/>
      <c r="Y86" s="556"/>
      <c r="Z86" s="628"/>
      <c r="AA86" s="506"/>
      <c r="AB86" s="559"/>
      <c r="AC86" s="559"/>
      <c r="AD86" s="559"/>
      <c r="AE86" s="556"/>
      <c r="AF86" s="556"/>
      <c r="AG86" s="556"/>
      <c r="AH86" s="556"/>
      <c r="AI86" s="637"/>
      <c r="AJ86" s="650"/>
      <c r="AK86" s="506"/>
      <c r="AL86" s="506"/>
      <c r="AM86" s="506"/>
      <c r="AN86" s="610"/>
    </row>
    <row r="87" spans="1:57" ht="46.5" customHeight="1" thickBot="1" x14ac:dyDescent="0.3">
      <c r="A87" s="732">
        <v>4</v>
      </c>
      <c r="B87" s="656" t="s">
        <v>228</v>
      </c>
      <c r="C87" s="658" t="s">
        <v>229</v>
      </c>
      <c r="D87" s="608" t="s">
        <v>142</v>
      </c>
      <c r="E87" s="504" t="s">
        <v>230</v>
      </c>
      <c r="F87" s="735" t="s">
        <v>231</v>
      </c>
      <c r="G87" s="600" t="s">
        <v>39</v>
      </c>
      <c r="H87" s="36" t="s">
        <v>146</v>
      </c>
      <c r="I87" s="92" t="s">
        <v>197</v>
      </c>
      <c r="J87" s="632">
        <v>15</v>
      </c>
      <c r="K87" s="634" t="str">
        <f>+IF(AND(J87&lt;6,J87&gt;0),"Moderado",IF(AND(J87&lt;12,J87&gt;5),"Mayor",IF(AND(J87&lt;20,J87&gt;11),"Catastrófico","Responda las Preguntas de Impacto")))</f>
        <v>Catastrófico</v>
      </c>
      <c r="L87" s="511"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604"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736" t="s">
        <v>232</v>
      </c>
      <c r="O87" s="370" t="s">
        <v>149</v>
      </c>
      <c r="P87" s="34" t="s">
        <v>150</v>
      </c>
      <c r="Q87" s="30" t="s">
        <v>151</v>
      </c>
      <c r="R87" s="30">
        <f>+IFERROR(VLOOKUP(Q87,[4]DATOS!$E$2:$F$17,2,FALSE),"")</f>
        <v>15</v>
      </c>
      <c r="S87" s="674">
        <f>SUM(R87:R94)</f>
        <v>100</v>
      </c>
      <c r="T87" s="373" t="str">
        <f>+IF(AND(S87&lt;=100,S87&gt;=96),"Fuerte",IF(AND(S87&lt;=95,S87&gt;=86),"Moderado",IF(AND(S87&lt;=85,J87&gt;=0),"Débil"," ")))</f>
        <v>Fuerte</v>
      </c>
      <c r="U87" s="373" t="s">
        <v>152</v>
      </c>
      <c r="V87" s="373"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73">
        <f>IF(V87="Fuerte",100,IF(V87="Moderado",50,IF(V87="Débil",0)))</f>
        <v>100</v>
      </c>
      <c r="X87" s="529">
        <f>AVERAGE(W87:W112)</f>
        <v>100</v>
      </c>
      <c r="Y87" s="549" t="s">
        <v>233</v>
      </c>
      <c r="Z87" s="545" t="s">
        <v>214</v>
      </c>
      <c r="AA87" s="737" t="s">
        <v>234</v>
      </c>
      <c r="AB87" s="738" t="str">
        <f>+IF(X87=100,"Fuerte",IF(AND(X87&lt;=99,X87&gt;=50),"Moderado",IF(X87&lt;50,"Débil"," ")))</f>
        <v>Fuerte</v>
      </c>
      <c r="AC87" s="557" t="s">
        <v>156</v>
      </c>
      <c r="AD87" s="557" t="s">
        <v>235</v>
      </c>
      <c r="AE87" s="739"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511"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511" t="str">
        <f>K87</f>
        <v>Catastrófico</v>
      </c>
      <c r="AH87" s="511"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604"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666" t="s">
        <v>236</v>
      </c>
      <c r="AK87" s="638">
        <v>43831</v>
      </c>
      <c r="AL87" s="626">
        <v>44196</v>
      </c>
      <c r="AM87" s="683"/>
      <c r="AN87" s="742" t="s">
        <v>237</v>
      </c>
      <c r="AO87" s="623"/>
      <c r="AP87" s="588"/>
      <c r="AQ87" s="588"/>
      <c r="AR87" s="588"/>
      <c r="AS87" s="588"/>
      <c r="AT87" s="588"/>
      <c r="AU87" s="588"/>
      <c r="AV87" s="588"/>
      <c r="AW87" s="588"/>
      <c r="AX87" s="588"/>
      <c r="AY87" s="588"/>
      <c r="AZ87" s="589"/>
      <c r="BA87" s="592"/>
      <c r="BB87" s="617"/>
      <c r="BC87" s="617"/>
      <c r="BD87" s="617"/>
      <c r="BE87" s="620"/>
    </row>
    <row r="88" spans="1:57" ht="30" customHeight="1" thickBot="1" x14ac:dyDescent="0.3">
      <c r="A88" s="733"/>
      <c r="B88" s="547"/>
      <c r="C88" s="659"/>
      <c r="D88" s="609"/>
      <c r="E88" s="505"/>
      <c r="F88" s="662"/>
      <c r="G88" s="527"/>
      <c r="H88" s="32" t="s">
        <v>161</v>
      </c>
      <c r="I88" s="92" t="s">
        <v>197</v>
      </c>
      <c r="J88" s="551"/>
      <c r="K88" s="554"/>
      <c r="L88" s="512"/>
      <c r="M88" s="539"/>
      <c r="N88" s="522"/>
      <c r="O88" s="371"/>
      <c r="P88" s="34" t="s">
        <v>162</v>
      </c>
      <c r="Q88" s="30" t="s">
        <v>163</v>
      </c>
      <c r="R88" s="30">
        <f>+IFERROR(VLOOKUP(Q88,[4]DATOS!$E$2:$F$17,2,FALSE),"")</f>
        <v>15</v>
      </c>
      <c r="S88" s="675"/>
      <c r="T88" s="373"/>
      <c r="U88" s="373"/>
      <c r="V88" s="373"/>
      <c r="W88" s="373"/>
      <c r="X88" s="530"/>
      <c r="Y88" s="549"/>
      <c r="Z88" s="545"/>
      <c r="AA88" s="737"/>
      <c r="AB88" s="672"/>
      <c r="AC88" s="558"/>
      <c r="AD88" s="558"/>
      <c r="AE88" s="740"/>
      <c r="AF88" s="512"/>
      <c r="AG88" s="512"/>
      <c r="AH88" s="512"/>
      <c r="AI88" s="539"/>
      <c r="AJ88" s="666"/>
      <c r="AK88" s="627"/>
      <c r="AL88" s="627"/>
      <c r="AM88" s="515"/>
      <c r="AN88" s="609"/>
      <c r="AO88" s="580"/>
      <c r="AP88" s="530"/>
      <c r="AQ88" s="530"/>
      <c r="AR88" s="530"/>
      <c r="AS88" s="530"/>
      <c r="AT88" s="530"/>
      <c r="AU88" s="530"/>
      <c r="AV88" s="530"/>
      <c r="AW88" s="530"/>
      <c r="AX88" s="530"/>
      <c r="AY88" s="530"/>
      <c r="AZ88" s="590"/>
      <c r="BA88" s="593"/>
      <c r="BB88" s="618"/>
      <c r="BC88" s="618"/>
      <c r="BD88" s="618"/>
      <c r="BE88" s="621"/>
    </row>
    <row r="89" spans="1:57" ht="30" customHeight="1" thickBot="1" x14ac:dyDescent="0.3">
      <c r="A89" s="733"/>
      <c r="B89" s="547"/>
      <c r="C89" s="659"/>
      <c r="D89" s="609"/>
      <c r="E89" s="505"/>
      <c r="F89" s="662"/>
      <c r="G89" s="527"/>
      <c r="H89" s="32" t="s">
        <v>164</v>
      </c>
      <c r="I89" s="92" t="s">
        <v>197</v>
      </c>
      <c r="J89" s="551"/>
      <c r="K89" s="554"/>
      <c r="L89" s="512"/>
      <c r="M89" s="539"/>
      <c r="N89" s="522"/>
      <c r="O89" s="371"/>
      <c r="P89" s="34" t="s">
        <v>165</v>
      </c>
      <c r="Q89" s="30" t="s">
        <v>166</v>
      </c>
      <c r="R89" s="30">
        <f>+IFERROR(VLOOKUP(Q89,[4]DATOS!$E$2:$F$17,2,FALSE),"")</f>
        <v>15</v>
      </c>
      <c r="S89" s="675"/>
      <c r="T89" s="373"/>
      <c r="U89" s="373"/>
      <c r="V89" s="373"/>
      <c r="W89" s="373"/>
      <c r="X89" s="530"/>
      <c r="Y89" s="549"/>
      <c r="Z89" s="545"/>
      <c r="AA89" s="737"/>
      <c r="AB89" s="672"/>
      <c r="AC89" s="558"/>
      <c r="AD89" s="558"/>
      <c r="AE89" s="740"/>
      <c r="AF89" s="512"/>
      <c r="AG89" s="512"/>
      <c r="AH89" s="512"/>
      <c r="AI89" s="539"/>
      <c r="AJ89" s="666"/>
      <c r="AK89" s="627"/>
      <c r="AL89" s="627"/>
      <c r="AM89" s="515"/>
      <c r="AN89" s="609"/>
      <c r="AO89" s="580"/>
      <c r="AP89" s="530"/>
      <c r="AQ89" s="530"/>
      <c r="AR89" s="530"/>
      <c r="AS89" s="530"/>
      <c r="AT89" s="530"/>
      <c r="AU89" s="530"/>
      <c r="AV89" s="530"/>
      <c r="AW89" s="530"/>
      <c r="AX89" s="530"/>
      <c r="AY89" s="530"/>
      <c r="AZ89" s="590"/>
      <c r="BA89" s="593"/>
      <c r="BB89" s="618"/>
      <c r="BC89" s="618"/>
      <c r="BD89" s="618"/>
      <c r="BE89" s="621"/>
    </row>
    <row r="90" spans="1:57" ht="30" customHeight="1" thickBot="1" x14ac:dyDescent="0.3">
      <c r="A90" s="733"/>
      <c r="B90" s="547"/>
      <c r="C90" s="659"/>
      <c r="D90" s="609"/>
      <c r="E90" s="505"/>
      <c r="F90" s="662"/>
      <c r="G90" s="527"/>
      <c r="H90" s="32" t="s">
        <v>167</v>
      </c>
      <c r="I90" s="92" t="s">
        <v>197</v>
      </c>
      <c r="J90" s="551"/>
      <c r="K90" s="554"/>
      <c r="L90" s="512"/>
      <c r="M90" s="539"/>
      <c r="N90" s="522"/>
      <c r="O90" s="371"/>
      <c r="P90" s="34" t="s">
        <v>169</v>
      </c>
      <c r="Q90" s="30" t="s">
        <v>170</v>
      </c>
      <c r="R90" s="30">
        <f>+IFERROR(VLOOKUP(Q90,[4]DATOS!$E$2:$F$17,2,FALSE),"")</f>
        <v>15</v>
      </c>
      <c r="S90" s="675"/>
      <c r="T90" s="373"/>
      <c r="U90" s="373"/>
      <c r="V90" s="373"/>
      <c r="W90" s="373"/>
      <c r="X90" s="530"/>
      <c r="Y90" s="549"/>
      <c r="Z90" s="545"/>
      <c r="AA90" s="737"/>
      <c r="AB90" s="672"/>
      <c r="AC90" s="558"/>
      <c r="AD90" s="558"/>
      <c r="AE90" s="740"/>
      <c r="AF90" s="512"/>
      <c r="AG90" s="512"/>
      <c r="AH90" s="512"/>
      <c r="AI90" s="539"/>
      <c r="AJ90" s="666"/>
      <c r="AK90" s="627"/>
      <c r="AL90" s="627"/>
      <c r="AM90" s="515"/>
      <c r="AN90" s="609"/>
      <c r="AO90" s="580"/>
      <c r="AP90" s="530"/>
      <c r="AQ90" s="530"/>
      <c r="AR90" s="530"/>
      <c r="AS90" s="530"/>
      <c r="AT90" s="530"/>
      <c r="AU90" s="530"/>
      <c r="AV90" s="530"/>
      <c r="AW90" s="530"/>
      <c r="AX90" s="530"/>
      <c r="AY90" s="530"/>
      <c r="AZ90" s="590"/>
      <c r="BA90" s="593"/>
      <c r="BB90" s="618"/>
      <c r="BC90" s="618"/>
      <c r="BD90" s="618"/>
      <c r="BE90" s="621"/>
    </row>
    <row r="91" spans="1:57" ht="30" customHeight="1" thickBot="1" x14ac:dyDescent="0.3">
      <c r="A91" s="733"/>
      <c r="B91" s="547"/>
      <c r="C91" s="659"/>
      <c r="D91" s="609"/>
      <c r="E91" s="505"/>
      <c r="F91" s="662"/>
      <c r="G91" s="527"/>
      <c r="H91" s="32" t="s">
        <v>171</v>
      </c>
      <c r="I91" s="92" t="s">
        <v>197</v>
      </c>
      <c r="J91" s="551"/>
      <c r="K91" s="554"/>
      <c r="L91" s="512"/>
      <c r="M91" s="539"/>
      <c r="N91" s="522"/>
      <c r="O91" s="371"/>
      <c r="P91" s="34" t="s">
        <v>172</v>
      </c>
      <c r="Q91" s="30" t="s">
        <v>173</v>
      </c>
      <c r="R91" s="30">
        <f>+IFERROR(VLOOKUP(Q91,[4]DATOS!$E$2:$F$17,2,FALSE),"")</f>
        <v>15</v>
      </c>
      <c r="S91" s="675"/>
      <c r="T91" s="373"/>
      <c r="U91" s="373"/>
      <c r="V91" s="373"/>
      <c r="W91" s="373"/>
      <c r="X91" s="530"/>
      <c r="Y91" s="549"/>
      <c r="Z91" s="545"/>
      <c r="AA91" s="737"/>
      <c r="AB91" s="672"/>
      <c r="AC91" s="558"/>
      <c r="AD91" s="558"/>
      <c r="AE91" s="740"/>
      <c r="AF91" s="512"/>
      <c r="AG91" s="512"/>
      <c r="AH91" s="512"/>
      <c r="AI91" s="539"/>
      <c r="AJ91" s="666"/>
      <c r="AK91" s="627"/>
      <c r="AL91" s="627"/>
      <c r="AM91" s="515"/>
      <c r="AN91" s="609"/>
      <c r="AO91" s="580"/>
      <c r="AP91" s="530"/>
      <c r="AQ91" s="530"/>
      <c r="AR91" s="530"/>
      <c r="AS91" s="530"/>
      <c r="AT91" s="530"/>
      <c r="AU91" s="530"/>
      <c r="AV91" s="530"/>
      <c r="AW91" s="530"/>
      <c r="AX91" s="530"/>
      <c r="AY91" s="530"/>
      <c r="AZ91" s="590"/>
      <c r="BA91" s="593"/>
      <c r="BB91" s="618"/>
      <c r="BC91" s="618"/>
      <c r="BD91" s="618"/>
      <c r="BE91" s="621"/>
    </row>
    <row r="92" spans="1:57" ht="30" customHeight="1" thickBot="1" x14ac:dyDescent="0.3">
      <c r="A92" s="733"/>
      <c r="B92" s="547"/>
      <c r="C92" s="659"/>
      <c r="D92" s="609"/>
      <c r="E92" s="505"/>
      <c r="F92" s="662"/>
      <c r="G92" s="527"/>
      <c r="H92" s="32" t="s">
        <v>174</v>
      </c>
      <c r="I92" s="92" t="s">
        <v>197</v>
      </c>
      <c r="J92" s="551"/>
      <c r="K92" s="554"/>
      <c r="L92" s="512"/>
      <c r="M92" s="539"/>
      <c r="N92" s="522"/>
      <c r="O92" s="371"/>
      <c r="P92" s="35" t="s">
        <v>175</v>
      </c>
      <c r="Q92" s="30" t="s">
        <v>176</v>
      </c>
      <c r="R92" s="30">
        <f>+IFERROR(VLOOKUP(Q92,[4]DATOS!$E$2:$F$17,2,FALSE),"")</f>
        <v>15</v>
      </c>
      <c r="S92" s="675"/>
      <c r="T92" s="373"/>
      <c r="U92" s="373"/>
      <c r="V92" s="373"/>
      <c r="W92" s="373"/>
      <c r="X92" s="530"/>
      <c r="Y92" s="549"/>
      <c r="Z92" s="545"/>
      <c r="AA92" s="737"/>
      <c r="AB92" s="672"/>
      <c r="AC92" s="558"/>
      <c r="AD92" s="558"/>
      <c r="AE92" s="740"/>
      <c r="AF92" s="512"/>
      <c r="AG92" s="512"/>
      <c r="AH92" s="512"/>
      <c r="AI92" s="539"/>
      <c r="AJ92" s="666"/>
      <c r="AK92" s="627"/>
      <c r="AL92" s="627"/>
      <c r="AM92" s="515"/>
      <c r="AN92" s="609"/>
      <c r="AO92" s="580"/>
      <c r="AP92" s="530"/>
      <c r="AQ92" s="530"/>
      <c r="AR92" s="530"/>
      <c r="AS92" s="530"/>
      <c r="AT92" s="530"/>
      <c r="AU92" s="530"/>
      <c r="AV92" s="530"/>
      <c r="AW92" s="530"/>
      <c r="AX92" s="530"/>
      <c r="AY92" s="530"/>
      <c r="AZ92" s="590"/>
      <c r="BA92" s="593"/>
      <c r="BB92" s="618"/>
      <c r="BC92" s="618"/>
      <c r="BD92" s="618"/>
      <c r="BE92" s="621"/>
    </row>
    <row r="93" spans="1:57" ht="60" customHeight="1" thickBot="1" x14ac:dyDescent="0.3">
      <c r="A93" s="733"/>
      <c r="B93" s="547"/>
      <c r="C93" s="659"/>
      <c r="D93" s="609"/>
      <c r="E93" s="505"/>
      <c r="F93" s="662"/>
      <c r="G93" s="527"/>
      <c r="H93" s="32" t="s">
        <v>177</v>
      </c>
      <c r="I93" s="92" t="s">
        <v>197</v>
      </c>
      <c r="J93" s="551"/>
      <c r="K93" s="554"/>
      <c r="L93" s="512"/>
      <c r="M93" s="539"/>
      <c r="N93" s="522"/>
      <c r="O93" s="371"/>
      <c r="P93" s="34" t="s">
        <v>178</v>
      </c>
      <c r="Q93" s="34" t="s">
        <v>179</v>
      </c>
      <c r="R93" s="34">
        <f>+IFERROR(VLOOKUP(Q93,[4]DATOS!$E$2:$F$17,2,FALSE),"")</f>
        <v>10</v>
      </c>
      <c r="S93" s="675"/>
      <c r="T93" s="373"/>
      <c r="U93" s="373"/>
      <c r="V93" s="373"/>
      <c r="W93" s="373"/>
      <c r="X93" s="530"/>
      <c r="Y93" s="549"/>
      <c r="Z93" s="545"/>
      <c r="AA93" s="737"/>
      <c r="AB93" s="672"/>
      <c r="AC93" s="558"/>
      <c r="AD93" s="558"/>
      <c r="AE93" s="740"/>
      <c r="AF93" s="512"/>
      <c r="AG93" s="512"/>
      <c r="AH93" s="512"/>
      <c r="AI93" s="539"/>
      <c r="AJ93" s="666"/>
      <c r="AK93" s="627"/>
      <c r="AL93" s="627"/>
      <c r="AM93" s="515"/>
      <c r="AN93" s="609"/>
      <c r="AO93" s="580"/>
      <c r="AP93" s="530"/>
      <c r="AQ93" s="530"/>
      <c r="AR93" s="530"/>
      <c r="AS93" s="530"/>
      <c r="AT93" s="530"/>
      <c r="AU93" s="530"/>
      <c r="AV93" s="530"/>
      <c r="AW93" s="530"/>
      <c r="AX93" s="530"/>
      <c r="AY93" s="530"/>
      <c r="AZ93" s="590"/>
      <c r="BA93" s="593"/>
      <c r="BB93" s="618"/>
      <c r="BC93" s="618"/>
      <c r="BD93" s="618"/>
      <c r="BE93" s="621"/>
    </row>
    <row r="94" spans="1:57" ht="85.5" customHeight="1" thickBot="1" x14ac:dyDescent="0.3">
      <c r="A94" s="733"/>
      <c r="B94" s="547"/>
      <c r="C94" s="659"/>
      <c r="D94" s="609"/>
      <c r="E94" s="631"/>
      <c r="F94" s="662"/>
      <c r="G94" s="527"/>
      <c r="H94" s="32" t="s">
        <v>180</v>
      </c>
      <c r="I94" s="92" t="s">
        <v>204</v>
      </c>
      <c r="J94" s="551"/>
      <c r="K94" s="554"/>
      <c r="L94" s="512"/>
      <c r="M94" s="539"/>
      <c r="N94" s="522"/>
      <c r="O94" s="371"/>
      <c r="P94" s="33"/>
      <c r="Q94" s="33"/>
      <c r="R94" s="33"/>
      <c r="S94" s="676"/>
      <c r="T94" s="373"/>
      <c r="U94" s="373"/>
      <c r="V94" s="373"/>
      <c r="W94" s="373"/>
      <c r="X94" s="530"/>
      <c r="Y94" s="549"/>
      <c r="Z94" s="545"/>
      <c r="AA94" s="737"/>
      <c r="AB94" s="672"/>
      <c r="AC94" s="558"/>
      <c r="AD94" s="558"/>
      <c r="AE94" s="740"/>
      <c r="AF94" s="512"/>
      <c r="AG94" s="512"/>
      <c r="AH94" s="512"/>
      <c r="AI94" s="539"/>
      <c r="AJ94" s="666"/>
      <c r="AK94" s="630"/>
      <c r="AL94" s="630"/>
      <c r="AM94" s="516"/>
      <c r="AN94" s="609"/>
      <c r="AO94" s="581"/>
      <c r="AP94" s="531"/>
      <c r="AQ94" s="531"/>
      <c r="AR94" s="531"/>
      <c r="AS94" s="531"/>
      <c r="AT94" s="531"/>
      <c r="AU94" s="531"/>
      <c r="AV94" s="531"/>
      <c r="AW94" s="531"/>
      <c r="AX94" s="531"/>
      <c r="AY94" s="531"/>
      <c r="AZ94" s="591"/>
      <c r="BA94" s="594"/>
      <c r="BB94" s="619"/>
      <c r="BC94" s="619"/>
      <c r="BD94" s="619"/>
      <c r="BE94" s="622"/>
    </row>
    <row r="95" spans="1:57" ht="30" customHeight="1" thickBot="1" x14ac:dyDescent="0.3">
      <c r="A95" s="733"/>
      <c r="B95" s="547"/>
      <c r="C95" s="659"/>
      <c r="D95" s="609"/>
      <c r="E95" s="526"/>
      <c r="F95" s="662"/>
      <c r="G95" s="527"/>
      <c r="H95" s="32" t="s">
        <v>181</v>
      </c>
      <c r="I95" s="92" t="s">
        <v>204</v>
      </c>
      <c r="J95" s="551"/>
      <c r="K95" s="554"/>
      <c r="L95" s="512"/>
      <c r="M95" s="539"/>
      <c r="N95" s="522" t="s">
        <v>238</v>
      </c>
      <c r="O95" s="511" t="s">
        <v>149</v>
      </c>
      <c r="P95" s="30" t="s">
        <v>150</v>
      </c>
      <c r="Q95" s="30" t="s">
        <v>151</v>
      </c>
      <c r="R95" s="30">
        <f>+IFERROR(VLOOKUP(Q95,[4]DATOS!$E$2:$F$17,2,FALSE),"")</f>
        <v>15</v>
      </c>
      <c r="S95" s="529">
        <f>SUM(R95:R104)</f>
        <v>100</v>
      </c>
      <c r="T95" s="529" t="str">
        <f>+IF(AND(S95&lt;=100,S95&gt;=96),"Fuerte",IF(AND(S95&lt;=95,S95&gt;=86),"Moderado",IF(AND(S95&lt;=85,J95&gt;=0),"Débil"," ")))</f>
        <v>Fuerte</v>
      </c>
      <c r="U95" s="529" t="s">
        <v>152</v>
      </c>
      <c r="V95" s="529"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529">
        <f>IF(V95="Fuerte",100,IF(V95="Moderado",50,IF(V95="Débil",0)))</f>
        <v>100</v>
      </c>
      <c r="X95" s="530"/>
      <c r="Y95" s="549" t="s">
        <v>233</v>
      </c>
      <c r="Z95" s="743" t="s">
        <v>239</v>
      </c>
      <c r="AA95" s="549" t="s">
        <v>240</v>
      </c>
      <c r="AB95" s="672"/>
      <c r="AC95" s="558"/>
      <c r="AD95" s="558"/>
      <c r="AE95" s="740"/>
      <c r="AF95" s="512"/>
      <c r="AG95" s="512"/>
      <c r="AH95" s="512"/>
      <c r="AI95" s="539"/>
      <c r="AJ95" s="744" t="s">
        <v>241</v>
      </c>
      <c r="AK95" s="743">
        <v>43831</v>
      </c>
      <c r="AL95" s="743">
        <v>44196</v>
      </c>
      <c r="AM95" s="371"/>
      <c r="AN95" s="609"/>
      <c r="AO95" s="582"/>
      <c r="AP95" s="373"/>
      <c r="AQ95" s="373"/>
      <c r="AR95" s="373"/>
      <c r="AS95" s="373"/>
      <c r="AT95" s="373"/>
      <c r="AU95" s="373"/>
      <c r="AV95" s="373"/>
      <c r="AW95" s="373"/>
      <c r="AX95" s="373"/>
      <c r="AY95" s="373"/>
      <c r="AZ95" s="420"/>
      <c r="BA95" s="426"/>
      <c r="BB95" s="422"/>
      <c r="BC95" s="422"/>
      <c r="BD95" s="422"/>
      <c r="BE95" s="611"/>
    </row>
    <row r="96" spans="1:57" ht="30" customHeight="1" thickBot="1" x14ac:dyDescent="0.3">
      <c r="A96" s="733"/>
      <c r="B96" s="547"/>
      <c r="C96" s="659"/>
      <c r="D96" s="609"/>
      <c r="E96" s="527"/>
      <c r="F96" s="662"/>
      <c r="G96" s="527"/>
      <c r="H96" s="32" t="s">
        <v>182</v>
      </c>
      <c r="I96" s="92" t="s">
        <v>197</v>
      </c>
      <c r="J96" s="551"/>
      <c r="K96" s="554"/>
      <c r="L96" s="512"/>
      <c r="M96" s="539"/>
      <c r="N96" s="522"/>
      <c r="O96" s="512"/>
      <c r="P96" s="31" t="s">
        <v>162</v>
      </c>
      <c r="Q96" s="30" t="s">
        <v>163</v>
      </c>
      <c r="R96" s="30">
        <f>+IFERROR(VLOOKUP(Q96,[4]DATOS!$E$2:$F$17,2,FALSE),"")</f>
        <v>15</v>
      </c>
      <c r="S96" s="530"/>
      <c r="T96" s="530"/>
      <c r="U96" s="530"/>
      <c r="V96" s="530"/>
      <c r="W96" s="530"/>
      <c r="X96" s="530"/>
      <c r="Y96" s="549"/>
      <c r="Z96" s="545"/>
      <c r="AA96" s="549"/>
      <c r="AB96" s="672"/>
      <c r="AC96" s="558"/>
      <c r="AD96" s="558"/>
      <c r="AE96" s="740"/>
      <c r="AF96" s="512"/>
      <c r="AG96" s="512"/>
      <c r="AH96" s="512"/>
      <c r="AI96" s="539"/>
      <c r="AJ96" s="666"/>
      <c r="AK96" s="743"/>
      <c r="AL96" s="743"/>
      <c r="AM96" s="371"/>
      <c r="AN96" s="609"/>
      <c r="AO96" s="582"/>
      <c r="AP96" s="373"/>
      <c r="AQ96" s="373"/>
      <c r="AR96" s="373"/>
      <c r="AS96" s="373"/>
      <c r="AT96" s="373"/>
      <c r="AU96" s="373"/>
      <c r="AV96" s="373"/>
      <c r="AW96" s="373"/>
      <c r="AX96" s="373"/>
      <c r="AY96" s="373"/>
      <c r="AZ96" s="420"/>
      <c r="BA96" s="426"/>
      <c r="BB96" s="422"/>
      <c r="BC96" s="422"/>
      <c r="BD96" s="422"/>
      <c r="BE96" s="611"/>
    </row>
    <row r="97" spans="1:57" ht="30" customHeight="1" thickBot="1" x14ac:dyDescent="0.3">
      <c r="A97" s="733"/>
      <c r="B97" s="547"/>
      <c r="C97" s="659"/>
      <c r="D97" s="609"/>
      <c r="E97" s="527"/>
      <c r="F97" s="662"/>
      <c r="G97" s="527"/>
      <c r="H97" s="32" t="s">
        <v>183</v>
      </c>
      <c r="I97" s="92" t="s">
        <v>197</v>
      </c>
      <c r="J97" s="551"/>
      <c r="K97" s="554"/>
      <c r="L97" s="512"/>
      <c r="M97" s="539"/>
      <c r="N97" s="522"/>
      <c r="O97" s="512"/>
      <c r="P97" s="31" t="s">
        <v>165</v>
      </c>
      <c r="Q97" s="30" t="s">
        <v>166</v>
      </c>
      <c r="R97" s="30">
        <f>+IFERROR(VLOOKUP(Q97,[4]DATOS!$E$2:$F$17,2,FALSE),"")</f>
        <v>15</v>
      </c>
      <c r="S97" s="530"/>
      <c r="T97" s="530"/>
      <c r="U97" s="530"/>
      <c r="V97" s="530"/>
      <c r="W97" s="530"/>
      <c r="X97" s="530"/>
      <c r="Y97" s="549"/>
      <c r="Z97" s="545"/>
      <c r="AA97" s="549"/>
      <c r="AB97" s="672"/>
      <c r="AC97" s="558"/>
      <c r="AD97" s="558"/>
      <c r="AE97" s="740"/>
      <c r="AF97" s="512"/>
      <c r="AG97" s="512"/>
      <c r="AH97" s="512"/>
      <c r="AI97" s="539"/>
      <c r="AJ97" s="666"/>
      <c r="AK97" s="743"/>
      <c r="AL97" s="743"/>
      <c r="AM97" s="371"/>
      <c r="AN97" s="609"/>
      <c r="AO97" s="582"/>
      <c r="AP97" s="373"/>
      <c r="AQ97" s="373"/>
      <c r="AR97" s="373"/>
      <c r="AS97" s="373"/>
      <c r="AT97" s="373"/>
      <c r="AU97" s="373"/>
      <c r="AV97" s="373"/>
      <c r="AW97" s="373"/>
      <c r="AX97" s="373"/>
      <c r="AY97" s="373"/>
      <c r="AZ97" s="420"/>
      <c r="BA97" s="426"/>
      <c r="BB97" s="422"/>
      <c r="BC97" s="422"/>
      <c r="BD97" s="422"/>
      <c r="BE97" s="611"/>
    </row>
    <row r="98" spans="1:57" ht="30" customHeight="1" thickBot="1" x14ac:dyDescent="0.3">
      <c r="A98" s="733"/>
      <c r="B98" s="547"/>
      <c r="C98" s="659"/>
      <c r="D98" s="609"/>
      <c r="E98" s="527"/>
      <c r="F98" s="662"/>
      <c r="G98" s="527"/>
      <c r="H98" s="32" t="s">
        <v>184</v>
      </c>
      <c r="I98" s="92" t="s">
        <v>197</v>
      </c>
      <c r="J98" s="551"/>
      <c r="K98" s="554"/>
      <c r="L98" s="512"/>
      <c r="M98" s="539"/>
      <c r="N98" s="522"/>
      <c r="O98" s="512"/>
      <c r="P98" s="31" t="s">
        <v>169</v>
      </c>
      <c r="Q98" s="30" t="s">
        <v>170</v>
      </c>
      <c r="R98" s="30">
        <f>+IFERROR(VLOOKUP(Q98,[4]DATOS!$E$2:$F$17,2,FALSE),"")</f>
        <v>15</v>
      </c>
      <c r="S98" s="530"/>
      <c r="T98" s="530"/>
      <c r="U98" s="530"/>
      <c r="V98" s="530"/>
      <c r="W98" s="530"/>
      <c r="X98" s="530"/>
      <c r="Y98" s="549"/>
      <c r="Z98" s="545"/>
      <c r="AA98" s="549"/>
      <c r="AB98" s="672"/>
      <c r="AC98" s="558"/>
      <c r="AD98" s="558"/>
      <c r="AE98" s="740"/>
      <c r="AF98" s="512"/>
      <c r="AG98" s="512"/>
      <c r="AH98" s="512"/>
      <c r="AI98" s="539"/>
      <c r="AJ98" s="666"/>
      <c r="AK98" s="743"/>
      <c r="AL98" s="743"/>
      <c r="AM98" s="371"/>
      <c r="AN98" s="609"/>
      <c r="AO98" s="582"/>
      <c r="AP98" s="373"/>
      <c r="AQ98" s="373"/>
      <c r="AR98" s="373"/>
      <c r="AS98" s="373"/>
      <c r="AT98" s="373"/>
      <c r="AU98" s="373"/>
      <c r="AV98" s="373"/>
      <c r="AW98" s="373"/>
      <c r="AX98" s="373"/>
      <c r="AY98" s="373"/>
      <c r="AZ98" s="420"/>
      <c r="BA98" s="426"/>
      <c r="BB98" s="422"/>
      <c r="BC98" s="422"/>
      <c r="BD98" s="422"/>
      <c r="BE98" s="611"/>
    </row>
    <row r="99" spans="1:57" ht="18.75" customHeight="1" thickBot="1" x14ac:dyDescent="0.3">
      <c r="A99" s="733"/>
      <c r="B99" s="547"/>
      <c r="C99" s="659"/>
      <c r="D99" s="609"/>
      <c r="E99" s="527"/>
      <c r="F99" s="662"/>
      <c r="G99" s="527"/>
      <c r="H99" s="521" t="s">
        <v>185</v>
      </c>
      <c r="I99" s="511" t="s">
        <v>197</v>
      </c>
      <c r="J99" s="551"/>
      <c r="K99" s="554"/>
      <c r="L99" s="512"/>
      <c r="M99" s="539"/>
      <c r="N99" s="522"/>
      <c r="O99" s="512"/>
      <c r="P99" s="31" t="s">
        <v>172</v>
      </c>
      <c r="Q99" s="30" t="s">
        <v>173</v>
      </c>
      <c r="R99" s="30">
        <f>+IFERROR(VLOOKUP(Q99,[4]DATOS!$E$2:$F$17,2,FALSE),"")</f>
        <v>15</v>
      </c>
      <c r="S99" s="530"/>
      <c r="T99" s="530"/>
      <c r="U99" s="530"/>
      <c r="V99" s="530"/>
      <c r="W99" s="530"/>
      <c r="X99" s="530"/>
      <c r="Y99" s="549"/>
      <c r="Z99" s="545"/>
      <c r="AA99" s="549"/>
      <c r="AB99" s="672"/>
      <c r="AC99" s="558"/>
      <c r="AD99" s="558"/>
      <c r="AE99" s="740"/>
      <c r="AF99" s="512"/>
      <c r="AG99" s="512"/>
      <c r="AH99" s="512"/>
      <c r="AI99" s="539"/>
      <c r="AJ99" s="666"/>
      <c r="AK99" s="743"/>
      <c r="AL99" s="743"/>
      <c r="AM99" s="371"/>
      <c r="AN99" s="609"/>
      <c r="AO99" s="582"/>
      <c r="AP99" s="373"/>
      <c r="AQ99" s="373"/>
      <c r="AR99" s="373"/>
      <c r="AS99" s="373"/>
      <c r="AT99" s="373"/>
      <c r="AU99" s="373"/>
      <c r="AV99" s="373"/>
      <c r="AW99" s="373"/>
      <c r="AX99" s="373"/>
      <c r="AY99" s="373"/>
      <c r="AZ99" s="420"/>
      <c r="BA99" s="426"/>
      <c r="BB99" s="422"/>
      <c r="BC99" s="422"/>
      <c r="BD99" s="422"/>
      <c r="BE99" s="611"/>
    </row>
    <row r="100" spans="1:57" ht="45.75" customHeight="1" thickBot="1" x14ac:dyDescent="0.3">
      <c r="A100" s="733"/>
      <c r="B100" s="547"/>
      <c r="C100" s="659"/>
      <c r="D100" s="609"/>
      <c r="E100" s="527"/>
      <c r="F100" s="662"/>
      <c r="G100" s="527"/>
      <c r="H100" s="521"/>
      <c r="I100" s="556"/>
      <c r="J100" s="551"/>
      <c r="K100" s="554"/>
      <c r="L100" s="512"/>
      <c r="M100" s="539"/>
      <c r="N100" s="522"/>
      <c r="O100" s="512"/>
      <c r="P100" s="31" t="s">
        <v>175</v>
      </c>
      <c r="Q100" s="30" t="s">
        <v>176</v>
      </c>
      <c r="R100" s="30">
        <f>+IFERROR(VLOOKUP(Q100,[4]DATOS!$E$2:$F$17,2,FALSE),"")</f>
        <v>15</v>
      </c>
      <c r="S100" s="530"/>
      <c r="T100" s="530"/>
      <c r="U100" s="530"/>
      <c r="V100" s="530"/>
      <c r="W100" s="530"/>
      <c r="X100" s="530"/>
      <c r="Y100" s="549"/>
      <c r="Z100" s="545"/>
      <c r="AA100" s="549"/>
      <c r="AB100" s="672"/>
      <c r="AC100" s="558"/>
      <c r="AD100" s="558"/>
      <c r="AE100" s="740"/>
      <c r="AF100" s="512"/>
      <c r="AG100" s="512"/>
      <c r="AH100" s="512"/>
      <c r="AI100" s="539"/>
      <c r="AJ100" s="666"/>
      <c r="AK100" s="743"/>
      <c r="AL100" s="743"/>
      <c r="AM100" s="371"/>
      <c r="AN100" s="609"/>
      <c r="AO100" s="582"/>
      <c r="AP100" s="373"/>
      <c r="AQ100" s="373"/>
      <c r="AR100" s="373"/>
      <c r="AS100" s="373"/>
      <c r="AT100" s="373"/>
      <c r="AU100" s="373"/>
      <c r="AV100" s="373"/>
      <c r="AW100" s="373"/>
      <c r="AX100" s="373"/>
      <c r="AY100" s="373"/>
      <c r="AZ100" s="420"/>
      <c r="BA100" s="426"/>
      <c r="BB100" s="422"/>
      <c r="BC100" s="422"/>
      <c r="BD100" s="422"/>
      <c r="BE100" s="611"/>
    </row>
    <row r="101" spans="1:57" ht="113.25" customHeight="1" x14ac:dyDescent="0.25">
      <c r="A101" s="733"/>
      <c r="B101" s="547"/>
      <c r="C101" s="659"/>
      <c r="D101" s="609"/>
      <c r="E101" s="527"/>
      <c r="F101" s="662"/>
      <c r="G101" s="527"/>
      <c r="H101" s="523" t="s">
        <v>186</v>
      </c>
      <c r="I101" s="511" t="s">
        <v>197</v>
      </c>
      <c r="J101" s="551"/>
      <c r="K101" s="554"/>
      <c r="L101" s="512"/>
      <c r="M101" s="539"/>
      <c r="N101" s="522"/>
      <c r="O101" s="512"/>
      <c r="P101" s="31" t="s">
        <v>178</v>
      </c>
      <c r="Q101" s="34" t="s">
        <v>179</v>
      </c>
      <c r="R101" s="30">
        <f>+IFERROR(VLOOKUP(Q101,[4]DATOS!$E$2:$F$17,2,FALSE),"")</f>
        <v>10</v>
      </c>
      <c r="S101" s="530"/>
      <c r="T101" s="530"/>
      <c r="U101" s="530"/>
      <c r="V101" s="530"/>
      <c r="W101" s="530"/>
      <c r="X101" s="530"/>
      <c r="Y101" s="549"/>
      <c r="Z101" s="545"/>
      <c r="AA101" s="549"/>
      <c r="AB101" s="672"/>
      <c r="AC101" s="558"/>
      <c r="AD101" s="558"/>
      <c r="AE101" s="740"/>
      <c r="AF101" s="512"/>
      <c r="AG101" s="512"/>
      <c r="AH101" s="512"/>
      <c r="AI101" s="539"/>
      <c r="AJ101" s="666"/>
      <c r="AK101" s="743"/>
      <c r="AL101" s="743"/>
      <c r="AM101" s="371"/>
      <c r="AN101" s="609"/>
      <c r="AO101" s="582"/>
      <c r="AP101" s="373"/>
      <c r="AQ101" s="373"/>
      <c r="AR101" s="373"/>
      <c r="AS101" s="373"/>
      <c r="AT101" s="373"/>
      <c r="AU101" s="373"/>
      <c r="AV101" s="373"/>
      <c r="AW101" s="373"/>
      <c r="AX101" s="373"/>
      <c r="AY101" s="373"/>
      <c r="AZ101" s="420"/>
      <c r="BA101" s="426"/>
      <c r="BB101" s="422"/>
      <c r="BC101" s="422"/>
      <c r="BD101" s="422"/>
      <c r="BE101" s="611"/>
    </row>
    <row r="102" spans="1:57" ht="26.25" customHeight="1" thickBot="1" x14ac:dyDescent="0.3">
      <c r="A102" s="733"/>
      <c r="B102" s="547"/>
      <c r="C102" s="659"/>
      <c r="D102" s="609"/>
      <c r="E102" s="527"/>
      <c r="F102" s="662"/>
      <c r="G102" s="527"/>
      <c r="H102" s="525"/>
      <c r="I102" s="556"/>
      <c r="J102" s="551"/>
      <c r="K102" s="554"/>
      <c r="L102" s="512"/>
      <c r="M102" s="539"/>
      <c r="N102" s="615"/>
      <c r="O102" s="512"/>
      <c r="P102" s="529"/>
      <c r="Q102" s="529"/>
      <c r="R102" s="529"/>
      <c r="S102" s="530"/>
      <c r="T102" s="530"/>
      <c r="U102" s="530"/>
      <c r="V102" s="530"/>
      <c r="W102" s="530"/>
      <c r="X102" s="530"/>
      <c r="Y102" s="549"/>
      <c r="Z102" s="545"/>
      <c r="AA102" s="549"/>
      <c r="AB102" s="672"/>
      <c r="AC102" s="558"/>
      <c r="AD102" s="558"/>
      <c r="AE102" s="740"/>
      <c r="AF102" s="512"/>
      <c r="AG102" s="512"/>
      <c r="AH102" s="512"/>
      <c r="AI102" s="539"/>
      <c r="AJ102" s="745" t="s">
        <v>242</v>
      </c>
      <c r="AK102" s="629" t="s">
        <v>206</v>
      </c>
      <c r="AL102" s="629" t="s">
        <v>226</v>
      </c>
      <c r="AM102" s="520" t="s">
        <v>227</v>
      </c>
      <c r="AN102" s="609"/>
      <c r="AO102" s="582"/>
      <c r="AP102" s="373"/>
      <c r="AQ102" s="373"/>
      <c r="AR102" s="373"/>
      <c r="AS102" s="373"/>
      <c r="AT102" s="373"/>
      <c r="AU102" s="373"/>
      <c r="AV102" s="373"/>
      <c r="AW102" s="373"/>
      <c r="AX102" s="373"/>
      <c r="AY102" s="373"/>
      <c r="AZ102" s="420"/>
      <c r="BA102" s="426"/>
      <c r="BB102" s="422"/>
      <c r="BC102" s="422"/>
      <c r="BD102" s="422"/>
      <c r="BE102" s="611"/>
    </row>
    <row r="103" spans="1:57" ht="18.75" customHeight="1" x14ac:dyDescent="0.25">
      <c r="A103" s="733"/>
      <c r="B103" s="547"/>
      <c r="C103" s="659"/>
      <c r="D103" s="609"/>
      <c r="E103" s="527"/>
      <c r="F103" s="662"/>
      <c r="G103" s="527"/>
      <c r="H103" s="521" t="s">
        <v>187</v>
      </c>
      <c r="I103" s="511" t="s">
        <v>197</v>
      </c>
      <c r="J103" s="551"/>
      <c r="K103" s="554"/>
      <c r="L103" s="512"/>
      <c r="M103" s="539"/>
      <c r="N103" s="615"/>
      <c r="O103" s="512"/>
      <c r="P103" s="530"/>
      <c r="Q103" s="530"/>
      <c r="R103" s="530"/>
      <c r="S103" s="530"/>
      <c r="T103" s="530"/>
      <c r="U103" s="530"/>
      <c r="V103" s="530"/>
      <c r="W103" s="530"/>
      <c r="X103" s="530"/>
      <c r="Y103" s="549"/>
      <c r="Z103" s="545"/>
      <c r="AA103" s="549"/>
      <c r="AB103" s="672"/>
      <c r="AC103" s="558"/>
      <c r="AD103" s="558"/>
      <c r="AE103" s="740"/>
      <c r="AF103" s="512"/>
      <c r="AG103" s="512"/>
      <c r="AH103" s="512"/>
      <c r="AI103" s="539"/>
      <c r="AJ103" s="746"/>
      <c r="AK103" s="505"/>
      <c r="AL103" s="505"/>
      <c r="AM103" s="512"/>
      <c r="AN103" s="609"/>
      <c r="AO103" s="582"/>
      <c r="AP103" s="373"/>
      <c r="AQ103" s="373"/>
      <c r="AR103" s="373"/>
      <c r="AS103" s="373"/>
      <c r="AT103" s="373"/>
      <c r="AU103" s="373"/>
      <c r="AV103" s="373"/>
      <c r="AW103" s="373"/>
      <c r="AX103" s="373"/>
      <c r="AY103" s="373"/>
      <c r="AZ103" s="420"/>
      <c r="BA103" s="426"/>
      <c r="BB103" s="422"/>
      <c r="BC103" s="422"/>
      <c r="BD103" s="422"/>
      <c r="BE103" s="611"/>
    </row>
    <row r="104" spans="1:57" ht="9.75" customHeight="1" thickBot="1" x14ac:dyDescent="0.3">
      <c r="A104" s="733"/>
      <c r="B104" s="547"/>
      <c r="C104" s="659"/>
      <c r="D104" s="609"/>
      <c r="E104" s="527"/>
      <c r="F104" s="662"/>
      <c r="G104" s="527"/>
      <c r="H104" s="521"/>
      <c r="I104" s="556" t="s">
        <v>197</v>
      </c>
      <c r="J104" s="551"/>
      <c r="K104" s="554"/>
      <c r="L104" s="512"/>
      <c r="M104" s="539"/>
      <c r="N104" s="615"/>
      <c r="O104" s="512"/>
      <c r="P104" s="530"/>
      <c r="Q104" s="530"/>
      <c r="R104" s="530"/>
      <c r="S104" s="530"/>
      <c r="T104" s="530"/>
      <c r="U104" s="530"/>
      <c r="V104" s="530"/>
      <c r="W104" s="530"/>
      <c r="X104" s="530"/>
      <c r="Y104" s="549"/>
      <c r="Z104" s="545"/>
      <c r="AA104" s="549"/>
      <c r="AB104" s="672"/>
      <c r="AC104" s="558"/>
      <c r="AD104" s="558"/>
      <c r="AE104" s="740"/>
      <c r="AF104" s="512"/>
      <c r="AG104" s="512"/>
      <c r="AH104" s="512"/>
      <c r="AI104" s="539"/>
      <c r="AJ104" s="746"/>
      <c r="AK104" s="505"/>
      <c r="AL104" s="505"/>
      <c r="AM104" s="512"/>
      <c r="AN104" s="609"/>
      <c r="AO104" s="582"/>
      <c r="AP104" s="373"/>
      <c r="AQ104" s="373"/>
      <c r="AR104" s="373"/>
      <c r="AS104" s="373"/>
      <c r="AT104" s="373"/>
      <c r="AU104" s="373"/>
      <c r="AV104" s="373"/>
      <c r="AW104" s="373"/>
      <c r="AX104" s="373"/>
      <c r="AY104" s="373"/>
      <c r="AZ104" s="420"/>
      <c r="BA104" s="426"/>
      <c r="BB104" s="422"/>
      <c r="BC104" s="422"/>
      <c r="BD104" s="422"/>
      <c r="BE104" s="611"/>
    </row>
    <row r="105" spans="1:57" ht="18.75" customHeight="1" x14ac:dyDescent="0.25">
      <c r="A105" s="733"/>
      <c r="B105" s="547"/>
      <c r="C105" s="659"/>
      <c r="D105" s="609"/>
      <c r="E105" s="527"/>
      <c r="F105" s="662"/>
      <c r="G105" s="527"/>
      <c r="H105" s="521" t="s">
        <v>188</v>
      </c>
      <c r="I105" s="511" t="s">
        <v>204</v>
      </c>
      <c r="J105" s="551"/>
      <c r="K105" s="554"/>
      <c r="L105" s="512"/>
      <c r="M105" s="539"/>
      <c r="N105" s="615"/>
      <c r="O105" s="512"/>
      <c r="P105" s="530"/>
      <c r="Q105" s="530"/>
      <c r="R105" s="530"/>
      <c r="S105" s="530"/>
      <c r="T105" s="530"/>
      <c r="U105" s="530"/>
      <c r="V105" s="530"/>
      <c r="W105" s="530"/>
      <c r="X105" s="530"/>
      <c r="Y105" s="549"/>
      <c r="Z105" s="545"/>
      <c r="AA105" s="549"/>
      <c r="AB105" s="672"/>
      <c r="AC105" s="558"/>
      <c r="AD105" s="558"/>
      <c r="AE105" s="740"/>
      <c r="AF105" s="512"/>
      <c r="AG105" s="512"/>
      <c r="AH105" s="512"/>
      <c r="AI105" s="539"/>
      <c r="AJ105" s="746"/>
      <c r="AK105" s="505"/>
      <c r="AL105" s="505"/>
      <c r="AM105" s="512"/>
      <c r="AN105" s="609"/>
      <c r="AO105" s="582"/>
      <c r="AP105" s="373"/>
      <c r="AQ105" s="373"/>
      <c r="AR105" s="373"/>
      <c r="AS105" s="373"/>
      <c r="AT105" s="373"/>
      <c r="AU105" s="373"/>
      <c r="AV105" s="373"/>
      <c r="AW105" s="373"/>
      <c r="AX105" s="373"/>
      <c r="AY105" s="373"/>
      <c r="AZ105" s="420"/>
      <c r="BA105" s="426"/>
      <c r="BB105" s="422"/>
      <c r="BC105" s="422"/>
      <c r="BD105" s="422"/>
      <c r="BE105" s="611"/>
    </row>
    <row r="106" spans="1:57" ht="12.75" customHeight="1" thickBot="1" x14ac:dyDescent="0.3">
      <c r="A106" s="733"/>
      <c r="B106" s="547"/>
      <c r="C106" s="659"/>
      <c r="D106" s="609"/>
      <c r="E106" s="527"/>
      <c r="F106" s="662"/>
      <c r="G106" s="527"/>
      <c r="H106" s="521"/>
      <c r="I106" s="556" t="s">
        <v>197</v>
      </c>
      <c r="J106" s="551"/>
      <c r="K106" s="554"/>
      <c r="L106" s="512"/>
      <c r="M106" s="539"/>
      <c r="N106" s="615"/>
      <c r="O106" s="512"/>
      <c r="P106" s="530"/>
      <c r="Q106" s="530"/>
      <c r="R106" s="530"/>
      <c r="S106" s="530"/>
      <c r="T106" s="530"/>
      <c r="U106" s="530"/>
      <c r="V106" s="530"/>
      <c r="W106" s="530"/>
      <c r="X106" s="530"/>
      <c r="Y106" s="549"/>
      <c r="Z106" s="545"/>
      <c r="AA106" s="549"/>
      <c r="AB106" s="672"/>
      <c r="AC106" s="558"/>
      <c r="AD106" s="558"/>
      <c r="AE106" s="740"/>
      <c r="AF106" s="512"/>
      <c r="AG106" s="512"/>
      <c r="AH106" s="512"/>
      <c r="AI106" s="539"/>
      <c r="AJ106" s="746"/>
      <c r="AK106" s="505"/>
      <c r="AL106" s="505"/>
      <c r="AM106" s="512"/>
      <c r="AN106" s="609"/>
      <c r="AO106" s="582"/>
      <c r="AP106" s="373"/>
      <c r="AQ106" s="373"/>
      <c r="AR106" s="373"/>
      <c r="AS106" s="373"/>
      <c r="AT106" s="373"/>
      <c r="AU106" s="373"/>
      <c r="AV106" s="373"/>
      <c r="AW106" s="373"/>
      <c r="AX106" s="373"/>
      <c r="AY106" s="373"/>
      <c r="AZ106" s="420"/>
      <c r="BA106" s="426"/>
      <c r="BB106" s="422"/>
      <c r="BC106" s="422"/>
      <c r="BD106" s="422"/>
      <c r="BE106" s="611"/>
    </row>
    <row r="107" spans="1:57" ht="18.75" customHeight="1" x14ac:dyDescent="0.25">
      <c r="A107" s="733"/>
      <c r="B107" s="547"/>
      <c r="C107" s="659"/>
      <c r="D107" s="609"/>
      <c r="E107" s="527"/>
      <c r="F107" s="662"/>
      <c r="G107" s="527"/>
      <c r="H107" s="521" t="s">
        <v>189</v>
      </c>
      <c r="I107" s="511" t="s">
        <v>197</v>
      </c>
      <c r="J107" s="551"/>
      <c r="K107" s="554"/>
      <c r="L107" s="512"/>
      <c r="M107" s="539"/>
      <c r="N107" s="615"/>
      <c r="O107" s="512"/>
      <c r="P107" s="530"/>
      <c r="Q107" s="530"/>
      <c r="R107" s="530"/>
      <c r="S107" s="530"/>
      <c r="T107" s="530"/>
      <c r="U107" s="530"/>
      <c r="V107" s="530"/>
      <c r="W107" s="530"/>
      <c r="X107" s="530"/>
      <c r="Y107" s="549"/>
      <c r="Z107" s="545"/>
      <c r="AA107" s="549"/>
      <c r="AB107" s="672"/>
      <c r="AC107" s="558"/>
      <c r="AD107" s="558"/>
      <c r="AE107" s="740"/>
      <c r="AF107" s="512"/>
      <c r="AG107" s="512"/>
      <c r="AH107" s="512"/>
      <c r="AI107" s="539"/>
      <c r="AJ107" s="746"/>
      <c r="AK107" s="505"/>
      <c r="AL107" s="505"/>
      <c r="AM107" s="512"/>
      <c r="AN107" s="609"/>
      <c r="AO107" s="582"/>
      <c r="AP107" s="373"/>
      <c r="AQ107" s="373"/>
      <c r="AR107" s="373"/>
      <c r="AS107" s="373"/>
      <c r="AT107" s="373"/>
      <c r="AU107" s="373"/>
      <c r="AV107" s="373"/>
      <c r="AW107" s="373"/>
      <c r="AX107" s="373"/>
      <c r="AY107" s="373"/>
      <c r="AZ107" s="420"/>
      <c r="BA107" s="426"/>
      <c r="BB107" s="422"/>
      <c r="BC107" s="422"/>
      <c r="BD107" s="422"/>
      <c r="BE107" s="611"/>
    </row>
    <row r="108" spans="1:57" ht="12.75" customHeight="1" thickBot="1" x14ac:dyDescent="0.3">
      <c r="A108" s="733"/>
      <c r="B108" s="547"/>
      <c r="C108" s="659"/>
      <c r="D108" s="609"/>
      <c r="E108" s="527"/>
      <c r="F108" s="662"/>
      <c r="G108" s="527"/>
      <c r="H108" s="521"/>
      <c r="I108" s="556" t="s">
        <v>197</v>
      </c>
      <c r="J108" s="551"/>
      <c r="K108" s="554"/>
      <c r="L108" s="512"/>
      <c r="M108" s="539"/>
      <c r="N108" s="615"/>
      <c r="O108" s="512"/>
      <c r="P108" s="530"/>
      <c r="Q108" s="530"/>
      <c r="R108" s="530"/>
      <c r="S108" s="530"/>
      <c r="T108" s="530"/>
      <c r="U108" s="530"/>
      <c r="V108" s="530"/>
      <c r="W108" s="530"/>
      <c r="X108" s="530"/>
      <c r="Y108" s="549"/>
      <c r="Z108" s="545"/>
      <c r="AA108" s="549"/>
      <c r="AB108" s="672"/>
      <c r="AC108" s="558"/>
      <c r="AD108" s="558"/>
      <c r="AE108" s="740"/>
      <c r="AF108" s="512"/>
      <c r="AG108" s="512"/>
      <c r="AH108" s="512"/>
      <c r="AI108" s="539"/>
      <c r="AJ108" s="746"/>
      <c r="AK108" s="505"/>
      <c r="AL108" s="505"/>
      <c r="AM108" s="512"/>
      <c r="AN108" s="609"/>
      <c r="AO108" s="582"/>
      <c r="AP108" s="373"/>
      <c r="AQ108" s="373"/>
      <c r="AR108" s="373"/>
      <c r="AS108" s="373"/>
      <c r="AT108" s="373"/>
      <c r="AU108" s="373"/>
      <c r="AV108" s="373"/>
      <c r="AW108" s="373"/>
      <c r="AX108" s="373"/>
      <c r="AY108" s="373"/>
      <c r="AZ108" s="420"/>
      <c r="BA108" s="426"/>
      <c r="BB108" s="422"/>
      <c r="BC108" s="422"/>
      <c r="BD108" s="422"/>
      <c r="BE108" s="611"/>
    </row>
    <row r="109" spans="1:57" ht="14.25" customHeight="1" x14ac:dyDescent="0.25">
      <c r="A109" s="733"/>
      <c r="B109" s="547"/>
      <c r="C109" s="659"/>
      <c r="D109" s="609"/>
      <c r="E109" s="527"/>
      <c r="F109" s="662"/>
      <c r="G109" s="527"/>
      <c r="H109" s="523" t="s">
        <v>190</v>
      </c>
      <c r="I109" s="511" t="s">
        <v>197</v>
      </c>
      <c r="J109" s="551"/>
      <c r="K109" s="554"/>
      <c r="L109" s="512"/>
      <c r="M109" s="539"/>
      <c r="N109" s="615"/>
      <c r="O109" s="512"/>
      <c r="P109" s="530"/>
      <c r="Q109" s="530"/>
      <c r="R109" s="530"/>
      <c r="S109" s="530"/>
      <c r="T109" s="530"/>
      <c r="U109" s="530"/>
      <c r="V109" s="530"/>
      <c r="W109" s="530"/>
      <c r="X109" s="530"/>
      <c r="Y109" s="549"/>
      <c r="Z109" s="545"/>
      <c r="AA109" s="549"/>
      <c r="AB109" s="672"/>
      <c r="AC109" s="558"/>
      <c r="AD109" s="558"/>
      <c r="AE109" s="740"/>
      <c r="AF109" s="512"/>
      <c r="AG109" s="512"/>
      <c r="AH109" s="512"/>
      <c r="AI109" s="539"/>
      <c r="AJ109" s="746"/>
      <c r="AK109" s="505"/>
      <c r="AL109" s="505"/>
      <c r="AM109" s="512"/>
      <c r="AN109" s="609"/>
      <c r="AO109" s="582"/>
      <c r="AP109" s="373"/>
      <c r="AQ109" s="373"/>
      <c r="AR109" s="373"/>
      <c r="AS109" s="373"/>
      <c r="AT109" s="373"/>
      <c r="AU109" s="373"/>
      <c r="AV109" s="373"/>
      <c r="AW109" s="373"/>
      <c r="AX109" s="373"/>
      <c r="AY109" s="373"/>
      <c r="AZ109" s="420"/>
      <c r="BA109" s="426"/>
      <c r="BB109" s="422"/>
      <c r="BC109" s="422"/>
      <c r="BD109" s="422"/>
      <c r="BE109" s="611"/>
    </row>
    <row r="110" spans="1:57" ht="13.5" customHeight="1" thickBot="1" x14ac:dyDescent="0.3">
      <c r="A110" s="733"/>
      <c r="B110" s="547"/>
      <c r="C110" s="659"/>
      <c r="D110" s="609"/>
      <c r="E110" s="527"/>
      <c r="F110" s="662"/>
      <c r="G110" s="527"/>
      <c r="H110" s="525"/>
      <c r="I110" s="556" t="s">
        <v>197</v>
      </c>
      <c r="J110" s="551"/>
      <c r="K110" s="554"/>
      <c r="L110" s="512"/>
      <c r="M110" s="539"/>
      <c r="N110" s="615"/>
      <c r="O110" s="512"/>
      <c r="P110" s="530"/>
      <c r="Q110" s="530"/>
      <c r="R110" s="530"/>
      <c r="S110" s="530"/>
      <c r="T110" s="530"/>
      <c r="U110" s="530"/>
      <c r="V110" s="530"/>
      <c r="W110" s="530"/>
      <c r="X110" s="530"/>
      <c r="Y110" s="549"/>
      <c r="Z110" s="545"/>
      <c r="AA110" s="549"/>
      <c r="AB110" s="672"/>
      <c r="AC110" s="558"/>
      <c r="AD110" s="558"/>
      <c r="AE110" s="740"/>
      <c r="AF110" s="512"/>
      <c r="AG110" s="512"/>
      <c r="AH110" s="512"/>
      <c r="AI110" s="539"/>
      <c r="AJ110" s="746"/>
      <c r="AK110" s="505"/>
      <c r="AL110" s="505"/>
      <c r="AM110" s="512"/>
      <c r="AN110" s="609"/>
      <c r="AO110" s="582"/>
      <c r="AP110" s="373"/>
      <c r="AQ110" s="373"/>
      <c r="AR110" s="373"/>
      <c r="AS110" s="373"/>
      <c r="AT110" s="373"/>
      <c r="AU110" s="373"/>
      <c r="AV110" s="373"/>
      <c r="AW110" s="373"/>
      <c r="AX110" s="373"/>
      <c r="AY110" s="373"/>
      <c r="AZ110" s="420"/>
      <c r="BA110" s="426"/>
      <c r="BB110" s="422"/>
      <c r="BC110" s="422"/>
      <c r="BD110" s="422"/>
      <c r="BE110" s="611"/>
    </row>
    <row r="111" spans="1:57" ht="18.75" customHeight="1" x14ac:dyDescent="0.25">
      <c r="A111" s="733"/>
      <c r="B111" s="547"/>
      <c r="C111" s="659"/>
      <c r="D111" s="609"/>
      <c r="E111" s="527"/>
      <c r="F111" s="662"/>
      <c r="G111" s="527"/>
      <c r="H111" s="651" t="s">
        <v>191</v>
      </c>
      <c r="I111" s="511" t="s">
        <v>204</v>
      </c>
      <c r="J111" s="551"/>
      <c r="K111" s="554"/>
      <c r="L111" s="512"/>
      <c r="M111" s="539"/>
      <c r="N111" s="615"/>
      <c r="O111" s="512"/>
      <c r="P111" s="530"/>
      <c r="Q111" s="530"/>
      <c r="R111" s="530"/>
      <c r="S111" s="530"/>
      <c r="T111" s="530"/>
      <c r="U111" s="530"/>
      <c r="V111" s="530"/>
      <c r="W111" s="530"/>
      <c r="X111" s="530"/>
      <c r="Y111" s="549"/>
      <c r="Z111" s="545"/>
      <c r="AA111" s="549"/>
      <c r="AB111" s="672"/>
      <c r="AC111" s="558"/>
      <c r="AD111" s="558"/>
      <c r="AE111" s="740"/>
      <c r="AF111" s="512"/>
      <c r="AG111" s="512"/>
      <c r="AH111" s="512"/>
      <c r="AI111" s="539"/>
      <c r="AJ111" s="746"/>
      <c r="AK111" s="505"/>
      <c r="AL111" s="505"/>
      <c r="AM111" s="512"/>
      <c r="AN111" s="609"/>
      <c r="AO111" s="582"/>
      <c r="AP111" s="373"/>
      <c r="AQ111" s="373"/>
      <c r="AR111" s="373"/>
      <c r="AS111" s="373"/>
      <c r="AT111" s="373"/>
      <c r="AU111" s="373"/>
      <c r="AV111" s="373"/>
      <c r="AW111" s="373"/>
      <c r="AX111" s="373"/>
      <c r="AY111" s="373"/>
      <c r="AZ111" s="420"/>
      <c r="BA111" s="426"/>
      <c r="BB111" s="422"/>
      <c r="BC111" s="422"/>
      <c r="BD111" s="422"/>
      <c r="BE111" s="611"/>
    </row>
    <row r="112" spans="1:57" ht="15.75" customHeight="1" thickBot="1" x14ac:dyDescent="0.3">
      <c r="A112" s="734"/>
      <c r="B112" s="657"/>
      <c r="C112" s="660"/>
      <c r="D112" s="610"/>
      <c r="E112" s="601"/>
      <c r="F112" s="663"/>
      <c r="G112" s="601"/>
      <c r="H112" s="652"/>
      <c r="I112" s="556" t="s">
        <v>197</v>
      </c>
      <c r="J112" s="633"/>
      <c r="K112" s="635"/>
      <c r="L112" s="556"/>
      <c r="M112" s="637"/>
      <c r="N112" s="616"/>
      <c r="O112" s="556"/>
      <c r="P112" s="625"/>
      <c r="Q112" s="625"/>
      <c r="R112" s="625"/>
      <c r="S112" s="625"/>
      <c r="T112" s="625"/>
      <c r="U112" s="625"/>
      <c r="V112" s="625"/>
      <c r="W112" s="625"/>
      <c r="X112" s="625"/>
      <c r="Y112" s="549"/>
      <c r="Z112" s="545"/>
      <c r="AA112" s="549"/>
      <c r="AB112" s="673"/>
      <c r="AC112" s="559"/>
      <c r="AD112" s="559"/>
      <c r="AE112" s="741"/>
      <c r="AF112" s="556"/>
      <c r="AG112" s="556"/>
      <c r="AH112" s="556"/>
      <c r="AI112" s="637"/>
      <c r="AJ112" s="747"/>
      <c r="AK112" s="506"/>
      <c r="AL112" s="506"/>
      <c r="AM112" s="556"/>
      <c r="AN112" s="610"/>
      <c r="AO112" s="612"/>
      <c r="AP112" s="374"/>
      <c r="AQ112" s="374"/>
      <c r="AR112" s="374"/>
      <c r="AS112" s="374"/>
      <c r="AT112" s="374"/>
      <c r="AU112" s="374"/>
      <c r="AV112" s="374"/>
      <c r="AW112" s="374"/>
      <c r="AX112" s="374"/>
      <c r="AY112" s="374"/>
      <c r="AZ112" s="427"/>
      <c r="BA112" s="428"/>
      <c r="BB112" s="429"/>
      <c r="BC112" s="429"/>
      <c r="BD112" s="429"/>
      <c r="BE112" s="613"/>
    </row>
    <row r="113" spans="1:57" ht="15" customHeight="1" thickBot="1" x14ac:dyDescent="0.3">
      <c r="A113" s="373">
        <v>5</v>
      </c>
      <c r="B113" s="595" t="s">
        <v>228</v>
      </c>
      <c r="C113" s="587" t="s">
        <v>243</v>
      </c>
      <c r="D113" s="598" t="s">
        <v>142</v>
      </c>
      <c r="E113" s="576" t="s">
        <v>244</v>
      </c>
      <c r="F113" s="587" t="s">
        <v>245</v>
      </c>
      <c r="G113" s="600" t="s">
        <v>145</v>
      </c>
      <c r="H113" s="521" t="s">
        <v>146</v>
      </c>
      <c r="I113" s="511" t="s">
        <v>197</v>
      </c>
      <c r="J113" s="602">
        <v>14</v>
      </c>
      <c r="K113" s="603" t="str">
        <f>+IF(AND(J113&lt;6,J113&gt;0),"Moderado",IF(AND(J113&lt;12,J113&gt;5),"Mayor",IF(AND(J113&lt;20,J113&gt;11),"Catastrófico","Responda las Preguntas de Impacto")))</f>
        <v>Catastrófico</v>
      </c>
      <c r="L113" s="511"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604"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605" t="s">
        <v>246</v>
      </c>
      <c r="O113" s="371" t="s">
        <v>149</v>
      </c>
      <c r="P113" s="45" t="s">
        <v>150</v>
      </c>
      <c r="Q113" s="30" t="s">
        <v>151</v>
      </c>
      <c r="R113" s="82">
        <f>+IFERROR(VLOOKUP(Q113,[5]DATOS!$E$2:$F$17,2,FALSE),"")</f>
        <v>15</v>
      </c>
      <c r="S113" s="373">
        <f>SUM(R113:R120)</f>
        <v>100</v>
      </c>
      <c r="T113" s="373" t="str">
        <f>+IF(AND(S113&lt;=100,S113&gt;=96),"Fuerte",IF(AND(S113&lt;=95,S113&gt;=86),"Moderado",IF(AND(S113&lt;=85,J113&gt;=0),"Débil"," ")))</f>
        <v>Fuerte</v>
      </c>
      <c r="U113" s="373" t="s">
        <v>152</v>
      </c>
      <c r="V113" s="373"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373">
        <f>IF(V113="Fuerte",100,IF(V113="Moderado",50,IF(V113="Débil",0)))</f>
        <v>100</v>
      </c>
      <c r="X113" s="373">
        <f>AVERAGE(W113:W120)</f>
        <v>100</v>
      </c>
      <c r="Y113" s="371" t="s">
        <v>247</v>
      </c>
      <c r="Z113" s="373" t="s">
        <v>214</v>
      </c>
      <c r="AA113" s="583" t="s">
        <v>248</v>
      </c>
      <c r="AB113" s="544" t="str">
        <f>+IF(X113=100,"Fuerte",IF(AND(X113&lt;=99,X113&gt;=50),"Moderado",IF(X113&lt;50,"Débil"," ")))</f>
        <v>Fuerte</v>
      </c>
      <c r="AC113" s="557" t="s">
        <v>156</v>
      </c>
      <c r="AD113" s="557" t="s">
        <v>157</v>
      </c>
      <c r="AE113" s="511"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371"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371" t="str">
        <f>K113</f>
        <v>Catastrófico</v>
      </c>
      <c r="AH113" s="511"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585"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507" t="s">
        <v>249</v>
      </c>
      <c r="AK113" s="587" t="s">
        <v>250</v>
      </c>
      <c r="AL113" s="587" t="s">
        <v>251</v>
      </c>
      <c r="AM113" s="371" t="s">
        <v>252</v>
      </c>
      <c r="AN113" s="570" t="s">
        <v>253</v>
      </c>
      <c r="AO113" s="582"/>
      <c r="AP113" s="373"/>
      <c r="AQ113" s="373"/>
      <c r="AR113" s="373"/>
      <c r="AS113" s="373"/>
      <c r="AT113" s="373"/>
      <c r="AU113" s="373"/>
      <c r="AV113" s="373"/>
      <c r="AW113" s="373"/>
      <c r="AX113" s="373"/>
      <c r="AY113" s="373"/>
      <c r="AZ113" s="373"/>
      <c r="BA113" s="584"/>
      <c r="BB113" s="584"/>
      <c r="BC113" s="584"/>
      <c r="BD113" s="584"/>
      <c r="BE113" s="584"/>
    </row>
    <row r="114" spans="1:57" ht="15.75" thickBot="1" x14ac:dyDescent="0.3">
      <c r="A114" s="373"/>
      <c r="B114" s="596"/>
      <c r="C114" s="587"/>
      <c r="D114" s="536"/>
      <c r="E114" s="577"/>
      <c r="F114" s="587"/>
      <c r="G114" s="527"/>
      <c r="H114" s="521"/>
      <c r="I114" s="556"/>
      <c r="J114" s="602"/>
      <c r="K114" s="603"/>
      <c r="L114" s="512"/>
      <c r="M114" s="539"/>
      <c r="N114" s="606"/>
      <c r="O114" s="371"/>
      <c r="P114" s="45" t="s">
        <v>162</v>
      </c>
      <c r="Q114" s="30" t="s">
        <v>163</v>
      </c>
      <c r="R114" s="82">
        <f>+IFERROR(VLOOKUP(Q114,[5]DATOS!$E$2:$F$17,2,FALSE),"")</f>
        <v>15</v>
      </c>
      <c r="S114" s="373"/>
      <c r="T114" s="373"/>
      <c r="U114" s="373"/>
      <c r="V114" s="373"/>
      <c r="W114" s="373"/>
      <c r="X114" s="373"/>
      <c r="Y114" s="371"/>
      <c r="Z114" s="373"/>
      <c r="AA114" s="583"/>
      <c r="AB114" s="544"/>
      <c r="AC114" s="558"/>
      <c r="AD114" s="558"/>
      <c r="AE114" s="512"/>
      <c r="AF114" s="371"/>
      <c r="AG114" s="371"/>
      <c r="AH114" s="512"/>
      <c r="AI114" s="577"/>
      <c r="AJ114" s="507"/>
      <c r="AK114" s="587"/>
      <c r="AL114" s="587"/>
      <c r="AM114" s="371"/>
      <c r="AN114" s="571"/>
      <c r="AO114" s="582"/>
      <c r="AP114" s="373"/>
      <c r="AQ114" s="373"/>
      <c r="AR114" s="373"/>
      <c r="AS114" s="373"/>
      <c r="AT114" s="373"/>
      <c r="AU114" s="373"/>
      <c r="AV114" s="373"/>
      <c r="AW114" s="373"/>
      <c r="AX114" s="373"/>
      <c r="AY114" s="373"/>
      <c r="AZ114" s="373"/>
      <c r="BA114" s="584"/>
      <c r="BB114" s="584"/>
      <c r="BC114" s="584"/>
      <c r="BD114" s="584"/>
      <c r="BE114" s="584"/>
    </row>
    <row r="115" spans="1:57" ht="44.25" customHeight="1" thickBot="1" x14ac:dyDescent="0.3">
      <c r="A115" s="373"/>
      <c r="B115" s="596"/>
      <c r="C115" s="587"/>
      <c r="D115" s="536"/>
      <c r="E115" s="577"/>
      <c r="F115" s="587"/>
      <c r="G115" s="527"/>
      <c r="H115" s="521" t="s">
        <v>161</v>
      </c>
      <c r="I115" s="511" t="s">
        <v>197</v>
      </c>
      <c r="J115" s="602"/>
      <c r="K115" s="603"/>
      <c r="L115" s="512"/>
      <c r="M115" s="539"/>
      <c r="N115" s="606"/>
      <c r="O115" s="371"/>
      <c r="P115" s="45" t="s">
        <v>165</v>
      </c>
      <c r="Q115" s="30" t="s">
        <v>166</v>
      </c>
      <c r="R115" s="82">
        <f>+IFERROR(VLOOKUP(Q115,[5]DATOS!$E$2:$F$17,2,FALSE),"")</f>
        <v>15</v>
      </c>
      <c r="S115" s="373"/>
      <c r="T115" s="373"/>
      <c r="U115" s="373"/>
      <c r="V115" s="373"/>
      <c r="W115" s="373"/>
      <c r="X115" s="373"/>
      <c r="Y115" s="371"/>
      <c r="Z115" s="373"/>
      <c r="AA115" s="583"/>
      <c r="AB115" s="544"/>
      <c r="AC115" s="558"/>
      <c r="AD115" s="558"/>
      <c r="AE115" s="512"/>
      <c r="AF115" s="371"/>
      <c r="AG115" s="371"/>
      <c r="AH115" s="512"/>
      <c r="AI115" s="577"/>
      <c r="AJ115" s="507"/>
      <c r="AK115" s="587"/>
      <c r="AL115" s="587"/>
      <c r="AM115" s="371"/>
      <c r="AN115" s="571"/>
      <c r="AO115" s="582"/>
      <c r="AP115" s="373"/>
      <c r="AQ115" s="373"/>
      <c r="AR115" s="373"/>
      <c r="AS115" s="373"/>
      <c r="AT115" s="373"/>
      <c r="AU115" s="373"/>
      <c r="AV115" s="373"/>
      <c r="AW115" s="373"/>
      <c r="AX115" s="373"/>
      <c r="AY115" s="373"/>
      <c r="AZ115" s="373"/>
      <c r="BA115" s="584"/>
      <c r="BB115" s="584"/>
      <c r="BC115" s="584"/>
      <c r="BD115" s="584"/>
      <c r="BE115" s="584"/>
    </row>
    <row r="116" spans="1:57" ht="41.25" customHeight="1" thickBot="1" x14ac:dyDescent="0.3">
      <c r="A116" s="373"/>
      <c r="B116" s="596"/>
      <c r="C116" s="587"/>
      <c r="D116" s="536"/>
      <c r="E116" s="577"/>
      <c r="F116" s="587"/>
      <c r="G116" s="527"/>
      <c r="H116" s="521"/>
      <c r="I116" s="556" t="s">
        <v>197</v>
      </c>
      <c r="J116" s="602"/>
      <c r="K116" s="603"/>
      <c r="L116" s="512"/>
      <c r="M116" s="539"/>
      <c r="N116" s="606"/>
      <c r="O116" s="371"/>
      <c r="P116" s="45" t="s">
        <v>169</v>
      </c>
      <c r="Q116" s="30" t="s">
        <v>170</v>
      </c>
      <c r="R116" s="82">
        <f>+IFERROR(VLOOKUP(Q116,[5]DATOS!$E$2:$F$17,2,FALSE),"")</f>
        <v>15</v>
      </c>
      <c r="S116" s="373"/>
      <c r="T116" s="373"/>
      <c r="U116" s="373"/>
      <c r="V116" s="373"/>
      <c r="W116" s="373"/>
      <c r="X116" s="373"/>
      <c r="Y116" s="371"/>
      <c r="Z116" s="373"/>
      <c r="AA116" s="583"/>
      <c r="AB116" s="544"/>
      <c r="AC116" s="558"/>
      <c r="AD116" s="558"/>
      <c r="AE116" s="512"/>
      <c r="AF116" s="371"/>
      <c r="AG116" s="371"/>
      <c r="AH116" s="512"/>
      <c r="AI116" s="577"/>
      <c r="AJ116" s="507"/>
      <c r="AK116" s="587"/>
      <c r="AL116" s="587"/>
      <c r="AM116" s="371"/>
      <c r="AN116" s="571"/>
      <c r="AO116" s="582"/>
      <c r="AP116" s="373"/>
      <c r="AQ116" s="373"/>
      <c r="AR116" s="373"/>
      <c r="AS116" s="373"/>
      <c r="AT116" s="373"/>
      <c r="AU116" s="373"/>
      <c r="AV116" s="373"/>
      <c r="AW116" s="373"/>
      <c r="AX116" s="373"/>
      <c r="AY116" s="373"/>
      <c r="AZ116" s="373"/>
      <c r="BA116" s="584"/>
      <c r="BB116" s="584"/>
      <c r="BC116" s="584"/>
      <c r="BD116" s="584"/>
      <c r="BE116" s="584"/>
    </row>
    <row r="117" spans="1:57" ht="41.25" customHeight="1" thickBot="1" x14ac:dyDescent="0.3">
      <c r="A117" s="373"/>
      <c r="B117" s="596"/>
      <c r="C117" s="587"/>
      <c r="D117" s="536"/>
      <c r="E117" s="577"/>
      <c r="F117" s="587"/>
      <c r="G117" s="527"/>
      <c r="H117" s="521" t="s">
        <v>164</v>
      </c>
      <c r="I117" s="511" t="s">
        <v>197</v>
      </c>
      <c r="J117" s="602"/>
      <c r="K117" s="603"/>
      <c r="L117" s="512"/>
      <c r="M117" s="539"/>
      <c r="N117" s="606"/>
      <c r="O117" s="371"/>
      <c r="P117" s="45" t="s">
        <v>172</v>
      </c>
      <c r="Q117" s="30" t="s">
        <v>173</v>
      </c>
      <c r="R117" s="82">
        <f>+IFERROR(VLOOKUP(Q117,[5]DATOS!$E$2:$F$17,2,FALSE),"")</f>
        <v>15</v>
      </c>
      <c r="S117" s="373"/>
      <c r="T117" s="373"/>
      <c r="U117" s="373"/>
      <c r="V117" s="373"/>
      <c r="W117" s="373"/>
      <c r="X117" s="373"/>
      <c r="Y117" s="371"/>
      <c r="Z117" s="373"/>
      <c r="AA117" s="583"/>
      <c r="AB117" s="544"/>
      <c r="AC117" s="558"/>
      <c r="AD117" s="558"/>
      <c r="AE117" s="512"/>
      <c r="AF117" s="371"/>
      <c r="AG117" s="371"/>
      <c r="AH117" s="512"/>
      <c r="AI117" s="577"/>
      <c r="AJ117" s="507"/>
      <c r="AK117" s="587"/>
      <c r="AL117" s="587"/>
      <c r="AM117" s="371"/>
      <c r="AN117" s="571"/>
      <c r="AO117" s="582"/>
      <c r="AP117" s="373"/>
      <c r="AQ117" s="373"/>
      <c r="AR117" s="373"/>
      <c r="AS117" s="373"/>
      <c r="AT117" s="373"/>
      <c r="AU117" s="373"/>
      <c r="AV117" s="373"/>
      <c r="AW117" s="373"/>
      <c r="AX117" s="373"/>
      <c r="AY117" s="373"/>
      <c r="AZ117" s="373"/>
      <c r="BA117" s="584"/>
      <c r="BB117" s="584"/>
      <c r="BC117" s="584"/>
      <c r="BD117" s="584"/>
      <c r="BE117" s="584"/>
    </row>
    <row r="118" spans="1:57" ht="15.75" thickBot="1" x14ac:dyDescent="0.3">
      <c r="A118" s="373"/>
      <c r="B118" s="596"/>
      <c r="C118" s="587"/>
      <c r="D118" s="536"/>
      <c r="E118" s="577"/>
      <c r="F118" s="587"/>
      <c r="G118" s="527"/>
      <c r="H118" s="521"/>
      <c r="I118" s="556" t="s">
        <v>197</v>
      </c>
      <c r="J118" s="602"/>
      <c r="K118" s="603"/>
      <c r="L118" s="512"/>
      <c r="M118" s="539"/>
      <c r="N118" s="606"/>
      <c r="O118" s="371"/>
      <c r="P118" s="45" t="s">
        <v>175</v>
      </c>
      <c r="Q118" s="30" t="s">
        <v>176</v>
      </c>
      <c r="R118" s="82">
        <f>+IFERROR(VLOOKUP(Q118,[5]DATOS!$E$2:$F$17,2,FALSE),"")</f>
        <v>15</v>
      </c>
      <c r="S118" s="373"/>
      <c r="T118" s="373"/>
      <c r="U118" s="373"/>
      <c r="V118" s="373"/>
      <c r="W118" s="373"/>
      <c r="X118" s="373"/>
      <c r="Y118" s="371"/>
      <c r="Z118" s="373"/>
      <c r="AA118" s="583"/>
      <c r="AB118" s="544"/>
      <c r="AC118" s="558"/>
      <c r="AD118" s="558"/>
      <c r="AE118" s="512"/>
      <c r="AF118" s="371"/>
      <c r="AG118" s="371"/>
      <c r="AH118" s="512"/>
      <c r="AI118" s="577"/>
      <c r="AJ118" s="507"/>
      <c r="AK118" s="587"/>
      <c r="AL118" s="587"/>
      <c r="AM118" s="371"/>
      <c r="AN118" s="571"/>
      <c r="AO118" s="582"/>
      <c r="AP118" s="373"/>
      <c r="AQ118" s="373"/>
      <c r="AR118" s="373"/>
      <c r="AS118" s="373"/>
      <c r="AT118" s="373"/>
      <c r="AU118" s="373"/>
      <c r="AV118" s="373"/>
      <c r="AW118" s="373"/>
      <c r="AX118" s="373"/>
      <c r="AY118" s="373"/>
      <c r="AZ118" s="373"/>
      <c r="BA118" s="584"/>
      <c r="BB118" s="584"/>
      <c r="BC118" s="584"/>
      <c r="BD118" s="584"/>
      <c r="BE118" s="584"/>
    </row>
    <row r="119" spans="1:57" ht="70.5" customHeight="1" x14ac:dyDescent="0.25">
      <c r="A119" s="373"/>
      <c r="B119" s="596"/>
      <c r="C119" s="587"/>
      <c r="D119" s="536"/>
      <c r="E119" s="577"/>
      <c r="F119" s="587"/>
      <c r="G119" s="527"/>
      <c r="H119" s="521" t="s">
        <v>254</v>
      </c>
      <c r="I119" s="511" t="s">
        <v>197</v>
      </c>
      <c r="J119" s="602"/>
      <c r="K119" s="603"/>
      <c r="L119" s="512"/>
      <c r="M119" s="539"/>
      <c r="N119" s="606"/>
      <c r="O119" s="371"/>
      <c r="P119" s="45" t="s">
        <v>178</v>
      </c>
      <c r="Q119" s="34" t="s">
        <v>179</v>
      </c>
      <c r="R119" s="82">
        <f>+IFERROR(VLOOKUP(Q119,[5]DATOS!$E$2:$F$17,2,FALSE),"")</f>
        <v>10</v>
      </c>
      <c r="S119" s="373"/>
      <c r="T119" s="373"/>
      <c r="U119" s="373"/>
      <c r="V119" s="373"/>
      <c r="W119" s="373"/>
      <c r="X119" s="373"/>
      <c r="Y119" s="371"/>
      <c r="Z119" s="373"/>
      <c r="AA119" s="583"/>
      <c r="AB119" s="544"/>
      <c r="AC119" s="558"/>
      <c r="AD119" s="558"/>
      <c r="AE119" s="512"/>
      <c r="AF119" s="371"/>
      <c r="AG119" s="371"/>
      <c r="AH119" s="512"/>
      <c r="AI119" s="577"/>
      <c r="AJ119" s="507"/>
      <c r="AK119" s="587"/>
      <c r="AL119" s="587"/>
      <c r="AM119" s="371"/>
      <c r="AN119" s="571"/>
      <c r="AO119" s="582"/>
      <c r="AP119" s="373"/>
      <c r="AQ119" s="373"/>
      <c r="AR119" s="373"/>
      <c r="AS119" s="373"/>
      <c r="AT119" s="373"/>
      <c r="AU119" s="373"/>
      <c r="AV119" s="373"/>
      <c r="AW119" s="373"/>
      <c r="AX119" s="373"/>
      <c r="AY119" s="373"/>
      <c r="AZ119" s="373"/>
      <c r="BA119" s="584"/>
      <c r="BB119" s="584"/>
      <c r="BC119" s="584"/>
      <c r="BD119" s="584"/>
      <c r="BE119" s="584"/>
    </row>
    <row r="120" spans="1:57" ht="113.25" customHeight="1" thickBot="1" x14ac:dyDescent="0.3">
      <c r="A120" s="373"/>
      <c r="B120" s="596"/>
      <c r="C120" s="587"/>
      <c r="D120" s="536"/>
      <c r="E120" s="577"/>
      <c r="F120" s="587"/>
      <c r="G120" s="527"/>
      <c r="H120" s="521"/>
      <c r="I120" s="556" t="s">
        <v>197</v>
      </c>
      <c r="J120" s="602"/>
      <c r="K120" s="603"/>
      <c r="L120" s="512"/>
      <c r="M120" s="539"/>
      <c r="N120" s="607"/>
      <c r="O120" s="371"/>
      <c r="P120" s="45"/>
      <c r="Q120" s="34"/>
      <c r="R120" s="82"/>
      <c r="S120" s="373"/>
      <c r="T120" s="373"/>
      <c r="U120" s="373"/>
      <c r="V120" s="373"/>
      <c r="W120" s="373"/>
      <c r="X120" s="373"/>
      <c r="Y120" s="371"/>
      <c r="Z120" s="373"/>
      <c r="AA120" s="583"/>
      <c r="AB120" s="544"/>
      <c r="AC120" s="558"/>
      <c r="AD120" s="558"/>
      <c r="AE120" s="512"/>
      <c r="AF120" s="371"/>
      <c r="AG120" s="371"/>
      <c r="AH120" s="512"/>
      <c r="AI120" s="577"/>
      <c r="AJ120" s="507"/>
      <c r="AK120" s="587"/>
      <c r="AL120" s="587"/>
      <c r="AM120" s="371"/>
      <c r="AN120" s="571"/>
      <c r="AO120" s="582"/>
      <c r="AP120" s="373"/>
      <c r="AQ120" s="373"/>
      <c r="AR120" s="373"/>
      <c r="AS120" s="373"/>
      <c r="AT120" s="373"/>
      <c r="AU120" s="373"/>
      <c r="AV120" s="373"/>
      <c r="AW120" s="373"/>
      <c r="AX120" s="373"/>
      <c r="AY120" s="373"/>
      <c r="AZ120" s="373"/>
      <c r="BA120" s="584"/>
      <c r="BB120" s="584"/>
      <c r="BC120" s="584"/>
      <c r="BD120" s="584"/>
      <c r="BE120" s="584"/>
    </row>
    <row r="121" spans="1:57" ht="15" customHeight="1" x14ac:dyDescent="0.25">
      <c r="A121" s="373"/>
      <c r="B121" s="596"/>
      <c r="C121" s="587"/>
      <c r="D121" s="536"/>
      <c r="E121" s="577"/>
      <c r="F121" s="587"/>
      <c r="G121" s="527"/>
      <c r="H121" s="521" t="s">
        <v>171</v>
      </c>
      <c r="I121" s="511" t="s">
        <v>197</v>
      </c>
      <c r="J121" s="602"/>
      <c r="K121" s="603"/>
      <c r="L121" s="512"/>
      <c r="M121" s="539"/>
      <c r="N121" s="563" t="s">
        <v>255</v>
      </c>
      <c r="O121" s="541" t="s">
        <v>149</v>
      </c>
      <c r="P121" s="520" t="s">
        <v>150</v>
      </c>
      <c r="Q121" s="529" t="s">
        <v>151</v>
      </c>
      <c r="R121" s="529">
        <f>+IFERROR(VLOOKUP(Q121,[5]DATOS!$E$2:$F$17,2,FALSE),"")</f>
        <v>15</v>
      </c>
      <c r="S121" s="529">
        <f>SUM(R121:R164)</f>
        <v>100</v>
      </c>
      <c r="T121" s="529" t="str">
        <f>+IF(AND(S121&lt;=100,S121&gt;=96),"Fuerte",IF(AND(S121&lt;=95,S121&gt;=86),"Moderado",IF(AND(S121&lt;=85,J121&gt;=0),"Débil"," ")))</f>
        <v>Fuerte</v>
      </c>
      <c r="U121" s="529" t="s">
        <v>152</v>
      </c>
      <c r="V121" s="529"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29">
        <f>IF(V121="Fuerte",100,IF(V121="Moderado",50,IF(V121="Débil",0)))</f>
        <v>100</v>
      </c>
      <c r="X121" s="529">
        <f>AVERAGE(W121:W138)</f>
        <v>100</v>
      </c>
      <c r="Y121" s="520" t="s">
        <v>247</v>
      </c>
      <c r="Z121" s="573" t="s">
        <v>239</v>
      </c>
      <c r="AA121" s="576" t="s">
        <v>256</v>
      </c>
      <c r="AB121" s="544"/>
      <c r="AC121" s="558"/>
      <c r="AD121" s="558"/>
      <c r="AE121" s="512"/>
      <c r="AF121" s="371"/>
      <c r="AG121" s="371"/>
      <c r="AH121" s="512"/>
      <c r="AI121" s="577"/>
      <c r="AJ121" s="507"/>
      <c r="AK121" s="587"/>
      <c r="AL121" s="587"/>
      <c r="AM121" s="371"/>
      <c r="AN121" s="571"/>
      <c r="AO121" s="579"/>
      <c r="AP121" s="529"/>
      <c r="AQ121" s="529"/>
      <c r="AR121" s="529"/>
      <c r="AS121" s="529"/>
      <c r="AT121" s="529"/>
      <c r="AU121" s="529"/>
      <c r="AV121" s="529"/>
      <c r="AW121" s="529"/>
      <c r="AX121" s="529"/>
      <c r="AY121" s="529"/>
      <c r="AZ121" s="529"/>
      <c r="BA121" s="567"/>
      <c r="BB121" s="567"/>
      <c r="BC121" s="567"/>
      <c r="BD121" s="567"/>
      <c r="BE121" s="567"/>
    </row>
    <row r="122" spans="1:57" ht="15.75" thickBot="1" x14ac:dyDescent="0.3">
      <c r="A122" s="373"/>
      <c r="B122" s="596"/>
      <c r="C122" s="587"/>
      <c r="D122" s="536"/>
      <c r="E122" s="577"/>
      <c r="F122" s="587"/>
      <c r="G122" s="527"/>
      <c r="H122" s="521"/>
      <c r="I122" s="556" t="s">
        <v>197</v>
      </c>
      <c r="J122" s="602"/>
      <c r="K122" s="603"/>
      <c r="L122" s="512"/>
      <c r="M122" s="539"/>
      <c r="N122" s="564"/>
      <c r="O122" s="542"/>
      <c r="P122" s="512"/>
      <c r="Q122" s="530"/>
      <c r="R122" s="530"/>
      <c r="S122" s="530"/>
      <c r="T122" s="530"/>
      <c r="U122" s="530"/>
      <c r="V122" s="530"/>
      <c r="W122" s="530"/>
      <c r="X122" s="530"/>
      <c r="Y122" s="512"/>
      <c r="Z122" s="574"/>
      <c r="AA122" s="577"/>
      <c r="AB122" s="544"/>
      <c r="AC122" s="558"/>
      <c r="AD122" s="558"/>
      <c r="AE122" s="512"/>
      <c r="AF122" s="371"/>
      <c r="AG122" s="371"/>
      <c r="AH122" s="512"/>
      <c r="AI122" s="577"/>
      <c r="AJ122" s="507"/>
      <c r="AK122" s="587"/>
      <c r="AL122" s="587"/>
      <c r="AM122" s="371"/>
      <c r="AN122" s="571"/>
      <c r="AO122" s="580"/>
      <c r="AP122" s="530"/>
      <c r="AQ122" s="530"/>
      <c r="AR122" s="530"/>
      <c r="AS122" s="530"/>
      <c r="AT122" s="530"/>
      <c r="AU122" s="530"/>
      <c r="AV122" s="530"/>
      <c r="AW122" s="530"/>
      <c r="AX122" s="530"/>
      <c r="AY122" s="530"/>
      <c r="AZ122" s="530"/>
      <c r="BA122" s="568"/>
      <c r="BB122" s="568"/>
      <c r="BC122" s="568"/>
      <c r="BD122" s="568"/>
      <c r="BE122" s="568"/>
    </row>
    <row r="123" spans="1:57" ht="15.75" thickBot="1" x14ac:dyDescent="0.3">
      <c r="A123" s="373"/>
      <c r="B123" s="596"/>
      <c r="C123" s="587"/>
      <c r="D123" s="536"/>
      <c r="E123" s="577"/>
      <c r="F123" s="587"/>
      <c r="G123" s="527"/>
      <c r="H123" s="91" t="s">
        <v>174</v>
      </c>
      <c r="I123" s="92" t="s">
        <v>197</v>
      </c>
      <c r="J123" s="602"/>
      <c r="K123" s="603"/>
      <c r="L123" s="512"/>
      <c r="M123" s="539"/>
      <c r="N123" s="564"/>
      <c r="O123" s="542"/>
      <c r="P123" s="512"/>
      <c r="Q123" s="530"/>
      <c r="R123" s="530"/>
      <c r="S123" s="530"/>
      <c r="T123" s="530"/>
      <c r="U123" s="530"/>
      <c r="V123" s="530"/>
      <c r="W123" s="530"/>
      <c r="X123" s="530"/>
      <c r="Y123" s="512"/>
      <c r="Z123" s="574"/>
      <c r="AA123" s="577"/>
      <c r="AB123" s="544"/>
      <c r="AC123" s="558"/>
      <c r="AD123" s="558"/>
      <c r="AE123" s="512"/>
      <c r="AF123" s="371"/>
      <c r="AG123" s="371"/>
      <c r="AH123" s="512"/>
      <c r="AI123" s="577"/>
      <c r="AJ123" s="507"/>
      <c r="AK123" s="587"/>
      <c r="AL123" s="587"/>
      <c r="AM123" s="371"/>
      <c r="AN123" s="571"/>
      <c r="AO123" s="580"/>
      <c r="AP123" s="530"/>
      <c r="AQ123" s="530"/>
      <c r="AR123" s="530"/>
      <c r="AS123" s="530"/>
      <c r="AT123" s="530"/>
      <c r="AU123" s="530"/>
      <c r="AV123" s="530"/>
      <c r="AW123" s="530"/>
      <c r="AX123" s="530"/>
      <c r="AY123" s="530"/>
      <c r="AZ123" s="530"/>
      <c r="BA123" s="568"/>
      <c r="BB123" s="568"/>
      <c r="BC123" s="568"/>
      <c r="BD123" s="568"/>
      <c r="BE123" s="568"/>
    </row>
    <row r="124" spans="1:57" x14ac:dyDescent="0.25">
      <c r="A124" s="373"/>
      <c r="B124" s="596"/>
      <c r="C124" s="587"/>
      <c r="D124" s="536"/>
      <c r="E124" s="577"/>
      <c r="F124" s="587"/>
      <c r="G124" s="527"/>
      <c r="H124" s="521" t="s">
        <v>177</v>
      </c>
      <c r="I124" s="511" t="s">
        <v>197</v>
      </c>
      <c r="J124" s="602"/>
      <c r="K124" s="603"/>
      <c r="L124" s="512"/>
      <c r="M124" s="539"/>
      <c r="N124" s="564"/>
      <c r="O124" s="542"/>
      <c r="P124" s="513"/>
      <c r="Q124" s="531"/>
      <c r="R124" s="531"/>
      <c r="S124" s="530"/>
      <c r="T124" s="530"/>
      <c r="U124" s="530"/>
      <c r="V124" s="530"/>
      <c r="W124" s="530"/>
      <c r="X124" s="530"/>
      <c r="Y124" s="512"/>
      <c r="Z124" s="574"/>
      <c r="AA124" s="577"/>
      <c r="AB124" s="544"/>
      <c r="AC124" s="558"/>
      <c r="AD124" s="558"/>
      <c r="AE124" s="512"/>
      <c r="AF124" s="371"/>
      <c r="AG124" s="371"/>
      <c r="AH124" s="512"/>
      <c r="AI124" s="577"/>
      <c r="AJ124" s="507"/>
      <c r="AK124" s="587"/>
      <c r="AL124" s="587"/>
      <c r="AM124" s="371"/>
      <c r="AN124" s="571"/>
      <c r="AO124" s="580"/>
      <c r="AP124" s="530"/>
      <c r="AQ124" s="530"/>
      <c r="AR124" s="530"/>
      <c r="AS124" s="530"/>
      <c r="AT124" s="530"/>
      <c r="AU124" s="530"/>
      <c r="AV124" s="530"/>
      <c r="AW124" s="530"/>
      <c r="AX124" s="530"/>
      <c r="AY124" s="530"/>
      <c r="AZ124" s="530"/>
      <c r="BA124" s="568"/>
      <c r="BB124" s="568"/>
      <c r="BC124" s="568"/>
      <c r="BD124" s="568"/>
      <c r="BE124" s="568"/>
    </row>
    <row r="125" spans="1:57" x14ac:dyDescent="0.25">
      <c r="A125" s="373"/>
      <c r="B125" s="596"/>
      <c r="C125" s="587"/>
      <c r="D125" s="536"/>
      <c r="E125" s="577"/>
      <c r="F125" s="587"/>
      <c r="G125" s="527"/>
      <c r="H125" s="521"/>
      <c r="I125" s="512"/>
      <c r="J125" s="602"/>
      <c r="K125" s="603"/>
      <c r="L125" s="512"/>
      <c r="M125" s="539"/>
      <c r="N125" s="564"/>
      <c r="O125" s="542"/>
      <c r="P125" s="520" t="s">
        <v>162</v>
      </c>
      <c r="Q125" s="529" t="s">
        <v>163</v>
      </c>
      <c r="R125" s="529">
        <f>+IFERROR(VLOOKUP(Q125,[5]DATOS!$E$2:$F$17,2,FALSE),"")</f>
        <v>15</v>
      </c>
      <c r="S125" s="530"/>
      <c r="T125" s="530"/>
      <c r="U125" s="530"/>
      <c r="V125" s="530"/>
      <c r="W125" s="530"/>
      <c r="X125" s="530"/>
      <c r="Y125" s="512"/>
      <c r="Z125" s="574"/>
      <c r="AA125" s="577"/>
      <c r="AB125" s="544"/>
      <c r="AC125" s="558"/>
      <c r="AD125" s="558"/>
      <c r="AE125" s="512"/>
      <c r="AF125" s="371"/>
      <c r="AG125" s="371"/>
      <c r="AH125" s="512"/>
      <c r="AI125" s="577"/>
      <c r="AJ125" s="507"/>
      <c r="AK125" s="587"/>
      <c r="AL125" s="587"/>
      <c r="AM125" s="371"/>
      <c r="AN125" s="571"/>
      <c r="AO125" s="580"/>
      <c r="AP125" s="530"/>
      <c r="AQ125" s="530"/>
      <c r="AR125" s="530"/>
      <c r="AS125" s="530"/>
      <c r="AT125" s="530"/>
      <c r="AU125" s="530"/>
      <c r="AV125" s="530"/>
      <c r="AW125" s="530"/>
      <c r="AX125" s="530"/>
      <c r="AY125" s="530"/>
      <c r="AZ125" s="530"/>
      <c r="BA125" s="568"/>
      <c r="BB125" s="568"/>
      <c r="BC125" s="568"/>
      <c r="BD125" s="568"/>
      <c r="BE125" s="568"/>
    </row>
    <row r="126" spans="1:57" ht="15.75" thickBot="1" x14ac:dyDescent="0.3">
      <c r="A126" s="373"/>
      <c r="B126" s="596"/>
      <c r="C126" s="587"/>
      <c r="D126" s="536"/>
      <c r="E126" s="577"/>
      <c r="F126" s="587"/>
      <c r="G126" s="527"/>
      <c r="H126" s="521"/>
      <c r="I126" s="556"/>
      <c r="J126" s="602"/>
      <c r="K126" s="603"/>
      <c r="L126" s="512"/>
      <c r="M126" s="539"/>
      <c r="N126" s="564"/>
      <c r="O126" s="542"/>
      <c r="P126" s="512"/>
      <c r="Q126" s="530"/>
      <c r="R126" s="530"/>
      <c r="S126" s="530"/>
      <c r="T126" s="530"/>
      <c r="U126" s="530"/>
      <c r="V126" s="530"/>
      <c r="W126" s="530"/>
      <c r="X126" s="530"/>
      <c r="Y126" s="512"/>
      <c r="Z126" s="574"/>
      <c r="AA126" s="577"/>
      <c r="AB126" s="544"/>
      <c r="AC126" s="558"/>
      <c r="AD126" s="558"/>
      <c r="AE126" s="512"/>
      <c r="AF126" s="371"/>
      <c r="AG126" s="371"/>
      <c r="AH126" s="512"/>
      <c r="AI126" s="577"/>
      <c r="AJ126" s="507"/>
      <c r="AK126" s="587"/>
      <c r="AL126" s="587"/>
      <c r="AM126" s="371"/>
      <c r="AN126" s="571"/>
      <c r="AO126" s="580"/>
      <c r="AP126" s="530"/>
      <c r="AQ126" s="530"/>
      <c r="AR126" s="530"/>
      <c r="AS126" s="530"/>
      <c r="AT126" s="530"/>
      <c r="AU126" s="530"/>
      <c r="AV126" s="530"/>
      <c r="AW126" s="530"/>
      <c r="AX126" s="530"/>
      <c r="AY126" s="530"/>
      <c r="AZ126" s="530"/>
      <c r="BA126" s="568"/>
      <c r="BB126" s="568"/>
      <c r="BC126" s="568"/>
      <c r="BD126" s="568"/>
      <c r="BE126" s="568"/>
    </row>
    <row r="127" spans="1:57" ht="15" customHeight="1" x14ac:dyDescent="0.25">
      <c r="A127" s="373"/>
      <c r="B127" s="596"/>
      <c r="C127" s="587"/>
      <c r="D127" s="536"/>
      <c r="E127" s="577"/>
      <c r="F127" s="587"/>
      <c r="G127" s="527"/>
      <c r="H127" s="521" t="s">
        <v>180</v>
      </c>
      <c r="I127" s="511" t="s">
        <v>197</v>
      </c>
      <c r="J127" s="602"/>
      <c r="K127" s="603"/>
      <c r="L127" s="512"/>
      <c r="M127" s="539"/>
      <c r="N127" s="564"/>
      <c r="O127" s="542"/>
      <c r="P127" s="512"/>
      <c r="Q127" s="530"/>
      <c r="R127" s="530"/>
      <c r="S127" s="530"/>
      <c r="T127" s="530"/>
      <c r="U127" s="530"/>
      <c r="V127" s="530"/>
      <c r="W127" s="530"/>
      <c r="X127" s="530"/>
      <c r="Y127" s="512"/>
      <c r="Z127" s="574"/>
      <c r="AA127" s="577"/>
      <c r="AB127" s="544"/>
      <c r="AC127" s="558"/>
      <c r="AD127" s="558"/>
      <c r="AE127" s="512"/>
      <c r="AF127" s="371"/>
      <c r="AG127" s="371"/>
      <c r="AH127" s="512"/>
      <c r="AI127" s="577"/>
      <c r="AJ127" s="507"/>
      <c r="AK127" s="587"/>
      <c r="AL127" s="587"/>
      <c r="AM127" s="371"/>
      <c r="AN127" s="571"/>
      <c r="AO127" s="580"/>
      <c r="AP127" s="530"/>
      <c r="AQ127" s="530"/>
      <c r="AR127" s="530"/>
      <c r="AS127" s="530"/>
      <c r="AT127" s="530"/>
      <c r="AU127" s="530"/>
      <c r="AV127" s="530"/>
      <c r="AW127" s="530"/>
      <c r="AX127" s="530"/>
      <c r="AY127" s="530"/>
      <c r="AZ127" s="530"/>
      <c r="BA127" s="568"/>
      <c r="BB127" s="568"/>
      <c r="BC127" s="568"/>
      <c r="BD127" s="568"/>
      <c r="BE127" s="568"/>
    </row>
    <row r="128" spans="1:57" ht="15.75" thickBot="1" x14ac:dyDescent="0.3">
      <c r="A128" s="373"/>
      <c r="B128" s="596"/>
      <c r="C128" s="587"/>
      <c r="D128" s="536"/>
      <c r="E128" s="577"/>
      <c r="F128" s="587"/>
      <c r="G128" s="527"/>
      <c r="H128" s="521"/>
      <c r="I128" s="556"/>
      <c r="J128" s="602"/>
      <c r="K128" s="603"/>
      <c r="L128" s="512"/>
      <c r="M128" s="539"/>
      <c r="N128" s="564"/>
      <c r="O128" s="542"/>
      <c r="P128" s="513"/>
      <c r="Q128" s="531"/>
      <c r="R128" s="531"/>
      <c r="S128" s="530"/>
      <c r="T128" s="530"/>
      <c r="U128" s="530"/>
      <c r="V128" s="530"/>
      <c r="W128" s="530"/>
      <c r="X128" s="530"/>
      <c r="Y128" s="512"/>
      <c r="Z128" s="574"/>
      <c r="AA128" s="577"/>
      <c r="AB128" s="544"/>
      <c r="AC128" s="558"/>
      <c r="AD128" s="558"/>
      <c r="AE128" s="512"/>
      <c r="AF128" s="371"/>
      <c r="AG128" s="371"/>
      <c r="AH128" s="512"/>
      <c r="AI128" s="577"/>
      <c r="AJ128" s="507"/>
      <c r="AK128" s="587"/>
      <c r="AL128" s="587"/>
      <c r="AM128" s="371"/>
      <c r="AN128" s="571"/>
      <c r="AO128" s="580"/>
      <c r="AP128" s="530"/>
      <c r="AQ128" s="530"/>
      <c r="AR128" s="530"/>
      <c r="AS128" s="530"/>
      <c r="AT128" s="530"/>
      <c r="AU128" s="530"/>
      <c r="AV128" s="530"/>
      <c r="AW128" s="530"/>
      <c r="AX128" s="530"/>
      <c r="AY128" s="530"/>
      <c r="AZ128" s="530"/>
      <c r="BA128" s="568"/>
      <c r="BB128" s="568"/>
      <c r="BC128" s="568"/>
      <c r="BD128" s="568"/>
      <c r="BE128" s="568"/>
    </row>
    <row r="129" spans="1:57" x14ac:dyDescent="0.25">
      <c r="A129" s="373"/>
      <c r="B129" s="596"/>
      <c r="C129" s="587"/>
      <c r="D129" s="536"/>
      <c r="E129" s="577"/>
      <c r="F129" s="587"/>
      <c r="G129" s="527"/>
      <c r="H129" s="521" t="s">
        <v>181</v>
      </c>
      <c r="I129" s="511" t="s">
        <v>204</v>
      </c>
      <c r="J129" s="602"/>
      <c r="K129" s="603"/>
      <c r="L129" s="512"/>
      <c r="M129" s="539"/>
      <c r="N129" s="564"/>
      <c r="O129" s="542"/>
      <c r="P129" s="520" t="s">
        <v>165</v>
      </c>
      <c r="Q129" s="529" t="s">
        <v>166</v>
      </c>
      <c r="R129" s="529">
        <f>+IFERROR(VLOOKUP(Q129,[5]DATOS!$E$2:$F$17,2,FALSE),"")</f>
        <v>15</v>
      </c>
      <c r="S129" s="530"/>
      <c r="T129" s="530"/>
      <c r="U129" s="530"/>
      <c r="V129" s="530"/>
      <c r="W129" s="530"/>
      <c r="X129" s="530"/>
      <c r="Y129" s="512"/>
      <c r="Z129" s="574"/>
      <c r="AA129" s="577"/>
      <c r="AB129" s="544"/>
      <c r="AC129" s="558"/>
      <c r="AD129" s="558"/>
      <c r="AE129" s="512"/>
      <c r="AF129" s="371"/>
      <c r="AG129" s="371"/>
      <c r="AH129" s="512"/>
      <c r="AI129" s="577"/>
      <c r="AJ129" s="507"/>
      <c r="AK129" s="587"/>
      <c r="AL129" s="587"/>
      <c r="AM129" s="371"/>
      <c r="AN129" s="571"/>
      <c r="AO129" s="580"/>
      <c r="AP129" s="530"/>
      <c r="AQ129" s="530"/>
      <c r="AR129" s="530"/>
      <c r="AS129" s="530"/>
      <c r="AT129" s="530"/>
      <c r="AU129" s="530"/>
      <c r="AV129" s="530"/>
      <c r="AW129" s="530"/>
      <c r="AX129" s="530"/>
      <c r="AY129" s="530"/>
      <c r="AZ129" s="530"/>
      <c r="BA129" s="568"/>
      <c r="BB129" s="568"/>
      <c r="BC129" s="568"/>
      <c r="BD129" s="568"/>
      <c r="BE129" s="568"/>
    </row>
    <row r="130" spans="1:57" x14ac:dyDescent="0.25">
      <c r="A130" s="373"/>
      <c r="B130" s="596"/>
      <c r="C130" s="587"/>
      <c r="D130" s="536"/>
      <c r="E130" s="577"/>
      <c r="F130" s="587"/>
      <c r="G130" s="527"/>
      <c r="H130" s="521"/>
      <c r="I130" s="512"/>
      <c r="J130" s="602"/>
      <c r="K130" s="603"/>
      <c r="L130" s="512"/>
      <c r="M130" s="539"/>
      <c r="N130" s="564"/>
      <c r="O130" s="542"/>
      <c r="P130" s="512"/>
      <c r="Q130" s="530"/>
      <c r="R130" s="530"/>
      <c r="S130" s="530"/>
      <c r="T130" s="530"/>
      <c r="U130" s="530"/>
      <c r="V130" s="530"/>
      <c r="W130" s="530"/>
      <c r="X130" s="530"/>
      <c r="Y130" s="512"/>
      <c r="Z130" s="574"/>
      <c r="AA130" s="577"/>
      <c r="AB130" s="544"/>
      <c r="AC130" s="558"/>
      <c r="AD130" s="558"/>
      <c r="AE130" s="512"/>
      <c r="AF130" s="371"/>
      <c r="AG130" s="371"/>
      <c r="AH130" s="512"/>
      <c r="AI130" s="577"/>
      <c r="AJ130" s="507"/>
      <c r="AK130" s="587"/>
      <c r="AL130" s="587"/>
      <c r="AM130" s="371"/>
      <c r="AN130" s="571"/>
      <c r="AO130" s="580"/>
      <c r="AP130" s="530"/>
      <c r="AQ130" s="530"/>
      <c r="AR130" s="530"/>
      <c r="AS130" s="530"/>
      <c r="AT130" s="530"/>
      <c r="AU130" s="530"/>
      <c r="AV130" s="530"/>
      <c r="AW130" s="530"/>
      <c r="AX130" s="530"/>
      <c r="AY130" s="530"/>
      <c r="AZ130" s="530"/>
      <c r="BA130" s="568"/>
      <c r="BB130" s="568"/>
      <c r="BC130" s="568"/>
      <c r="BD130" s="568"/>
      <c r="BE130" s="568"/>
    </row>
    <row r="131" spans="1:57" ht="15.75" thickBot="1" x14ac:dyDescent="0.3">
      <c r="A131" s="373"/>
      <c r="B131" s="596"/>
      <c r="C131" s="587"/>
      <c r="D131" s="536"/>
      <c r="E131" s="577"/>
      <c r="F131" s="587"/>
      <c r="G131" s="527"/>
      <c r="H131" s="521"/>
      <c r="I131" s="556"/>
      <c r="J131" s="602"/>
      <c r="K131" s="603"/>
      <c r="L131" s="512"/>
      <c r="M131" s="539"/>
      <c r="N131" s="564"/>
      <c r="O131" s="542"/>
      <c r="P131" s="512"/>
      <c r="Q131" s="530"/>
      <c r="R131" s="530"/>
      <c r="S131" s="530"/>
      <c r="T131" s="530"/>
      <c r="U131" s="530"/>
      <c r="V131" s="530"/>
      <c r="W131" s="530"/>
      <c r="X131" s="530"/>
      <c r="Y131" s="512"/>
      <c r="Z131" s="574"/>
      <c r="AA131" s="577"/>
      <c r="AB131" s="544"/>
      <c r="AC131" s="558"/>
      <c r="AD131" s="558"/>
      <c r="AE131" s="512"/>
      <c r="AF131" s="371"/>
      <c r="AG131" s="371"/>
      <c r="AH131" s="512"/>
      <c r="AI131" s="577"/>
      <c r="AJ131" s="507"/>
      <c r="AK131" s="587"/>
      <c r="AL131" s="587"/>
      <c r="AM131" s="371"/>
      <c r="AN131" s="571"/>
      <c r="AO131" s="580"/>
      <c r="AP131" s="530"/>
      <c r="AQ131" s="530"/>
      <c r="AR131" s="530"/>
      <c r="AS131" s="530"/>
      <c r="AT131" s="530"/>
      <c r="AU131" s="530"/>
      <c r="AV131" s="530"/>
      <c r="AW131" s="530"/>
      <c r="AX131" s="530"/>
      <c r="AY131" s="530"/>
      <c r="AZ131" s="530"/>
      <c r="BA131" s="568"/>
      <c r="BB131" s="568"/>
      <c r="BC131" s="568"/>
      <c r="BD131" s="568"/>
      <c r="BE131" s="568"/>
    </row>
    <row r="132" spans="1:57" x14ac:dyDescent="0.25">
      <c r="A132" s="373"/>
      <c r="B132" s="596"/>
      <c r="C132" s="587"/>
      <c r="D132" s="536"/>
      <c r="E132" s="577"/>
      <c r="F132" s="587"/>
      <c r="G132" s="527"/>
      <c r="H132" s="521" t="s">
        <v>182</v>
      </c>
      <c r="I132" s="511" t="s">
        <v>197</v>
      </c>
      <c r="J132" s="602"/>
      <c r="K132" s="603"/>
      <c r="L132" s="512"/>
      <c r="M132" s="539"/>
      <c r="N132" s="564"/>
      <c r="O132" s="542"/>
      <c r="P132" s="512"/>
      <c r="Q132" s="530"/>
      <c r="R132" s="530"/>
      <c r="S132" s="530"/>
      <c r="T132" s="530"/>
      <c r="U132" s="530"/>
      <c r="V132" s="530"/>
      <c r="W132" s="530"/>
      <c r="X132" s="530"/>
      <c r="Y132" s="512"/>
      <c r="Z132" s="574"/>
      <c r="AA132" s="577"/>
      <c r="AB132" s="544"/>
      <c r="AC132" s="558"/>
      <c r="AD132" s="558"/>
      <c r="AE132" s="512"/>
      <c r="AF132" s="371"/>
      <c r="AG132" s="371"/>
      <c r="AH132" s="512"/>
      <c r="AI132" s="577"/>
      <c r="AJ132" s="507"/>
      <c r="AK132" s="587"/>
      <c r="AL132" s="587"/>
      <c r="AM132" s="371"/>
      <c r="AN132" s="571"/>
      <c r="AO132" s="580"/>
      <c r="AP132" s="530"/>
      <c r="AQ132" s="530"/>
      <c r="AR132" s="530"/>
      <c r="AS132" s="530"/>
      <c r="AT132" s="530"/>
      <c r="AU132" s="530"/>
      <c r="AV132" s="530"/>
      <c r="AW132" s="530"/>
      <c r="AX132" s="530"/>
      <c r="AY132" s="530"/>
      <c r="AZ132" s="530"/>
      <c r="BA132" s="568"/>
      <c r="BB132" s="568"/>
      <c r="BC132" s="568"/>
      <c r="BD132" s="568"/>
      <c r="BE132" s="568"/>
    </row>
    <row r="133" spans="1:57" ht="15.75" thickBot="1" x14ac:dyDescent="0.3">
      <c r="A133" s="373"/>
      <c r="B133" s="596"/>
      <c r="C133" s="587"/>
      <c r="D133" s="536"/>
      <c r="E133" s="577"/>
      <c r="F133" s="587"/>
      <c r="G133" s="527"/>
      <c r="H133" s="521"/>
      <c r="I133" s="556"/>
      <c r="J133" s="602"/>
      <c r="K133" s="603"/>
      <c r="L133" s="512"/>
      <c r="M133" s="539"/>
      <c r="N133" s="564"/>
      <c r="O133" s="542"/>
      <c r="P133" s="513"/>
      <c r="Q133" s="531"/>
      <c r="R133" s="531"/>
      <c r="S133" s="530"/>
      <c r="T133" s="530"/>
      <c r="U133" s="530"/>
      <c r="V133" s="530"/>
      <c r="W133" s="530"/>
      <c r="X133" s="530"/>
      <c r="Y133" s="512"/>
      <c r="Z133" s="574"/>
      <c r="AA133" s="577"/>
      <c r="AB133" s="544"/>
      <c r="AC133" s="558"/>
      <c r="AD133" s="558"/>
      <c r="AE133" s="512"/>
      <c r="AF133" s="371"/>
      <c r="AG133" s="371"/>
      <c r="AH133" s="512"/>
      <c r="AI133" s="577"/>
      <c r="AJ133" s="507"/>
      <c r="AK133" s="587"/>
      <c r="AL133" s="587"/>
      <c r="AM133" s="371"/>
      <c r="AN133" s="571"/>
      <c r="AO133" s="580"/>
      <c r="AP133" s="530"/>
      <c r="AQ133" s="530"/>
      <c r="AR133" s="530"/>
      <c r="AS133" s="530"/>
      <c r="AT133" s="530"/>
      <c r="AU133" s="530"/>
      <c r="AV133" s="530"/>
      <c r="AW133" s="530"/>
      <c r="AX133" s="530"/>
      <c r="AY133" s="530"/>
      <c r="AZ133" s="530"/>
      <c r="BA133" s="568"/>
      <c r="BB133" s="568"/>
      <c r="BC133" s="568"/>
      <c r="BD133" s="568"/>
      <c r="BE133" s="568"/>
    </row>
    <row r="134" spans="1:57" x14ac:dyDescent="0.25">
      <c r="A134" s="373"/>
      <c r="B134" s="596"/>
      <c r="C134" s="587"/>
      <c r="D134" s="536"/>
      <c r="E134" s="577"/>
      <c r="F134" s="587"/>
      <c r="G134" s="527"/>
      <c r="H134" s="521" t="s">
        <v>183</v>
      </c>
      <c r="I134" s="511" t="s">
        <v>197</v>
      </c>
      <c r="J134" s="602"/>
      <c r="K134" s="603"/>
      <c r="L134" s="512"/>
      <c r="M134" s="539"/>
      <c r="N134" s="564"/>
      <c r="O134" s="542"/>
      <c r="P134" s="520" t="s">
        <v>169</v>
      </c>
      <c r="Q134" s="529" t="s">
        <v>170</v>
      </c>
      <c r="R134" s="529">
        <f>+IFERROR(VLOOKUP(Q134,[5]DATOS!$E$2:$F$17,2,FALSE),"")</f>
        <v>15</v>
      </c>
      <c r="S134" s="530"/>
      <c r="T134" s="530"/>
      <c r="U134" s="530"/>
      <c r="V134" s="530"/>
      <c r="W134" s="530"/>
      <c r="X134" s="530"/>
      <c r="Y134" s="512"/>
      <c r="Z134" s="574"/>
      <c r="AA134" s="577"/>
      <c r="AB134" s="544"/>
      <c r="AC134" s="558"/>
      <c r="AD134" s="558"/>
      <c r="AE134" s="512"/>
      <c r="AF134" s="371"/>
      <c r="AG134" s="371"/>
      <c r="AH134" s="512"/>
      <c r="AI134" s="577"/>
      <c r="AJ134" s="507"/>
      <c r="AK134" s="587"/>
      <c r="AL134" s="587"/>
      <c r="AM134" s="371"/>
      <c r="AN134" s="572"/>
      <c r="AO134" s="580"/>
      <c r="AP134" s="530"/>
      <c r="AQ134" s="530"/>
      <c r="AR134" s="530"/>
      <c r="AS134" s="530"/>
      <c r="AT134" s="530"/>
      <c r="AU134" s="530"/>
      <c r="AV134" s="530"/>
      <c r="AW134" s="530"/>
      <c r="AX134" s="530"/>
      <c r="AY134" s="530"/>
      <c r="AZ134" s="530"/>
      <c r="BA134" s="568"/>
      <c r="BB134" s="568"/>
      <c r="BC134" s="568"/>
      <c r="BD134" s="568"/>
      <c r="BE134" s="568"/>
    </row>
    <row r="135" spans="1:57" ht="15" customHeight="1" x14ac:dyDescent="0.25">
      <c r="A135" s="373"/>
      <c r="B135" s="596"/>
      <c r="C135" s="587"/>
      <c r="D135" s="536"/>
      <c r="E135" s="577"/>
      <c r="F135" s="587"/>
      <c r="G135" s="527"/>
      <c r="H135" s="521"/>
      <c r="I135" s="512"/>
      <c r="J135" s="602"/>
      <c r="K135" s="603"/>
      <c r="L135" s="512"/>
      <c r="M135" s="539"/>
      <c r="N135" s="564"/>
      <c r="O135" s="542"/>
      <c r="P135" s="512"/>
      <c r="Q135" s="530"/>
      <c r="R135" s="530"/>
      <c r="S135" s="530"/>
      <c r="T135" s="530"/>
      <c r="U135" s="530"/>
      <c r="V135" s="530"/>
      <c r="W135" s="530"/>
      <c r="X135" s="530"/>
      <c r="Y135" s="512"/>
      <c r="Z135" s="574"/>
      <c r="AA135" s="577"/>
      <c r="AB135" s="544"/>
      <c r="AC135" s="558"/>
      <c r="AD135" s="558"/>
      <c r="AE135" s="512"/>
      <c r="AF135" s="371"/>
      <c r="AG135" s="371"/>
      <c r="AH135" s="512"/>
      <c r="AI135" s="577"/>
      <c r="AJ135" s="507"/>
      <c r="AK135" s="587"/>
      <c r="AL135" s="587"/>
      <c r="AM135" s="371"/>
      <c r="AN135" s="570" t="s">
        <v>257</v>
      </c>
      <c r="AO135" s="580"/>
      <c r="AP135" s="530"/>
      <c r="AQ135" s="530"/>
      <c r="AR135" s="530"/>
      <c r="AS135" s="530"/>
      <c r="AT135" s="530"/>
      <c r="AU135" s="530"/>
      <c r="AV135" s="530"/>
      <c r="AW135" s="530"/>
      <c r="AX135" s="530"/>
      <c r="AY135" s="530"/>
      <c r="AZ135" s="530"/>
      <c r="BA135" s="568"/>
      <c r="BB135" s="568"/>
      <c r="BC135" s="568"/>
      <c r="BD135" s="568"/>
      <c r="BE135" s="568"/>
    </row>
    <row r="136" spans="1:57" x14ac:dyDescent="0.25">
      <c r="A136" s="373"/>
      <c r="B136" s="596"/>
      <c r="C136" s="587"/>
      <c r="D136" s="536"/>
      <c r="E136" s="577"/>
      <c r="F136" s="587"/>
      <c r="G136" s="527"/>
      <c r="H136" s="521"/>
      <c r="I136" s="512"/>
      <c r="J136" s="602"/>
      <c r="K136" s="603"/>
      <c r="L136" s="512"/>
      <c r="M136" s="539"/>
      <c r="N136" s="564"/>
      <c r="O136" s="542"/>
      <c r="P136" s="512"/>
      <c r="Q136" s="530"/>
      <c r="R136" s="530"/>
      <c r="S136" s="530"/>
      <c r="T136" s="530"/>
      <c r="U136" s="530"/>
      <c r="V136" s="530"/>
      <c r="W136" s="530"/>
      <c r="X136" s="530"/>
      <c r="Y136" s="512"/>
      <c r="Z136" s="574"/>
      <c r="AA136" s="577"/>
      <c r="AB136" s="544"/>
      <c r="AC136" s="558"/>
      <c r="AD136" s="558"/>
      <c r="AE136" s="512"/>
      <c r="AF136" s="371"/>
      <c r="AG136" s="371"/>
      <c r="AH136" s="512"/>
      <c r="AI136" s="577"/>
      <c r="AJ136" s="507"/>
      <c r="AK136" s="587"/>
      <c r="AL136" s="587"/>
      <c r="AM136" s="371"/>
      <c r="AN136" s="571"/>
      <c r="AO136" s="580"/>
      <c r="AP136" s="530"/>
      <c r="AQ136" s="530"/>
      <c r="AR136" s="530"/>
      <c r="AS136" s="530"/>
      <c r="AT136" s="530"/>
      <c r="AU136" s="530"/>
      <c r="AV136" s="530"/>
      <c r="AW136" s="530"/>
      <c r="AX136" s="530"/>
      <c r="AY136" s="530"/>
      <c r="AZ136" s="530"/>
      <c r="BA136" s="568"/>
      <c r="BB136" s="568"/>
      <c r="BC136" s="568"/>
      <c r="BD136" s="568"/>
      <c r="BE136" s="568"/>
    </row>
    <row r="137" spans="1:57" ht="15.75" thickBot="1" x14ac:dyDescent="0.3">
      <c r="A137" s="373"/>
      <c r="B137" s="596"/>
      <c r="C137" s="587"/>
      <c r="D137" s="536"/>
      <c r="E137" s="577"/>
      <c r="F137" s="587"/>
      <c r="G137" s="527"/>
      <c r="H137" s="521"/>
      <c r="I137" s="556"/>
      <c r="J137" s="602"/>
      <c r="K137" s="603"/>
      <c r="L137" s="512"/>
      <c r="M137" s="539"/>
      <c r="N137" s="564"/>
      <c r="O137" s="542"/>
      <c r="P137" s="512"/>
      <c r="Q137" s="530"/>
      <c r="R137" s="530"/>
      <c r="S137" s="530"/>
      <c r="T137" s="530"/>
      <c r="U137" s="530"/>
      <c r="V137" s="530"/>
      <c r="W137" s="530"/>
      <c r="X137" s="530"/>
      <c r="Y137" s="512"/>
      <c r="Z137" s="574"/>
      <c r="AA137" s="577"/>
      <c r="AB137" s="544"/>
      <c r="AC137" s="558"/>
      <c r="AD137" s="558"/>
      <c r="AE137" s="512"/>
      <c r="AF137" s="371"/>
      <c r="AG137" s="371"/>
      <c r="AH137" s="512"/>
      <c r="AI137" s="577"/>
      <c r="AJ137" s="507"/>
      <c r="AK137" s="587"/>
      <c r="AL137" s="587"/>
      <c r="AM137" s="371"/>
      <c r="AN137" s="571"/>
      <c r="AO137" s="580"/>
      <c r="AP137" s="530"/>
      <c r="AQ137" s="530"/>
      <c r="AR137" s="530"/>
      <c r="AS137" s="530"/>
      <c r="AT137" s="530"/>
      <c r="AU137" s="530"/>
      <c r="AV137" s="530"/>
      <c r="AW137" s="530"/>
      <c r="AX137" s="530"/>
      <c r="AY137" s="530"/>
      <c r="AZ137" s="530"/>
      <c r="BA137" s="568"/>
      <c r="BB137" s="568"/>
      <c r="BC137" s="568"/>
      <c r="BD137" s="568"/>
      <c r="BE137" s="568"/>
    </row>
    <row r="138" spans="1:57" ht="15.75" thickBot="1" x14ac:dyDescent="0.3">
      <c r="A138" s="373"/>
      <c r="B138" s="596"/>
      <c r="C138" s="587"/>
      <c r="D138" s="599"/>
      <c r="E138" s="578"/>
      <c r="F138" s="587"/>
      <c r="G138" s="527"/>
      <c r="H138" s="521" t="s">
        <v>184</v>
      </c>
      <c r="I138" s="511" t="s">
        <v>197</v>
      </c>
      <c r="J138" s="602"/>
      <c r="K138" s="603"/>
      <c r="L138" s="512"/>
      <c r="M138" s="539"/>
      <c r="N138" s="564"/>
      <c r="O138" s="542"/>
      <c r="P138" s="513"/>
      <c r="Q138" s="531"/>
      <c r="R138" s="531"/>
      <c r="S138" s="530"/>
      <c r="T138" s="530"/>
      <c r="U138" s="530"/>
      <c r="V138" s="530"/>
      <c r="W138" s="530"/>
      <c r="X138" s="530"/>
      <c r="Y138" s="512"/>
      <c r="Z138" s="574"/>
      <c r="AA138" s="577"/>
      <c r="AB138" s="544"/>
      <c r="AC138" s="559"/>
      <c r="AD138" s="559"/>
      <c r="AE138" s="512"/>
      <c r="AF138" s="371"/>
      <c r="AG138" s="371"/>
      <c r="AH138" s="512"/>
      <c r="AI138" s="577"/>
      <c r="AJ138" s="507"/>
      <c r="AK138" s="587"/>
      <c r="AL138" s="587"/>
      <c r="AM138" s="371"/>
      <c r="AN138" s="571"/>
      <c r="AO138" s="580"/>
      <c r="AP138" s="530"/>
      <c r="AQ138" s="530"/>
      <c r="AR138" s="530"/>
      <c r="AS138" s="530"/>
      <c r="AT138" s="530"/>
      <c r="AU138" s="530"/>
      <c r="AV138" s="530"/>
      <c r="AW138" s="530"/>
      <c r="AX138" s="530"/>
      <c r="AY138" s="530"/>
      <c r="AZ138" s="530"/>
      <c r="BA138" s="568"/>
      <c r="BB138" s="568"/>
      <c r="BC138" s="568"/>
      <c r="BD138" s="568"/>
      <c r="BE138" s="568"/>
    </row>
    <row r="139" spans="1:57" ht="15" customHeight="1" x14ac:dyDescent="0.25">
      <c r="A139" s="373"/>
      <c r="B139" s="596"/>
      <c r="C139" s="587"/>
      <c r="D139" s="376"/>
      <c r="E139" s="371"/>
      <c r="F139" s="371"/>
      <c r="G139" s="527"/>
      <c r="H139" s="521"/>
      <c r="I139" s="512"/>
      <c r="J139" s="602"/>
      <c r="K139" s="603"/>
      <c r="L139" s="512"/>
      <c r="M139" s="539"/>
      <c r="N139" s="564"/>
      <c r="O139" s="542"/>
      <c r="P139" s="520" t="s">
        <v>172</v>
      </c>
      <c r="Q139" s="529" t="s">
        <v>173</v>
      </c>
      <c r="R139" s="529">
        <f>+IFERROR(VLOOKUP(Q139,[5]DATOS!$E$2:$F$17,2,FALSE),"")</f>
        <v>15</v>
      </c>
      <c r="S139" s="530"/>
      <c r="T139" s="530"/>
      <c r="U139" s="530"/>
      <c r="V139" s="530"/>
      <c r="W139" s="530"/>
      <c r="X139" s="530"/>
      <c r="Y139" s="512"/>
      <c r="Z139" s="574"/>
      <c r="AA139" s="577"/>
      <c r="AB139" s="544"/>
      <c r="AC139" s="557" t="s">
        <v>156</v>
      </c>
      <c r="AD139" s="557" t="s">
        <v>157</v>
      </c>
      <c r="AE139" s="512"/>
      <c r="AF139" s="85"/>
      <c r="AG139" s="371"/>
      <c r="AH139" s="512"/>
      <c r="AI139" s="577"/>
      <c r="AJ139" s="507"/>
      <c r="AK139" s="587"/>
      <c r="AL139" s="587"/>
      <c r="AM139" s="371"/>
      <c r="AN139" s="571"/>
      <c r="AO139" s="580"/>
      <c r="AP139" s="530"/>
      <c r="AQ139" s="530"/>
      <c r="AR139" s="530"/>
      <c r="AS139" s="530"/>
      <c r="AT139" s="530"/>
      <c r="AU139" s="530"/>
      <c r="AV139" s="530"/>
      <c r="AW139" s="530"/>
      <c r="AX139" s="530"/>
      <c r="AY139" s="530"/>
      <c r="AZ139" s="530"/>
      <c r="BA139" s="568"/>
      <c r="BB139" s="568"/>
      <c r="BC139" s="568"/>
      <c r="BD139" s="568"/>
      <c r="BE139" s="568"/>
    </row>
    <row r="140" spans="1:57" ht="15.75" thickBot="1" x14ac:dyDescent="0.3">
      <c r="A140" s="373"/>
      <c r="B140" s="596"/>
      <c r="C140" s="587"/>
      <c r="D140" s="376"/>
      <c r="E140" s="371"/>
      <c r="F140" s="371"/>
      <c r="G140" s="527"/>
      <c r="H140" s="521"/>
      <c r="I140" s="556"/>
      <c r="J140" s="602"/>
      <c r="K140" s="603"/>
      <c r="L140" s="512"/>
      <c r="M140" s="539"/>
      <c r="N140" s="564"/>
      <c r="O140" s="542"/>
      <c r="P140" s="512"/>
      <c r="Q140" s="530"/>
      <c r="R140" s="530"/>
      <c r="S140" s="530"/>
      <c r="T140" s="530"/>
      <c r="U140" s="530"/>
      <c r="V140" s="530"/>
      <c r="W140" s="530"/>
      <c r="X140" s="530"/>
      <c r="Y140" s="512"/>
      <c r="Z140" s="574"/>
      <c r="AA140" s="577"/>
      <c r="AB140" s="544"/>
      <c r="AC140" s="558"/>
      <c r="AD140" s="558"/>
      <c r="AE140" s="512"/>
      <c r="AF140" s="85"/>
      <c r="AG140" s="371"/>
      <c r="AH140" s="512"/>
      <c r="AI140" s="577"/>
      <c r="AJ140" s="507"/>
      <c r="AK140" s="587"/>
      <c r="AL140" s="587"/>
      <c r="AM140" s="371"/>
      <c r="AN140" s="571"/>
      <c r="AO140" s="580"/>
      <c r="AP140" s="530"/>
      <c r="AQ140" s="530"/>
      <c r="AR140" s="530"/>
      <c r="AS140" s="530"/>
      <c r="AT140" s="530"/>
      <c r="AU140" s="530"/>
      <c r="AV140" s="530"/>
      <c r="AW140" s="530"/>
      <c r="AX140" s="530"/>
      <c r="AY140" s="530"/>
      <c r="AZ140" s="530"/>
      <c r="BA140" s="568"/>
      <c r="BB140" s="568"/>
      <c r="BC140" s="568"/>
      <c r="BD140" s="568"/>
      <c r="BE140" s="568"/>
    </row>
    <row r="141" spans="1:57" x14ac:dyDescent="0.25">
      <c r="A141" s="373"/>
      <c r="B141" s="596"/>
      <c r="C141" s="587"/>
      <c r="D141" s="376"/>
      <c r="E141" s="371"/>
      <c r="F141" s="371"/>
      <c r="G141" s="527"/>
      <c r="H141" s="521" t="s">
        <v>185</v>
      </c>
      <c r="I141" s="511" t="s">
        <v>197</v>
      </c>
      <c r="J141" s="602"/>
      <c r="K141" s="603"/>
      <c r="L141" s="512"/>
      <c r="M141" s="539"/>
      <c r="N141" s="564"/>
      <c r="O141" s="542"/>
      <c r="P141" s="512"/>
      <c r="Q141" s="530"/>
      <c r="R141" s="530"/>
      <c r="S141" s="530"/>
      <c r="T141" s="530"/>
      <c r="U141" s="530"/>
      <c r="V141" s="530"/>
      <c r="W141" s="530"/>
      <c r="X141" s="530"/>
      <c r="Y141" s="512"/>
      <c r="Z141" s="574"/>
      <c r="AA141" s="577"/>
      <c r="AB141" s="544"/>
      <c r="AC141" s="558"/>
      <c r="AD141" s="558"/>
      <c r="AE141" s="512"/>
      <c r="AF141" s="85"/>
      <c r="AG141" s="371"/>
      <c r="AH141" s="512"/>
      <c r="AI141" s="577"/>
      <c r="AJ141" s="507"/>
      <c r="AK141" s="587"/>
      <c r="AL141" s="587"/>
      <c r="AM141" s="371"/>
      <c r="AN141" s="571"/>
      <c r="AO141" s="580"/>
      <c r="AP141" s="530"/>
      <c r="AQ141" s="530"/>
      <c r="AR141" s="530"/>
      <c r="AS141" s="530"/>
      <c r="AT141" s="530"/>
      <c r="AU141" s="530"/>
      <c r="AV141" s="530"/>
      <c r="AW141" s="530"/>
      <c r="AX141" s="530"/>
      <c r="AY141" s="530"/>
      <c r="AZ141" s="530"/>
      <c r="BA141" s="568"/>
      <c r="BB141" s="568"/>
      <c r="BC141" s="568"/>
      <c r="BD141" s="568"/>
      <c r="BE141" s="568"/>
    </row>
    <row r="142" spans="1:57" x14ac:dyDescent="0.25">
      <c r="A142" s="373"/>
      <c r="B142" s="596"/>
      <c r="C142" s="587"/>
      <c r="D142" s="376"/>
      <c r="E142" s="371"/>
      <c r="F142" s="371"/>
      <c r="G142" s="527"/>
      <c r="H142" s="521"/>
      <c r="I142" s="512"/>
      <c r="J142" s="602"/>
      <c r="K142" s="603"/>
      <c r="L142" s="512"/>
      <c r="M142" s="539"/>
      <c r="N142" s="564"/>
      <c r="O142" s="542"/>
      <c r="P142" s="513"/>
      <c r="Q142" s="531"/>
      <c r="R142" s="531"/>
      <c r="S142" s="530"/>
      <c r="T142" s="530"/>
      <c r="U142" s="530"/>
      <c r="V142" s="530"/>
      <c r="W142" s="530"/>
      <c r="X142" s="530"/>
      <c r="Y142" s="512"/>
      <c r="Z142" s="574"/>
      <c r="AA142" s="577"/>
      <c r="AB142" s="544"/>
      <c r="AC142" s="558"/>
      <c r="AD142" s="558"/>
      <c r="AE142" s="512"/>
      <c r="AF142" s="85"/>
      <c r="AG142" s="371"/>
      <c r="AH142" s="512"/>
      <c r="AI142" s="577"/>
      <c r="AJ142" s="507"/>
      <c r="AK142" s="587"/>
      <c r="AL142" s="587"/>
      <c r="AM142" s="371"/>
      <c r="AN142" s="571"/>
      <c r="AO142" s="580"/>
      <c r="AP142" s="530"/>
      <c r="AQ142" s="530"/>
      <c r="AR142" s="530"/>
      <c r="AS142" s="530"/>
      <c r="AT142" s="530"/>
      <c r="AU142" s="530"/>
      <c r="AV142" s="530"/>
      <c r="AW142" s="530"/>
      <c r="AX142" s="530"/>
      <c r="AY142" s="530"/>
      <c r="AZ142" s="530"/>
      <c r="BA142" s="568"/>
      <c r="BB142" s="568"/>
      <c r="BC142" s="568"/>
      <c r="BD142" s="568"/>
      <c r="BE142" s="568"/>
    </row>
    <row r="143" spans="1:57" x14ac:dyDescent="0.25">
      <c r="A143" s="373"/>
      <c r="B143" s="596"/>
      <c r="C143" s="587"/>
      <c r="D143" s="376"/>
      <c r="E143" s="371"/>
      <c r="F143" s="371"/>
      <c r="G143" s="527"/>
      <c r="H143" s="521"/>
      <c r="I143" s="512"/>
      <c r="J143" s="602"/>
      <c r="K143" s="603"/>
      <c r="L143" s="512"/>
      <c r="M143" s="539"/>
      <c r="N143" s="564"/>
      <c r="O143" s="542"/>
      <c r="P143" s="520" t="s">
        <v>175</v>
      </c>
      <c r="Q143" s="520" t="s">
        <v>176</v>
      </c>
      <c r="R143" s="529">
        <f>+IFERROR(VLOOKUP(Q143,[5]DATOS!$E$2:$F$17,2,FALSE),"")</f>
        <v>15</v>
      </c>
      <c r="S143" s="530"/>
      <c r="T143" s="530"/>
      <c r="U143" s="530"/>
      <c r="V143" s="530"/>
      <c r="W143" s="530"/>
      <c r="X143" s="530"/>
      <c r="Y143" s="512"/>
      <c r="Z143" s="574"/>
      <c r="AA143" s="577"/>
      <c r="AB143" s="544"/>
      <c r="AC143" s="558"/>
      <c r="AD143" s="558"/>
      <c r="AE143" s="513"/>
      <c r="AF143" s="85"/>
      <c r="AG143" s="371"/>
      <c r="AH143" s="512"/>
      <c r="AI143" s="577"/>
      <c r="AJ143" s="507"/>
      <c r="AK143" s="587"/>
      <c r="AL143" s="587"/>
      <c r="AM143" s="371"/>
      <c r="AN143" s="571"/>
      <c r="AO143" s="580"/>
      <c r="AP143" s="530"/>
      <c r="AQ143" s="530"/>
      <c r="AR143" s="530"/>
      <c r="AS143" s="530"/>
      <c r="AT143" s="530"/>
      <c r="AU143" s="530"/>
      <c r="AV143" s="530"/>
      <c r="AW143" s="530"/>
      <c r="AX143" s="530"/>
      <c r="AY143" s="530"/>
      <c r="AZ143" s="530"/>
      <c r="BA143" s="568"/>
      <c r="BB143" s="568"/>
      <c r="BC143" s="568"/>
      <c r="BD143" s="568"/>
      <c r="BE143" s="568"/>
    </row>
    <row r="144" spans="1:57" ht="15.75" thickBot="1" x14ac:dyDescent="0.3">
      <c r="A144" s="373"/>
      <c r="B144" s="596"/>
      <c r="C144" s="587"/>
      <c r="D144" s="376"/>
      <c r="E144" s="371"/>
      <c r="F144" s="371"/>
      <c r="G144" s="527"/>
      <c r="H144" s="521"/>
      <c r="I144" s="556"/>
      <c r="J144" s="602"/>
      <c r="K144" s="603"/>
      <c r="L144" s="512"/>
      <c r="M144" s="539"/>
      <c r="N144" s="564"/>
      <c r="O144" s="542"/>
      <c r="P144" s="512"/>
      <c r="Q144" s="512"/>
      <c r="R144" s="530"/>
      <c r="S144" s="530"/>
      <c r="T144" s="530"/>
      <c r="U144" s="530"/>
      <c r="V144" s="530"/>
      <c r="W144" s="530"/>
      <c r="X144" s="530"/>
      <c r="Y144" s="512"/>
      <c r="Z144" s="574"/>
      <c r="AA144" s="577"/>
      <c r="AB144" s="544"/>
      <c r="AC144" s="558"/>
      <c r="AD144" s="558"/>
      <c r="AE144" s="45"/>
      <c r="AF144" s="85"/>
      <c r="AG144" s="371"/>
      <c r="AH144" s="512"/>
      <c r="AI144" s="577"/>
      <c r="AJ144" s="507"/>
      <c r="AK144" s="587"/>
      <c r="AL144" s="587"/>
      <c r="AM144" s="371"/>
      <c r="AN144" s="571"/>
      <c r="AO144" s="580"/>
      <c r="AP144" s="530"/>
      <c r="AQ144" s="530"/>
      <c r="AR144" s="530"/>
      <c r="AS144" s="530"/>
      <c r="AT144" s="530"/>
      <c r="AU144" s="530"/>
      <c r="AV144" s="530"/>
      <c r="AW144" s="530"/>
      <c r="AX144" s="530"/>
      <c r="AY144" s="530"/>
      <c r="AZ144" s="530"/>
      <c r="BA144" s="568"/>
      <c r="BB144" s="568"/>
      <c r="BC144" s="568"/>
      <c r="BD144" s="568"/>
      <c r="BE144" s="568"/>
    </row>
    <row r="145" spans="1:57" x14ac:dyDescent="0.25">
      <c r="A145" s="373"/>
      <c r="B145" s="596"/>
      <c r="C145" s="587"/>
      <c r="D145" s="376"/>
      <c r="E145" s="371"/>
      <c r="F145" s="371"/>
      <c r="G145" s="527"/>
      <c r="H145" s="521" t="s">
        <v>186</v>
      </c>
      <c r="I145" s="511" t="s">
        <v>197</v>
      </c>
      <c r="J145" s="602"/>
      <c r="K145" s="603"/>
      <c r="L145" s="512"/>
      <c r="M145" s="539"/>
      <c r="N145" s="564"/>
      <c r="O145" s="542"/>
      <c r="P145" s="512"/>
      <c r="Q145" s="512"/>
      <c r="R145" s="530"/>
      <c r="S145" s="530"/>
      <c r="T145" s="530"/>
      <c r="U145" s="530"/>
      <c r="V145" s="530"/>
      <c r="W145" s="530"/>
      <c r="X145" s="530"/>
      <c r="Y145" s="512"/>
      <c r="Z145" s="574"/>
      <c r="AA145" s="577"/>
      <c r="AB145" s="544"/>
      <c r="AC145" s="558"/>
      <c r="AD145" s="558"/>
      <c r="AE145" s="45"/>
      <c r="AF145" s="85"/>
      <c r="AG145" s="371"/>
      <c r="AH145" s="512"/>
      <c r="AI145" s="577"/>
      <c r="AJ145" s="507"/>
      <c r="AK145" s="587"/>
      <c r="AL145" s="587"/>
      <c r="AM145" s="371"/>
      <c r="AN145" s="571"/>
      <c r="AO145" s="580"/>
      <c r="AP145" s="530"/>
      <c r="AQ145" s="530"/>
      <c r="AR145" s="530"/>
      <c r="AS145" s="530"/>
      <c r="AT145" s="530"/>
      <c r="AU145" s="530"/>
      <c r="AV145" s="530"/>
      <c r="AW145" s="530"/>
      <c r="AX145" s="530"/>
      <c r="AY145" s="530"/>
      <c r="AZ145" s="530"/>
      <c r="BA145" s="568"/>
      <c r="BB145" s="568"/>
      <c r="BC145" s="568"/>
      <c r="BD145" s="568"/>
      <c r="BE145" s="568"/>
    </row>
    <row r="146" spans="1:57" x14ac:dyDescent="0.25">
      <c r="A146" s="373"/>
      <c r="B146" s="596"/>
      <c r="C146" s="587"/>
      <c r="D146" s="376"/>
      <c r="E146" s="371"/>
      <c r="F146" s="371"/>
      <c r="G146" s="527"/>
      <c r="H146" s="521"/>
      <c r="I146" s="512"/>
      <c r="J146" s="602"/>
      <c r="K146" s="603"/>
      <c r="L146" s="512"/>
      <c r="M146" s="539"/>
      <c r="N146" s="564"/>
      <c r="O146" s="542"/>
      <c r="P146" s="513"/>
      <c r="Q146" s="513"/>
      <c r="R146" s="531"/>
      <c r="S146" s="530"/>
      <c r="T146" s="530"/>
      <c r="U146" s="530"/>
      <c r="V146" s="530"/>
      <c r="W146" s="530"/>
      <c r="X146" s="530"/>
      <c r="Y146" s="512"/>
      <c r="Z146" s="574"/>
      <c r="AA146" s="577"/>
      <c r="AB146" s="544"/>
      <c r="AC146" s="558"/>
      <c r="AD146" s="558"/>
      <c r="AE146" s="45"/>
      <c r="AF146" s="85"/>
      <c r="AG146" s="371"/>
      <c r="AH146" s="512"/>
      <c r="AI146" s="577"/>
      <c r="AJ146" s="507"/>
      <c r="AK146" s="587"/>
      <c r="AL146" s="587"/>
      <c r="AM146" s="371"/>
      <c r="AN146" s="571"/>
      <c r="AO146" s="580"/>
      <c r="AP146" s="530"/>
      <c r="AQ146" s="530"/>
      <c r="AR146" s="530"/>
      <c r="AS146" s="530"/>
      <c r="AT146" s="530"/>
      <c r="AU146" s="530"/>
      <c r="AV146" s="530"/>
      <c r="AW146" s="530"/>
      <c r="AX146" s="530"/>
      <c r="AY146" s="530"/>
      <c r="AZ146" s="530"/>
      <c r="BA146" s="568"/>
      <c r="BB146" s="568"/>
      <c r="BC146" s="568"/>
      <c r="BD146" s="568"/>
      <c r="BE146" s="568"/>
    </row>
    <row r="147" spans="1:57" x14ac:dyDescent="0.25">
      <c r="A147" s="373"/>
      <c r="B147" s="596"/>
      <c r="C147" s="587"/>
      <c r="D147" s="376"/>
      <c r="E147" s="371"/>
      <c r="F147" s="371"/>
      <c r="G147" s="527"/>
      <c r="H147" s="521"/>
      <c r="I147" s="512"/>
      <c r="J147" s="602"/>
      <c r="K147" s="603"/>
      <c r="L147" s="512"/>
      <c r="M147" s="539"/>
      <c r="N147" s="564"/>
      <c r="O147" s="542"/>
      <c r="P147" s="520" t="s">
        <v>178</v>
      </c>
      <c r="Q147" s="529" t="s">
        <v>179</v>
      </c>
      <c r="R147" s="529">
        <f>+IFERROR(VLOOKUP(Q147,[5]DATOS!$E$2:$F$17,2,FALSE),"")</f>
        <v>10</v>
      </c>
      <c r="S147" s="530"/>
      <c r="T147" s="530"/>
      <c r="U147" s="530"/>
      <c r="V147" s="530"/>
      <c r="W147" s="530"/>
      <c r="X147" s="530"/>
      <c r="Y147" s="512"/>
      <c r="Z147" s="574"/>
      <c r="AA147" s="577"/>
      <c r="AB147" s="544"/>
      <c r="AC147" s="558"/>
      <c r="AD147" s="558"/>
      <c r="AE147" s="45"/>
      <c r="AF147" s="85"/>
      <c r="AG147" s="371"/>
      <c r="AH147" s="512"/>
      <c r="AI147" s="577"/>
      <c r="AJ147" s="507"/>
      <c r="AK147" s="587"/>
      <c r="AL147" s="587"/>
      <c r="AM147" s="371"/>
      <c r="AN147" s="571"/>
      <c r="AO147" s="580"/>
      <c r="AP147" s="530"/>
      <c r="AQ147" s="530"/>
      <c r="AR147" s="530"/>
      <c r="AS147" s="530"/>
      <c r="AT147" s="530"/>
      <c r="AU147" s="530"/>
      <c r="AV147" s="530"/>
      <c r="AW147" s="530"/>
      <c r="AX147" s="530"/>
      <c r="AY147" s="530"/>
      <c r="AZ147" s="530"/>
      <c r="BA147" s="568"/>
      <c r="BB147" s="568"/>
      <c r="BC147" s="568"/>
      <c r="BD147" s="568"/>
      <c r="BE147" s="568"/>
    </row>
    <row r="148" spans="1:57" ht="15.75" thickBot="1" x14ac:dyDescent="0.3">
      <c r="A148" s="373"/>
      <c r="B148" s="596"/>
      <c r="C148" s="587"/>
      <c r="D148" s="376"/>
      <c r="E148" s="371"/>
      <c r="F148" s="371"/>
      <c r="G148" s="527"/>
      <c r="H148" s="521"/>
      <c r="I148" s="556"/>
      <c r="J148" s="602"/>
      <c r="K148" s="603"/>
      <c r="L148" s="512"/>
      <c r="M148" s="539"/>
      <c r="N148" s="564"/>
      <c r="O148" s="542"/>
      <c r="P148" s="512"/>
      <c r="Q148" s="530"/>
      <c r="R148" s="530"/>
      <c r="S148" s="530"/>
      <c r="T148" s="530"/>
      <c r="U148" s="530"/>
      <c r="V148" s="530"/>
      <c r="W148" s="530"/>
      <c r="X148" s="530"/>
      <c r="Y148" s="512"/>
      <c r="Z148" s="574"/>
      <c r="AA148" s="577"/>
      <c r="AB148" s="544"/>
      <c r="AC148" s="558"/>
      <c r="AD148" s="558"/>
      <c r="AE148" s="45"/>
      <c r="AF148" s="85"/>
      <c r="AG148" s="371"/>
      <c r="AH148" s="512"/>
      <c r="AI148" s="577"/>
      <c r="AJ148" s="507"/>
      <c r="AK148" s="587"/>
      <c r="AL148" s="587"/>
      <c r="AM148" s="371"/>
      <c r="AN148" s="571"/>
      <c r="AO148" s="580"/>
      <c r="AP148" s="530"/>
      <c r="AQ148" s="530"/>
      <c r="AR148" s="530"/>
      <c r="AS148" s="530"/>
      <c r="AT148" s="530"/>
      <c r="AU148" s="530"/>
      <c r="AV148" s="530"/>
      <c r="AW148" s="530"/>
      <c r="AX148" s="530"/>
      <c r="AY148" s="530"/>
      <c r="AZ148" s="530"/>
      <c r="BA148" s="568"/>
      <c r="BB148" s="568"/>
      <c r="BC148" s="568"/>
      <c r="BD148" s="568"/>
      <c r="BE148" s="568"/>
    </row>
    <row r="149" spans="1:57" x14ac:dyDescent="0.25">
      <c r="A149" s="373"/>
      <c r="B149" s="596"/>
      <c r="C149" s="587"/>
      <c r="D149" s="376"/>
      <c r="E149" s="371"/>
      <c r="F149" s="371"/>
      <c r="G149" s="527"/>
      <c r="H149" s="521" t="s">
        <v>187</v>
      </c>
      <c r="I149" s="511" t="s">
        <v>197</v>
      </c>
      <c r="J149" s="602"/>
      <c r="K149" s="603"/>
      <c r="L149" s="512"/>
      <c r="M149" s="539"/>
      <c r="N149" s="564"/>
      <c r="O149" s="542"/>
      <c r="P149" s="512"/>
      <c r="Q149" s="530"/>
      <c r="R149" s="530"/>
      <c r="S149" s="530"/>
      <c r="T149" s="530"/>
      <c r="U149" s="530"/>
      <c r="V149" s="530"/>
      <c r="W149" s="530"/>
      <c r="X149" s="530"/>
      <c r="Y149" s="512"/>
      <c r="Z149" s="574"/>
      <c r="AA149" s="577"/>
      <c r="AB149" s="544"/>
      <c r="AC149" s="558"/>
      <c r="AD149" s="558"/>
      <c r="AE149" s="45"/>
      <c r="AF149" s="85"/>
      <c r="AG149" s="371"/>
      <c r="AH149" s="512"/>
      <c r="AI149" s="577"/>
      <c r="AJ149" s="507"/>
      <c r="AK149" s="587"/>
      <c r="AL149" s="587"/>
      <c r="AM149" s="371"/>
      <c r="AN149" s="571"/>
      <c r="AO149" s="580"/>
      <c r="AP149" s="530"/>
      <c r="AQ149" s="530"/>
      <c r="AR149" s="530"/>
      <c r="AS149" s="530"/>
      <c r="AT149" s="530"/>
      <c r="AU149" s="530"/>
      <c r="AV149" s="530"/>
      <c r="AW149" s="530"/>
      <c r="AX149" s="530"/>
      <c r="AY149" s="530"/>
      <c r="AZ149" s="530"/>
      <c r="BA149" s="568"/>
      <c r="BB149" s="568"/>
      <c r="BC149" s="568"/>
      <c r="BD149" s="568"/>
      <c r="BE149" s="568"/>
    </row>
    <row r="150" spans="1:57" ht="15.75" thickBot="1" x14ac:dyDescent="0.3">
      <c r="A150" s="373"/>
      <c r="B150" s="596"/>
      <c r="C150" s="587"/>
      <c r="D150" s="376"/>
      <c r="E150" s="371"/>
      <c r="F150" s="371"/>
      <c r="G150" s="527"/>
      <c r="H150" s="521"/>
      <c r="I150" s="556"/>
      <c r="J150" s="602"/>
      <c r="K150" s="603"/>
      <c r="L150" s="512"/>
      <c r="M150" s="539"/>
      <c r="N150" s="564"/>
      <c r="O150" s="542"/>
      <c r="P150" s="512"/>
      <c r="Q150" s="530"/>
      <c r="R150" s="530"/>
      <c r="S150" s="530"/>
      <c r="T150" s="530"/>
      <c r="U150" s="530"/>
      <c r="V150" s="530"/>
      <c r="W150" s="530"/>
      <c r="X150" s="530"/>
      <c r="Y150" s="512"/>
      <c r="Z150" s="574"/>
      <c r="AA150" s="577"/>
      <c r="AB150" s="544"/>
      <c r="AC150" s="558"/>
      <c r="AD150" s="558"/>
      <c r="AE150" s="45"/>
      <c r="AF150" s="85"/>
      <c r="AG150" s="371"/>
      <c r="AH150" s="512"/>
      <c r="AI150" s="577"/>
      <c r="AJ150" s="507"/>
      <c r="AK150" s="587"/>
      <c r="AL150" s="587"/>
      <c r="AM150" s="371"/>
      <c r="AN150" s="571"/>
      <c r="AO150" s="580"/>
      <c r="AP150" s="530"/>
      <c r="AQ150" s="530"/>
      <c r="AR150" s="530"/>
      <c r="AS150" s="530"/>
      <c r="AT150" s="530"/>
      <c r="AU150" s="530"/>
      <c r="AV150" s="530"/>
      <c r="AW150" s="530"/>
      <c r="AX150" s="530"/>
      <c r="AY150" s="530"/>
      <c r="AZ150" s="530"/>
      <c r="BA150" s="568"/>
      <c r="BB150" s="568"/>
      <c r="BC150" s="568"/>
      <c r="BD150" s="568"/>
      <c r="BE150" s="568"/>
    </row>
    <row r="151" spans="1:57" x14ac:dyDescent="0.25">
      <c r="A151" s="373"/>
      <c r="B151" s="596"/>
      <c r="C151" s="587"/>
      <c r="D151" s="376"/>
      <c r="E151" s="371"/>
      <c r="F151" s="371"/>
      <c r="G151" s="527"/>
      <c r="H151" s="521" t="s">
        <v>188</v>
      </c>
      <c r="I151" s="511" t="s">
        <v>204</v>
      </c>
      <c r="J151" s="602"/>
      <c r="K151" s="603"/>
      <c r="L151" s="512"/>
      <c r="M151" s="539"/>
      <c r="N151" s="564"/>
      <c r="O151" s="542"/>
      <c r="P151" s="512"/>
      <c r="Q151" s="530"/>
      <c r="R151" s="530"/>
      <c r="S151" s="530"/>
      <c r="T151" s="530"/>
      <c r="U151" s="530"/>
      <c r="V151" s="530"/>
      <c r="W151" s="530"/>
      <c r="X151" s="530"/>
      <c r="Y151" s="512"/>
      <c r="Z151" s="574"/>
      <c r="AA151" s="577"/>
      <c r="AB151" s="544"/>
      <c r="AC151" s="558"/>
      <c r="AD151" s="558"/>
      <c r="AE151" s="45"/>
      <c r="AF151" s="85"/>
      <c r="AG151" s="371"/>
      <c r="AH151" s="512"/>
      <c r="AI151" s="577"/>
      <c r="AJ151" s="507"/>
      <c r="AK151" s="587"/>
      <c r="AL151" s="587"/>
      <c r="AM151" s="371"/>
      <c r="AN151" s="571"/>
      <c r="AO151" s="580"/>
      <c r="AP151" s="530"/>
      <c r="AQ151" s="530"/>
      <c r="AR151" s="530"/>
      <c r="AS151" s="530"/>
      <c r="AT151" s="530"/>
      <c r="AU151" s="530"/>
      <c r="AV151" s="530"/>
      <c r="AW151" s="530"/>
      <c r="AX151" s="530"/>
      <c r="AY151" s="530"/>
      <c r="AZ151" s="530"/>
      <c r="BA151" s="568"/>
      <c r="BB151" s="568"/>
      <c r="BC151" s="568"/>
      <c r="BD151" s="568"/>
      <c r="BE151" s="568"/>
    </row>
    <row r="152" spans="1:57" ht="15.75" thickBot="1" x14ac:dyDescent="0.3">
      <c r="A152" s="373"/>
      <c r="B152" s="596"/>
      <c r="C152" s="587"/>
      <c r="D152" s="376"/>
      <c r="E152" s="371"/>
      <c r="F152" s="371"/>
      <c r="G152" s="527"/>
      <c r="H152" s="521"/>
      <c r="I152" s="556"/>
      <c r="J152" s="602"/>
      <c r="K152" s="603"/>
      <c r="L152" s="512"/>
      <c r="M152" s="539"/>
      <c r="N152" s="564"/>
      <c r="O152" s="542"/>
      <c r="P152" s="512"/>
      <c r="Q152" s="530"/>
      <c r="R152" s="530"/>
      <c r="S152" s="530"/>
      <c r="T152" s="530"/>
      <c r="U152" s="530"/>
      <c r="V152" s="530"/>
      <c r="W152" s="530"/>
      <c r="X152" s="530"/>
      <c r="Y152" s="512"/>
      <c r="Z152" s="574"/>
      <c r="AA152" s="577"/>
      <c r="AB152" s="544"/>
      <c r="AC152" s="558"/>
      <c r="AD152" s="558"/>
      <c r="AE152" s="45"/>
      <c r="AF152" s="85"/>
      <c r="AG152" s="371"/>
      <c r="AH152" s="512"/>
      <c r="AI152" s="577"/>
      <c r="AJ152" s="507"/>
      <c r="AK152" s="587"/>
      <c r="AL152" s="587"/>
      <c r="AM152" s="371"/>
      <c r="AN152" s="571"/>
      <c r="AO152" s="580"/>
      <c r="AP152" s="530"/>
      <c r="AQ152" s="530"/>
      <c r="AR152" s="530"/>
      <c r="AS152" s="530"/>
      <c r="AT152" s="530"/>
      <c r="AU152" s="530"/>
      <c r="AV152" s="530"/>
      <c r="AW152" s="530"/>
      <c r="AX152" s="530"/>
      <c r="AY152" s="530"/>
      <c r="AZ152" s="530"/>
      <c r="BA152" s="568"/>
      <c r="BB152" s="568"/>
      <c r="BC152" s="568"/>
      <c r="BD152" s="568"/>
      <c r="BE152" s="568"/>
    </row>
    <row r="153" spans="1:57" x14ac:dyDescent="0.25">
      <c r="A153" s="373"/>
      <c r="B153" s="596"/>
      <c r="C153" s="587"/>
      <c r="D153" s="376"/>
      <c r="E153" s="371"/>
      <c r="F153" s="371"/>
      <c r="G153" s="527"/>
      <c r="H153" s="521" t="s">
        <v>189</v>
      </c>
      <c r="I153" s="511" t="s">
        <v>204</v>
      </c>
      <c r="J153" s="602"/>
      <c r="K153" s="603"/>
      <c r="L153" s="512"/>
      <c r="M153" s="539"/>
      <c r="N153" s="564"/>
      <c r="O153" s="542"/>
      <c r="P153" s="512"/>
      <c r="Q153" s="530"/>
      <c r="R153" s="530"/>
      <c r="S153" s="530"/>
      <c r="T153" s="530"/>
      <c r="U153" s="530"/>
      <c r="V153" s="530"/>
      <c r="W153" s="530"/>
      <c r="X153" s="530"/>
      <c r="Y153" s="512"/>
      <c r="Z153" s="574"/>
      <c r="AA153" s="577"/>
      <c r="AB153" s="544"/>
      <c r="AC153" s="558"/>
      <c r="AD153" s="558"/>
      <c r="AE153" s="45"/>
      <c r="AF153" s="85"/>
      <c r="AG153" s="371"/>
      <c r="AH153" s="512"/>
      <c r="AI153" s="577"/>
      <c r="AJ153" s="507"/>
      <c r="AK153" s="587"/>
      <c r="AL153" s="587"/>
      <c r="AM153" s="371"/>
      <c r="AN153" s="571"/>
      <c r="AO153" s="580"/>
      <c r="AP153" s="530"/>
      <c r="AQ153" s="530"/>
      <c r="AR153" s="530"/>
      <c r="AS153" s="530"/>
      <c r="AT153" s="530"/>
      <c r="AU153" s="530"/>
      <c r="AV153" s="530"/>
      <c r="AW153" s="530"/>
      <c r="AX153" s="530"/>
      <c r="AY153" s="530"/>
      <c r="AZ153" s="530"/>
      <c r="BA153" s="568"/>
      <c r="BB153" s="568"/>
      <c r="BC153" s="568"/>
      <c r="BD153" s="568"/>
      <c r="BE153" s="568"/>
    </row>
    <row r="154" spans="1:57" x14ac:dyDescent="0.25">
      <c r="A154" s="373"/>
      <c r="B154" s="596"/>
      <c r="C154" s="587"/>
      <c r="D154" s="376"/>
      <c r="E154" s="371"/>
      <c r="F154" s="371"/>
      <c r="G154" s="527"/>
      <c r="H154" s="521"/>
      <c r="I154" s="512"/>
      <c r="J154" s="602"/>
      <c r="K154" s="603"/>
      <c r="L154" s="512"/>
      <c r="M154" s="539"/>
      <c r="N154" s="564"/>
      <c r="O154" s="542"/>
      <c r="P154" s="512"/>
      <c r="Q154" s="530"/>
      <c r="R154" s="530"/>
      <c r="S154" s="530"/>
      <c r="T154" s="530"/>
      <c r="U154" s="530"/>
      <c r="V154" s="530"/>
      <c r="W154" s="530"/>
      <c r="X154" s="530"/>
      <c r="Y154" s="512"/>
      <c r="Z154" s="574"/>
      <c r="AA154" s="577"/>
      <c r="AB154" s="544"/>
      <c r="AC154" s="558"/>
      <c r="AD154" s="558"/>
      <c r="AE154" s="45"/>
      <c r="AF154" s="85"/>
      <c r="AG154" s="371"/>
      <c r="AH154" s="512"/>
      <c r="AI154" s="577"/>
      <c r="AJ154" s="507"/>
      <c r="AK154" s="587"/>
      <c r="AL154" s="587"/>
      <c r="AM154" s="371"/>
      <c r="AN154" s="571"/>
      <c r="AO154" s="580"/>
      <c r="AP154" s="530"/>
      <c r="AQ154" s="530"/>
      <c r="AR154" s="530"/>
      <c r="AS154" s="530"/>
      <c r="AT154" s="530"/>
      <c r="AU154" s="530"/>
      <c r="AV154" s="530"/>
      <c r="AW154" s="530"/>
      <c r="AX154" s="530"/>
      <c r="AY154" s="530"/>
      <c r="AZ154" s="530"/>
      <c r="BA154" s="568"/>
      <c r="BB154" s="568"/>
      <c r="BC154" s="568"/>
      <c r="BD154" s="568"/>
      <c r="BE154" s="568"/>
    </row>
    <row r="155" spans="1:57" ht="15.75" thickBot="1" x14ac:dyDescent="0.3">
      <c r="A155" s="373"/>
      <c r="B155" s="596"/>
      <c r="C155" s="587"/>
      <c r="D155" s="376"/>
      <c r="E155" s="371"/>
      <c r="F155" s="371"/>
      <c r="G155" s="527"/>
      <c r="H155" s="521"/>
      <c r="I155" s="556"/>
      <c r="J155" s="602"/>
      <c r="K155" s="603"/>
      <c r="L155" s="512"/>
      <c r="M155" s="539"/>
      <c r="N155" s="564"/>
      <c r="O155" s="542"/>
      <c r="P155" s="512"/>
      <c r="Q155" s="530"/>
      <c r="R155" s="530"/>
      <c r="S155" s="530"/>
      <c r="T155" s="530"/>
      <c r="U155" s="530"/>
      <c r="V155" s="530"/>
      <c r="W155" s="530"/>
      <c r="X155" s="530"/>
      <c r="Y155" s="512"/>
      <c r="Z155" s="574"/>
      <c r="AA155" s="577"/>
      <c r="AB155" s="544"/>
      <c r="AC155" s="558"/>
      <c r="AD155" s="558"/>
      <c r="AE155" s="45"/>
      <c r="AF155" s="85"/>
      <c r="AG155" s="371"/>
      <c r="AH155" s="512"/>
      <c r="AI155" s="577"/>
      <c r="AJ155" s="507"/>
      <c r="AK155" s="587"/>
      <c r="AL155" s="587"/>
      <c r="AM155" s="371"/>
      <c r="AN155" s="571"/>
      <c r="AO155" s="580"/>
      <c r="AP155" s="530"/>
      <c r="AQ155" s="530"/>
      <c r="AR155" s="530"/>
      <c r="AS155" s="530"/>
      <c r="AT155" s="530"/>
      <c r="AU155" s="530"/>
      <c r="AV155" s="530"/>
      <c r="AW155" s="530"/>
      <c r="AX155" s="530"/>
      <c r="AY155" s="530"/>
      <c r="AZ155" s="530"/>
      <c r="BA155" s="568"/>
      <c r="BB155" s="568"/>
      <c r="BC155" s="568"/>
      <c r="BD155" s="568"/>
      <c r="BE155" s="568"/>
    </row>
    <row r="156" spans="1:57" x14ac:dyDescent="0.25">
      <c r="A156" s="373"/>
      <c r="B156" s="596"/>
      <c r="C156" s="587"/>
      <c r="D156" s="376"/>
      <c r="E156" s="371"/>
      <c r="F156" s="371"/>
      <c r="G156" s="527"/>
      <c r="H156" s="521" t="s">
        <v>190</v>
      </c>
      <c r="I156" s="511" t="s">
        <v>204</v>
      </c>
      <c r="J156" s="602"/>
      <c r="K156" s="603"/>
      <c r="L156" s="512"/>
      <c r="M156" s="539"/>
      <c r="N156" s="564"/>
      <c r="O156" s="542"/>
      <c r="P156" s="513"/>
      <c r="Q156" s="531"/>
      <c r="R156" s="531"/>
      <c r="S156" s="530"/>
      <c r="T156" s="530"/>
      <c r="U156" s="530"/>
      <c r="V156" s="530"/>
      <c r="W156" s="530"/>
      <c r="X156" s="530"/>
      <c r="Y156" s="512"/>
      <c r="Z156" s="574"/>
      <c r="AA156" s="577"/>
      <c r="AB156" s="544"/>
      <c r="AC156" s="558"/>
      <c r="AD156" s="558"/>
      <c r="AE156" s="45"/>
      <c r="AF156" s="85"/>
      <c r="AG156" s="371"/>
      <c r="AH156" s="512"/>
      <c r="AI156" s="577"/>
      <c r="AJ156" s="507"/>
      <c r="AK156" s="587"/>
      <c r="AL156" s="587"/>
      <c r="AM156" s="371"/>
      <c r="AN156" s="571"/>
      <c r="AO156" s="580"/>
      <c r="AP156" s="530"/>
      <c r="AQ156" s="530"/>
      <c r="AR156" s="530"/>
      <c r="AS156" s="530"/>
      <c r="AT156" s="530"/>
      <c r="AU156" s="530"/>
      <c r="AV156" s="530"/>
      <c r="AW156" s="530"/>
      <c r="AX156" s="530"/>
      <c r="AY156" s="530"/>
      <c r="AZ156" s="530"/>
      <c r="BA156" s="568"/>
      <c r="BB156" s="568"/>
      <c r="BC156" s="568"/>
      <c r="BD156" s="568"/>
      <c r="BE156" s="568"/>
    </row>
    <row r="157" spans="1:57" x14ac:dyDescent="0.25">
      <c r="A157" s="373"/>
      <c r="B157" s="596"/>
      <c r="C157" s="587"/>
      <c r="D157" s="376"/>
      <c r="E157" s="371"/>
      <c r="F157" s="371"/>
      <c r="G157" s="527"/>
      <c r="H157" s="521"/>
      <c r="I157" s="512"/>
      <c r="J157" s="602"/>
      <c r="K157" s="603"/>
      <c r="L157" s="512"/>
      <c r="M157" s="539"/>
      <c r="N157" s="564"/>
      <c r="O157" s="542"/>
      <c r="P157" s="520"/>
      <c r="Q157" s="560"/>
      <c r="R157" s="529" t="str">
        <f>+IFERROR(VLOOKUP(#REF!,[5]DATOS!$E$2:$F$9,2,FALSE),"")</f>
        <v/>
      </c>
      <c r="S157" s="530"/>
      <c r="T157" s="530"/>
      <c r="U157" s="530"/>
      <c r="V157" s="530"/>
      <c r="W157" s="530"/>
      <c r="X157" s="530"/>
      <c r="Y157" s="512"/>
      <c r="Z157" s="574"/>
      <c r="AA157" s="577"/>
      <c r="AB157" s="544"/>
      <c r="AC157" s="558"/>
      <c r="AD157" s="558"/>
      <c r="AE157" s="45"/>
      <c r="AF157" s="85"/>
      <c r="AG157" s="371"/>
      <c r="AH157" s="512"/>
      <c r="AI157" s="577"/>
      <c r="AJ157" s="507"/>
      <c r="AK157" s="587"/>
      <c r="AL157" s="587"/>
      <c r="AM157" s="371"/>
      <c r="AN157" s="571"/>
      <c r="AO157" s="580"/>
      <c r="AP157" s="530"/>
      <c r="AQ157" s="530"/>
      <c r="AR157" s="530"/>
      <c r="AS157" s="530"/>
      <c r="AT157" s="530"/>
      <c r="AU157" s="530"/>
      <c r="AV157" s="530"/>
      <c r="AW157" s="530"/>
      <c r="AX157" s="530"/>
      <c r="AY157" s="530"/>
      <c r="AZ157" s="530"/>
      <c r="BA157" s="568"/>
      <c r="BB157" s="568"/>
      <c r="BC157" s="568"/>
      <c r="BD157" s="568"/>
      <c r="BE157" s="568"/>
    </row>
    <row r="158" spans="1:57" ht="15.75" thickBot="1" x14ac:dyDescent="0.3">
      <c r="A158" s="373"/>
      <c r="B158" s="596"/>
      <c r="C158" s="587"/>
      <c r="D158" s="376"/>
      <c r="E158" s="371"/>
      <c r="F158" s="371"/>
      <c r="G158" s="527"/>
      <c r="H158" s="521"/>
      <c r="I158" s="556"/>
      <c r="J158" s="602"/>
      <c r="K158" s="603"/>
      <c r="L158" s="512"/>
      <c r="M158" s="539"/>
      <c r="N158" s="564"/>
      <c r="O158" s="542"/>
      <c r="P158" s="512"/>
      <c r="Q158" s="561"/>
      <c r="R158" s="530"/>
      <c r="S158" s="530"/>
      <c r="T158" s="530"/>
      <c r="U158" s="530"/>
      <c r="V158" s="530"/>
      <c r="W158" s="530"/>
      <c r="X158" s="530"/>
      <c r="Y158" s="512"/>
      <c r="Z158" s="574"/>
      <c r="AA158" s="577"/>
      <c r="AB158" s="544"/>
      <c r="AC158" s="558"/>
      <c r="AD158" s="558"/>
      <c r="AE158" s="45"/>
      <c r="AF158" s="85"/>
      <c r="AG158" s="371"/>
      <c r="AH158" s="512"/>
      <c r="AI158" s="577"/>
      <c r="AJ158" s="507"/>
      <c r="AK158" s="587"/>
      <c r="AL158" s="587"/>
      <c r="AM158" s="371"/>
      <c r="AN158" s="571"/>
      <c r="AO158" s="580"/>
      <c r="AP158" s="530"/>
      <c r="AQ158" s="530"/>
      <c r="AR158" s="530"/>
      <c r="AS158" s="530"/>
      <c r="AT158" s="530"/>
      <c r="AU158" s="530"/>
      <c r="AV158" s="530"/>
      <c r="AW158" s="530"/>
      <c r="AX158" s="530"/>
      <c r="AY158" s="530"/>
      <c r="AZ158" s="530"/>
      <c r="BA158" s="568"/>
      <c r="BB158" s="568"/>
      <c r="BC158" s="568"/>
      <c r="BD158" s="568"/>
      <c r="BE158" s="568"/>
    </row>
    <row r="159" spans="1:57" x14ac:dyDescent="0.25">
      <c r="A159" s="373"/>
      <c r="B159" s="596"/>
      <c r="C159" s="587"/>
      <c r="D159" s="376"/>
      <c r="E159" s="371"/>
      <c r="F159" s="371"/>
      <c r="G159" s="527"/>
      <c r="H159" s="521" t="s">
        <v>191</v>
      </c>
      <c r="I159" s="511" t="s">
        <v>204</v>
      </c>
      <c r="J159" s="602"/>
      <c r="K159" s="603"/>
      <c r="L159" s="512"/>
      <c r="M159" s="539"/>
      <c r="N159" s="564"/>
      <c r="O159" s="542"/>
      <c r="P159" s="512"/>
      <c r="Q159" s="561"/>
      <c r="R159" s="530"/>
      <c r="S159" s="530"/>
      <c r="T159" s="530"/>
      <c r="U159" s="530"/>
      <c r="V159" s="530"/>
      <c r="W159" s="530"/>
      <c r="X159" s="530"/>
      <c r="Y159" s="512"/>
      <c r="Z159" s="574"/>
      <c r="AA159" s="577"/>
      <c r="AB159" s="544"/>
      <c r="AC159" s="558"/>
      <c r="AD159" s="558"/>
      <c r="AE159" s="45"/>
      <c r="AF159" s="85"/>
      <c r="AG159" s="371"/>
      <c r="AH159" s="512"/>
      <c r="AI159" s="577"/>
      <c r="AJ159" s="507"/>
      <c r="AK159" s="587"/>
      <c r="AL159" s="587"/>
      <c r="AM159" s="371"/>
      <c r="AN159" s="571"/>
      <c r="AO159" s="580"/>
      <c r="AP159" s="530"/>
      <c r="AQ159" s="530"/>
      <c r="AR159" s="530"/>
      <c r="AS159" s="530"/>
      <c r="AT159" s="530"/>
      <c r="AU159" s="530"/>
      <c r="AV159" s="530"/>
      <c r="AW159" s="530"/>
      <c r="AX159" s="530"/>
      <c r="AY159" s="530"/>
      <c r="AZ159" s="530"/>
      <c r="BA159" s="568"/>
      <c r="BB159" s="568"/>
      <c r="BC159" s="568"/>
      <c r="BD159" s="568"/>
      <c r="BE159" s="568"/>
    </row>
    <row r="160" spans="1:57" x14ac:dyDescent="0.25">
      <c r="A160" s="373"/>
      <c r="B160" s="596"/>
      <c r="C160" s="587"/>
      <c r="D160" s="376"/>
      <c r="E160" s="371"/>
      <c r="F160" s="371"/>
      <c r="G160" s="527"/>
      <c r="H160" s="521"/>
      <c r="I160" s="512"/>
      <c r="J160" s="602"/>
      <c r="K160" s="603"/>
      <c r="L160" s="512"/>
      <c r="M160" s="539"/>
      <c r="N160" s="564"/>
      <c r="O160" s="542"/>
      <c r="P160" s="512"/>
      <c r="Q160" s="561"/>
      <c r="R160" s="530"/>
      <c r="S160" s="530"/>
      <c r="T160" s="530"/>
      <c r="U160" s="530"/>
      <c r="V160" s="530"/>
      <c r="W160" s="530"/>
      <c r="X160" s="530"/>
      <c r="Y160" s="512"/>
      <c r="Z160" s="574"/>
      <c r="AA160" s="577"/>
      <c r="AB160" s="544"/>
      <c r="AC160" s="558"/>
      <c r="AD160" s="558"/>
      <c r="AE160" s="45"/>
      <c r="AF160" s="85"/>
      <c r="AG160" s="371"/>
      <c r="AH160" s="512"/>
      <c r="AI160" s="577"/>
      <c r="AJ160" s="507"/>
      <c r="AK160" s="587"/>
      <c r="AL160" s="587"/>
      <c r="AM160" s="371"/>
      <c r="AN160" s="571"/>
      <c r="AO160" s="580"/>
      <c r="AP160" s="530"/>
      <c r="AQ160" s="530"/>
      <c r="AR160" s="530"/>
      <c r="AS160" s="530"/>
      <c r="AT160" s="530"/>
      <c r="AU160" s="530"/>
      <c r="AV160" s="530"/>
      <c r="AW160" s="530"/>
      <c r="AX160" s="530"/>
      <c r="AY160" s="530"/>
      <c r="AZ160" s="530"/>
      <c r="BA160" s="568"/>
      <c r="BB160" s="568"/>
      <c r="BC160" s="568"/>
      <c r="BD160" s="568"/>
      <c r="BE160" s="568"/>
    </row>
    <row r="161" spans="1:57" x14ac:dyDescent="0.25">
      <c r="A161" s="373"/>
      <c r="B161" s="596"/>
      <c r="C161" s="587"/>
      <c r="D161" s="376"/>
      <c r="E161" s="371"/>
      <c r="F161" s="371"/>
      <c r="G161" s="527"/>
      <c r="H161" s="521"/>
      <c r="I161" s="512"/>
      <c r="J161" s="602"/>
      <c r="K161" s="603"/>
      <c r="L161" s="512"/>
      <c r="M161" s="539"/>
      <c r="N161" s="564"/>
      <c r="O161" s="542"/>
      <c r="P161" s="512"/>
      <c r="Q161" s="561"/>
      <c r="R161" s="530"/>
      <c r="S161" s="530"/>
      <c r="T161" s="530"/>
      <c r="U161" s="530"/>
      <c r="V161" s="530"/>
      <c r="W161" s="530"/>
      <c r="X161" s="530"/>
      <c r="Y161" s="512"/>
      <c r="Z161" s="574"/>
      <c r="AA161" s="577"/>
      <c r="AB161" s="544"/>
      <c r="AC161" s="558"/>
      <c r="AD161" s="558"/>
      <c r="AE161" s="45"/>
      <c r="AF161" s="85"/>
      <c r="AG161" s="371"/>
      <c r="AH161" s="512"/>
      <c r="AI161" s="577"/>
      <c r="AJ161" s="507"/>
      <c r="AK161" s="587"/>
      <c r="AL161" s="587"/>
      <c r="AM161" s="371"/>
      <c r="AN161" s="571"/>
      <c r="AO161" s="580"/>
      <c r="AP161" s="530"/>
      <c r="AQ161" s="530"/>
      <c r="AR161" s="530"/>
      <c r="AS161" s="530"/>
      <c r="AT161" s="530"/>
      <c r="AU161" s="530"/>
      <c r="AV161" s="530"/>
      <c r="AW161" s="530"/>
      <c r="AX161" s="530"/>
      <c r="AY161" s="530"/>
      <c r="AZ161" s="530"/>
      <c r="BA161" s="568"/>
      <c r="BB161" s="568"/>
      <c r="BC161" s="568"/>
      <c r="BD161" s="568"/>
      <c r="BE161" s="568"/>
    </row>
    <row r="162" spans="1:57" x14ac:dyDescent="0.25">
      <c r="A162" s="373"/>
      <c r="B162" s="596"/>
      <c r="C162" s="587"/>
      <c r="D162" s="376"/>
      <c r="E162" s="371"/>
      <c r="F162" s="371"/>
      <c r="G162" s="527"/>
      <c r="H162" s="521"/>
      <c r="I162" s="512"/>
      <c r="J162" s="602"/>
      <c r="K162" s="603"/>
      <c r="L162" s="512"/>
      <c r="M162" s="539"/>
      <c r="N162" s="564"/>
      <c r="O162" s="542"/>
      <c r="P162" s="512"/>
      <c r="Q162" s="561"/>
      <c r="R162" s="530"/>
      <c r="S162" s="530"/>
      <c r="T162" s="530"/>
      <c r="U162" s="530"/>
      <c r="V162" s="530"/>
      <c r="W162" s="530"/>
      <c r="X162" s="530"/>
      <c r="Y162" s="512"/>
      <c r="Z162" s="574"/>
      <c r="AA162" s="577"/>
      <c r="AB162" s="544"/>
      <c r="AC162" s="558"/>
      <c r="AD162" s="558"/>
      <c r="AE162" s="45"/>
      <c r="AF162" s="85"/>
      <c r="AG162" s="371"/>
      <c r="AH162" s="512"/>
      <c r="AI162" s="577"/>
      <c r="AJ162" s="507"/>
      <c r="AK162" s="587"/>
      <c r="AL162" s="587"/>
      <c r="AM162" s="371"/>
      <c r="AN162" s="571"/>
      <c r="AO162" s="580"/>
      <c r="AP162" s="530"/>
      <c r="AQ162" s="530"/>
      <c r="AR162" s="530"/>
      <c r="AS162" s="530"/>
      <c r="AT162" s="530"/>
      <c r="AU162" s="530"/>
      <c r="AV162" s="530"/>
      <c r="AW162" s="530"/>
      <c r="AX162" s="530"/>
      <c r="AY162" s="530"/>
      <c r="AZ162" s="530"/>
      <c r="BA162" s="568"/>
      <c r="BB162" s="568"/>
      <c r="BC162" s="568"/>
      <c r="BD162" s="568"/>
      <c r="BE162" s="568"/>
    </row>
    <row r="163" spans="1:57" x14ac:dyDescent="0.25">
      <c r="A163" s="373"/>
      <c r="B163" s="596"/>
      <c r="C163" s="587"/>
      <c r="D163" s="376"/>
      <c r="E163" s="371"/>
      <c r="F163" s="371"/>
      <c r="G163" s="527"/>
      <c r="H163" s="521"/>
      <c r="I163" s="512"/>
      <c r="J163" s="602"/>
      <c r="K163" s="603"/>
      <c r="L163" s="512"/>
      <c r="M163" s="539"/>
      <c r="N163" s="564"/>
      <c r="O163" s="542"/>
      <c r="P163" s="512"/>
      <c r="Q163" s="561"/>
      <c r="R163" s="530"/>
      <c r="S163" s="530"/>
      <c r="T163" s="530"/>
      <c r="U163" s="530"/>
      <c r="V163" s="530"/>
      <c r="W163" s="530"/>
      <c r="X163" s="530"/>
      <c r="Y163" s="512"/>
      <c r="Z163" s="574"/>
      <c r="AA163" s="577"/>
      <c r="AB163" s="544"/>
      <c r="AC163" s="558"/>
      <c r="AD163" s="558"/>
      <c r="AE163" s="45"/>
      <c r="AF163" s="85"/>
      <c r="AG163" s="371"/>
      <c r="AH163" s="512"/>
      <c r="AI163" s="577"/>
      <c r="AJ163" s="507"/>
      <c r="AK163" s="587"/>
      <c r="AL163" s="587"/>
      <c r="AM163" s="371"/>
      <c r="AN163" s="571"/>
      <c r="AO163" s="580"/>
      <c r="AP163" s="530"/>
      <c r="AQ163" s="530"/>
      <c r="AR163" s="530"/>
      <c r="AS163" s="530"/>
      <c r="AT163" s="530"/>
      <c r="AU163" s="530"/>
      <c r="AV163" s="530"/>
      <c r="AW163" s="530"/>
      <c r="AX163" s="530"/>
      <c r="AY163" s="530"/>
      <c r="AZ163" s="530"/>
      <c r="BA163" s="568"/>
      <c r="BB163" s="568"/>
      <c r="BC163" s="568"/>
      <c r="BD163" s="568"/>
      <c r="BE163" s="568"/>
    </row>
    <row r="164" spans="1:57" ht="15.75" thickBot="1" x14ac:dyDescent="0.3">
      <c r="A164" s="373"/>
      <c r="B164" s="597"/>
      <c r="C164" s="587"/>
      <c r="D164" s="376"/>
      <c r="E164" s="371"/>
      <c r="F164" s="371"/>
      <c r="G164" s="601"/>
      <c r="H164" s="521"/>
      <c r="I164" s="513"/>
      <c r="J164" s="602"/>
      <c r="K164" s="603"/>
      <c r="L164" s="556"/>
      <c r="M164" s="540"/>
      <c r="N164" s="565"/>
      <c r="O164" s="566"/>
      <c r="P164" s="513"/>
      <c r="Q164" s="562"/>
      <c r="R164" s="531"/>
      <c r="S164" s="531"/>
      <c r="T164" s="531"/>
      <c r="U164" s="531"/>
      <c r="V164" s="531"/>
      <c r="W164" s="531"/>
      <c r="X164" s="531"/>
      <c r="Y164" s="513"/>
      <c r="Z164" s="575"/>
      <c r="AA164" s="578"/>
      <c r="AB164" s="544"/>
      <c r="AC164" s="559"/>
      <c r="AD164" s="559"/>
      <c r="AE164" s="45"/>
      <c r="AF164" s="85"/>
      <c r="AG164" s="371"/>
      <c r="AH164" s="556"/>
      <c r="AI164" s="586"/>
      <c r="AJ164" s="507"/>
      <c r="AK164" s="587"/>
      <c r="AL164" s="587"/>
      <c r="AM164" s="371"/>
      <c r="AN164" s="572"/>
      <c r="AO164" s="581"/>
      <c r="AP164" s="531"/>
      <c r="AQ164" s="531"/>
      <c r="AR164" s="531"/>
      <c r="AS164" s="531"/>
      <c r="AT164" s="531"/>
      <c r="AU164" s="531"/>
      <c r="AV164" s="531"/>
      <c r="AW164" s="531"/>
      <c r="AX164" s="531"/>
      <c r="AY164" s="531"/>
      <c r="AZ164" s="531"/>
      <c r="BA164" s="569"/>
      <c r="BB164" s="569"/>
      <c r="BC164" s="569"/>
      <c r="BD164" s="569"/>
      <c r="BE164" s="569"/>
    </row>
    <row r="165" spans="1:57" ht="15" customHeight="1" thickBot="1" x14ac:dyDescent="0.3">
      <c r="A165" s="545">
        <v>6</v>
      </c>
      <c r="B165" s="546" t="s">
        <v>258</v>
      </c>
      <c r="C165" s="549" t="s">
        <v>259</v>
      </c>
      <c r="D165" s="371" t="s">
        <v>142</v>
      </c>
      <c r="E165" s="549" t="s">
        <v>260</v>
      </c>
      <c r="F165" s="549" t="s">
        <v>261</v>
      </c>
      <c r="G165" s="549" t="s">
        <v>145</v>
      </c>
      <c r="H165" s="91" t="s">
        <v>146</v>
      </c>
      <c r="I165" s="67" t="s">
        <v>197</v>
      </c>
      <c r="J165" s="550">
        <v>12</v>
      </c>
      <c r="K165" s="553" t="str">
        <f>+IF(AND(J165&lt;6,J165&gt;0),"Moderado",IF(AND(J165&lt;12,J165&gt;5),"Mayor",IF(AND(J165&lt;20,J165&gt;11),"Catastrófico","Responda las Preguntas de Impacto")))</f>
        <v>Catastrófico</v>
      </c>
      <c r="L165" s="511"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538"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522" t="s">
        <v>262</v>
      </c>
      <c r="O165" s="541" t="s">
        <v>149</v>
      </c>
      <c r="P165" s="34" t="s">
        <v>150</v>
      </c>
      <c r="Q165" s="30" t="s">
        <v>151</v>
      </c>
      <c r="R165" s="82">
        <f>+IFERROR(VLOOKUP(Q165,[6]DATOS!$E$2:$F$17,2,FALSE),"")</f>
        <v>15</v>
      </c>
      <c r="S165" s="373">
        <f>SUM(R165:R171)</f>
        <v>100</v>
      </c>
      <c r="T165" s="373" t="str">
        <f>+IF(AND(S165&lt;=100,S165&gt;=96),"Fuerte",IF(AND(S165&lt;=95,S165&gt;=86),"Moderado",IF(AND(S165&lt;=85,J165&gt;=0),"Débil"," ")))</f>
        <v>Fuerte</v>
      </c>
      <c r="U165" s="373" t="s">
        <v>152</v>
      </c>
      <c r="V165" s="373"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73">
        <f>IF(V165="Fuerte",100,IF(V165="Moderado",50,IF(V165="Débil",0)))</f>
        <v>100</v>
      </c>
      <c r="X165" s="373">
        <f>AVERAGE(W165:W207)</f>
        <v>100</v>
      </c>
      <c r="Y165" s="371" t="s">
        <v>263</v>
      </c>
      <c r="Z165" s="373" t="s">
        <v>264</v>
      </c>
      <c r="AA165" s="544" t="s">
        <v>265</v>
      </c>
      <c r="AB165" s="544" t="str">
        <f>+IF(X165=100,"Fuerte",IF(AND(X165&lt;=99,X165&gt;=50),"Moderado",IF(X165&lt;50,"Débil"," ")))</f>
        <v>Fuerte</v>
      </c>
      <c r="AC165" s="544" t="s">
        <v>156</v>
      </c>
      <c r="AD165" s="544" t="s">
        <v>156</v>
      </c>
      <c r="AE165" s="371"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71"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71" t="str">
        <f>K165</f>
        <v>Catastrófico</v>
      </c>
      <c r="AH165" s="511"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511"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507" t="s">
        <v>266</v>
      </c>
      <c r="AK165" s="508">
        <v>43466</v>
      </c>
      <c r="AL165" s="508">
        <v>43830</v>
      </c>
      <c r="AM165" s="507" t="s">
        <v>267</v>
      </c>
      <c r="AN165" s="368" t="s">
        <v>268</v>
      </c>
    </row>
    <row r="166" spans="1:57" ht="15.75" thickBot="1" x14ac:dyDescent="0.3">
      <c r="A166" s="545"/>
      <c r="B166" s="547"/>
      <c r="C166" s="549"/>
      <c r="D166" s="371"/>
      <c r="E166" s="549"/>
      <c r="F166" s="549"/>
      <c r="G166" s="549"/>
      <c r="H166" s="91" t="s">
        <v>161</v>
      </c>
      <c r="I166" s="67" t="s">
        <v>197</v>
      </c>
      <c r="J166" s="551"/>
      <c r="K166" s="554"/>
      <c r="L166" s="512"/>
      <c r="M166" s="539"/>
      <c r="N166" s="522"/>
      <c r="O166" s="542"/>
      <c r="P166" s="34" t="s">
        <v>162</v>
      </c>
      <c r="Q166" s="30" t="s">
        <v>163</v>
      </c>
      <c r="R166" s="82">
        <f>+IFERROR(VLOOKUP(Q166,[6]DATOS!$E$2:$F$17,2,FALSE),"")</f>
        <v>15</v>
      </c>
      <c r="S166" s="373"/>
      <c r="T166" s="373"/>
      <c r="U166" s="373"/>
      <c r="V166" s="373"/>
      <c r="W166" s="373"/>
      <c r="X166" s="373"/>
      <c r="Y166" s="371"/>
      <c r="Z166" s="373"/>
      <c r="AA166" s="544"/>
      <c r="AB166" s="544"/>
      <c r="AC166" s="544"/>
      <c r="AD166" s="544"/>
      <c r="AE166" s="371"/>
      <c r="AF166" s="371"/>
      <c r="AG166" s="371"/>
      <c r="AH166" s="512"/>
      <c r="AI166" s="512"/>
      <c r="AJ166" s="507"/>
      <c r="AK166" s="508"/>
      <c r="AL166" s="508"/>
      <c r="AM166" s="507"/>
      <c r="AN166" s="368"/>
    </row>
    <row r="167" spans="1:57" ht="15.75" thickBot="1" x14ac:dyDescent="0.3">
      <c r="A167" s="545"/>
      <c r="B167" s="547"/>
      <c r="C167" s="549"/>
      <c r="D167" s="371"/>
      <c r="E167" s="549"/>
      <c r="F167" s="549"/>
      <c r="G167" s="549"/>
      <c r="H167" s="521" t="s">
        <v>164</v>
      </c>
      <c r="I167" s="504" t="s">
        <v>204</v>
      </c>
      <c r="J167" s="551"/>
      <c r="K167" s="554"/>
      <c r="L167" s="512"/>
      <c r="M167" s="539"/>
      <c r="N167" s="522"/>
      <c r="O167" s="542"/>
      <c r="P167" s="34" t="s">
        <v>165</v>
      </c>
      <c r="Q167" s="30" t="s">
        <v>166</v>
      </c>
      <c r="R167" s="82">
        <f>+IFERROR(VLOOKUP(Q167,[6]DATOS!$E$2:$F$17,2,FALSE),"")</f>
        <v>15</v>
      </c>
      <c r="S167" s="373"/>
      <c r="T167" s="373"/>
      <c r="U167" s="373"/>
      <c r="V167" s="373"/>
      <c r="W167" s="373"/>
      <c r="X167" s="373"/>
      <c r="Y167" s="371"/>
      <c r="Z167" s="373"/>
      <c r="AA167" s="544"/>
      <c r="AB167" s="544"/>
      <c r="AC167" s="544"/>
      <c r="AD167" s="544"/>
      <c r="AE167" s="371"/>
      <c r="AF167" s="371"/>
      <c r="AG167" s="371"/>
      <c r="AH167" s="512"/>
      <c r="AI167" s="512"/>
      <c r="AJ167" s="507"/>
      <c r="AK167" s="508"/>
      <c r="AL167" s="508"/>
      <c r="AM167" s="507"/>
      <c r="AN167" s="368"/>
    </row>
    <row r="168" spans="1:57" ht="15.75" thickBot="1" x14ac:dyDescent="0.3">
      <c r="A168" s="545"/>
      <c r="B168" s="547"/>
      <c r="C168" s="549"/>
      <c r="D168" s="371"/>
      <c r="E168" s="549"/>
      <c r="F168" s="549"/>
      <c r="G168" s="549"/>
      <c r="H168" s="521"/>
      <c r="I168" s="506"/>
      <c r="J168" s="551"/>
      <c r="K168" s="554"/>
      <c r="L168" s="512"/>
      <c r="M168" s="539"/>
      <c r="N168" s="522"/>
      <c r="O168" s="542"/>
      <c r="P168" s="34" t="s">
        <v>169</v>
      </c>
      <c r="Q168" s="30" t="s">
        <v>170</v>
      </c>
      <c r="R168" s="82">
        <f>+IFERROR(VLOOKUP(Q168,[6]DATOS!$E$2:$F$17,2,FALSE),"")</f>
        <v>15</v>
      </c>
      <c r="S168" s="373"/>
      <c r="T168" s="373"/>
      <c r="U168" s="373"/>
      <c r="V168" s="373"/>
      <c r="W168" s="373"/>
      <c r="X168" s="373"/>
      <c r="Y168" s="371"/>
      <c r="Z168" s="373"/>
      <c r="AA168" s="544"/>
      <c r="AB168" s="544"/>
      <c r="AC168" s="544"/>
      <c r="AD168" s="544"/>
      <c r="AE168" s="371"/>
      <c r="AF168" s="371"/>
      <c r="AG168" s="371"/>
      <c r="AH168" s="512"/>
      <c r="AI168" s="512"/>
      <c r="AJ168" s="507"/>
      <c r="AK168" s="508"/>
      <c r="AL168" s="508"/>
      <c r="AM168" s="507"/>
      <c r="AN168" s="368"/>
    </row>
    <row r="169" spans="1:57" ht="15.75" thickBot="1" x14ac:dyDescent="0.3">
      <c r="A169" s="545"/>
      <c r="B169" s="547"/>
      <c r="C169" s="549"/>
      <c r="D169" s="371"/>
      <c r="E169" s="549"/>
      <c r="F169" s="549"/>
      <c r="G169" s="549"/>
      <c r="H169" s="45" t="s">
        <v>167</v>
      </c>
      <c r="I169" s="67" t="s">
        <v>204</v>
      </c>
      <c r="J169" s="551"/>
      <c r="K169" s="554"/>
      <c r="L169" s="512"/>
      <c r="M169" s="539"/>
      <c r="N169" s="522"/>
      <c r="O169" s="542"/>
      <c r="P169" s="34" t="s">
        <v>172</v>
      </c>
      <c r="Q169" s="30" t="s">
        <v>173</v>
      </c>
      <c r="R169" s="82">
        <f>+IFERROR(VLOOKUP(Q169,[6]DATOS!$E$2:$F$17,2,FALSE),"")</f>
        <v>15</v>
      </c>
      <c r="S169" s="373"/>
      <c r="T169" s="373"/>
      <c r="U169" s="373"/>
      <c r="V169" s="373"/>
      <c r="W169" s="373"/>
      <c r="X169" s="373"/>
      <c r="Y169" s="371"/>
      <c r="Z169" s="373"/>
      <c r="AA169" s="544"/>
      <c r="AB169" s="544"/>
      <c r="AC169" s="544"/>
      <c r="AD169" s="544"/>
      <c r="AE169" s="371"/>
      <c r="AF169" s="371"/>
      <c r="AG169" s="371"/>
      <c r="AH169" s="512"/>
      <c r="AI169" s="512"/>
      <c r="AJ169" s="507"/>
      <c r="AK169" s="508"/>
      <c r="AL169" s="508"/>
      <c r="AM169" s="507"/>
      <c r="AN169" s="368"/>
    </row>
    <row r="170" spans="1:57" x14ac:dyDescent="0.25">
      <c r="A170" s="545"/>
      <c r="B170" s="547"/>
      <c r="C170" s="549"/>
      <c r="D170" s="371"/>
      <c r="E170" s="549"/>
      <c r="F170" s="549"/>
      <c r="G170" s="549"/>
      <c r="H170" s="521" t="s">
        <v>171</v>
      </c>
      <c r="I170" s="504" t="s">
        <v>197</v>
      </c>
      <c r="J170" s="551"/>
      <c r="K170" s="554"/>
      <c r="L170" s="512"/>
      <c r="M170" s="539"/>
      <c r="N170" s="522"/>
      <c r="O170" s="542"/>
      <c r="P170" s="34" t="s">
        <v>175</v>
      </c>
      <c r="Q170" s="30" t="s">
        <v>176</v>
      </c>
      <c r="R170" s="82">
        <f>+IFERROR(VLOOKUP(Q170,[6]DATOS!$E$2:$F$17,2,FALSE),"")</f>
        <v>15</v>
      </c>
      <c r="S170" s="373"/>
      <c r="T170" s="373"/>
      <c r="U170" s="373"/>
      <c r="V170" s="373"/>
      <c r="W170" s="373"/>
      <c r="X170" s="373"/>
      <c r="Y170" s="371"/>
      <c r="Z170" s="373"/>
      <c r="AA170" s="544"/>
      <c r="AB170" s="544"/>
      <c r="AC170" s="544"/>
      <c r="AD170" s="544"/>
      <c r="AE170" s="371"/>
      <c r="AF170" s="371"/>
      <c r="AG170" s="371"/>
      <c r="AH170" s="512"/>
      <c r="AI170" s="512"/>
      <c r="AJ170" s="507"/>
      <c r="AK170" s="508"/>
      <c r="AL170" s="508"/>
      <c r="AM170" s="507"/>
      <c r="AN170" s="368"/>
    </row>
    <row r="171" spans="1:57" ht="15.75" thickBot="1" x14ac:dyDescent="0.3">
      <c r="A171" s="545"/>
      <c r="B171" s="547"/>
      <c r="C171" s="549"/>
      <c r="D171" s="371"/>
      <c r="E171" s="549"/>
      <c r="F171" s="549"/>
      <c r="G171" s="549"/>
      <c r="H171" s="521"/>
      <c r="I171" s="506" t="s">
        <v>197</v>
      </c>
      <c r="J171" s="551"/>
      <c r="K171" s="554"/>
      <c r="L171" s="512"/>
      <c r="M171" s="539"/>
      <c r="N171" s="522"/>
      <c r="O171" s="542"/>
      <c r="P171" s="34" t="s">
        <v>178</v>
      </c>
      <c r="Q171" s="34" t="s">
        <v>179</v>
      </c>
      <c r="R171" s="82">
        <f>+IFERROR(VLOOKUP(Q171,[6]DATOS!$E$2:$F$17,2,FALSE),"")</f>
        <v>10</v>
      </c>
      <c r="S171" s="373"/>
      <c r="T171" s="373"/>
      <c r="U171" s="373"/>
      <c r="V171" s="373"/>
      <c r="W171" s="373"/>
      <c r="X171" s="373"/>
      <c r="Y171" s="371"/>
      <c r="Z171" s="373"/>
      <c r="AA171" s="544"/>
      <c r="AB171" s="544"/>
      <c r="AC171" s="544"/>
      <c r="AD171" s="544"/>
      <c r="AE171" s="371"/>
      <c r="AF171" s="371"/>
      <c r="AG171" s="371"/>
      <c r="AH171" s="512"/>
      <c r="AI171" s="512"/>
      <c r="AJ171" s="507"/>
      <c r="AK171" s="508"/>
      <c r="AL171" s="508"/>
      <c r="AM171" s="507"/>
      <c r="AN171" s="368"/>
    </row>
    <row r="172" spans="1:57" ht="15" customHeight="1" thickBot="1" x14ac:dyDescent="0.3">
      <c r="A172" s="545"/>
      <c r="B172" s="547"/>
      <c r="C172" s="549"/>
      <c r="D172" s="371"/>
      <c r="E172" s="549"/>
      <c r="F172" s="549"/>
      <c r="G172" s="549"/>
      <c r="H172" s="521" t="s">
        <v>174</v>
      </c>
      <c r="I172" s="504" t="s">
        <v>197</v>
      </c>
      <c r="J172" s="551"/>
      <c r="K172" s="554"/>
      <c r="L172" s="512"/>
      <c r="M172" s="539"/>
      <c r="N172" s="522" t="s">
        <v>269</v>
      </c>
      <c r="O172" s="371" t="s">
        <v>149</v>
      </c>
      <c r="P172" s="34" t="s">
        <v>150</v>
      </c>
      <c r="Q172" s="30" t="s">
        <v>151</v>
      </c>
      <c r="R172" s="82">
        <f>+IFERROR(VLOOKUP(Q172,[6]DATOS!$E$2:$F$17,2,FALSE),"")</f>
        <v>15</v>
      </c>
      <c r="S172" s="373">
        <f>SUM(R172:R178)</f>
        <v>100</v>
      </c>
      <c r="T172" s="373" t="str">
        <f>+IF(AND(S172&lt;=100,S172&gt;=96),"Fuerte",IF(AND(S172&lt;=95,S172&gt;=86),"Moderado",IF(AND(S172&lt;=85,J172&gt;=0),"Débil"," ")))</f>
        <v>Fuerte</v>
      </c>
      <c r="U172" s="373" t="s">
        <v>152</v>
      </c>
      <c r="V172" s="373"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373">
        <f>IF(V172="Fuerte",100,IF(V172="Moderado",50,IF(V172="Débil",0)))</f>
        <v>100</v>
      </c>
      <c r="X172" s="373"/>
      <c r="Y172" s="371" t="s">
        <v>263</v>
      </c>
      <c r="Z172" s="543" t="s">
        <v>270</v>
      </c>
      <c r="AA172" s="371" t="s">
        <v>271</v>
      </c>
      <c r="AB172" s="544"/>
      <c r="AC172" s="544"/>
      <c r="AD172" s="544"/>
      <c r="AE172" s="371"/>
      <c r="AF172" s="371"/>
      <c r="AG172" s="371"/>
      <c r="AH172" s="512"/>
      <c r="AI172" s="512"/>
      <c r="AJ172" s="510" t="s">
        <v>272</v>
      </c>
      <c r="AK172" s="508">
        <v>43466</v>
      </c>
      <c r="AL172" s="508">
        <v>43830</v>
      </c>
      <c r="AM172" s="371" t="s">
        <v>267</v>
      </c>
      <c r="AN172" s="368" t="s">
        <v>273</v>
      </c>
    </row>
    <row r="173" spans="1:57" ht="15.75" thickBot="1" x14ac:dyDescent="0.3">
      <c r="A173" s="545"/>
      <c r="B173" s="547"/>
      <c r="C173" s="549"/>
      <c r="D173" s="371"/>
      <c r="E173" s="549"/>
      <c r="F173" s="549"/>
      <c r="G173" s="549"/>
      <c r="H173" s="521"/>
      <c r="I173" s="506" t="s">
        <v>197</v>
      </c>
      <c r="J173" s="551"/>
      <c r="K173" s="554"/>
      <c r="L173" s="512"/>
      <c r="M173" s="539"/>
      <c r="N173" s="522"/>
      <c r="O173" s="371"/>
      <c r="P173" s="34" t="s">
        <v>162</v>
      </c>
      <c r="Q173" s="30" t="s">
        <v>163</v>
      </c>
      <c r="R173" s="82">
        <f>+IFERROR(VLOOKUP(Q173,[6]DATOS!$E$2:$F$17,2,FALSE),"")</f>
        <v>15</v>
      </c>
      <c r="S173" s="373"/>
      <c r="T173" s="373"/>
      <c r="U173" s="373"/>
      <c r="V173" s="373"/>
      <c r="W173" s="373"/>
      <c r="X173" s="373"/>
      <c r="Y173" s="371"/>
      <c r="Z173" s="373"/>
      <c r="AA173" s="371"/>
      <c r="AB173" s="544"/>
      <c r="AC173" s="544"/>
      <c r="AD173" s="544"/>
      <c r="AE173" s="371"/>
      <c r="AF173" s="371"/>
      <c r="AG173" s="371"/>
      <c r="AH173" s="512"/>
      <c r="AI173" s="512"/>
      <c r="AJ173" s="510"/>
      <c r="AK173" s="508"/>
      <c r="AL173" s="508"/>
      <c r="AM173" s="371"/>
      <c r="AN173" s="368"/>
    </row>
    <row r="174" spans="1:57" ht="15.75" thickBot="1" x14ac:dyDescent="0.3">
      <c r="A174" s="545"/>
      <c r="B174" s="547"/>
      <c r="C174" s="549"/>
      <c r="D174" s="371"/>
      <c r="E174" s="549"/>
      <c r="F174" s="549"/>
      <c r="G174" s="549"/>
      <c r="H174" s="521" t="s">
        <v>177</v>
      </c>
      <c r="I174" s="504" t="s">
        <v>197</v>
      </c>
      <c r="J174" s="551"/>
      <c r="K174" s="554"/>
      <c r="L174" s="512"/>
      <c r="M174" s="539"/>
      <c r="N174" s="522"/>
      <c r="O174" s="371"/>
      <c r="P174" s="34" t="s">
        <v>165</v>
      </c>
      <c r="Q174" s="30" t="s">
        <v>166</v>
      </c>
      <c r="R174" s="82">
        <f>+IFERROR(VLOOKUP(Q174,[6]DATOS!$E$2:$F$17,2,FALSE),"")</f>
        <v>15</v>
      </c>
      <c r="S174" s="373"/>
      <c r="T174" s="373"/>
      <c r="U174" s="373"/>
      <c r="V174" s="373"/>
      <c r="W174" s="373"/>
      <c r="X174" s="373"/>
      <c r="Y174" s="371"/>
      <c r="Z174" s="373"/>
      <c r="AA174" s="371"/>
      <c r="AB174" s="544"/>
      <c r="AC174" s="544"/>
      <c r="AD174" s="544"/>
      <c r="AE174" s="371"/>
      <c r="AF174" s="371"/>
      <c r="AG174" s="371"/>
      <c r="AH174" s="512"/>
      <c r="AI174" s="512"/>
      <c r="AJ174" s="510"/>
      <c r="AK174" s="508"/>
      <c r="AL174" s="508"/>
      <c r="AM174" s="371"/>
      <c r="AN174" s="368"/>
    </row>
    <row r="175" spans="1:57" ht="15.75" thickBot="1" x14ac:dyDescent="0.3">
      <c r="A175" s="545"/>
      <c r="B175" s="547"/>
      <c r="C175" s="549"/>
      <c r="D175" s="371"/>
      <c r="E175" s="549"/>
      <c r="F175" s="549"/>
      <c r="G175" s="549"/>
      <c r="H175" s="521"/>
      <c r="I175" s="506" t="s">
        <v>197</v>
      </c>
      <c r="J175" s="551"/>
      <c r="K175" s="554"/>
      <c r="L175" s="512"/>
      <c r="M175" s="539"/>
      <c r="N175" s="522"/>
      <c r="O175" s="371"/>
      <c r="P175" s="34" t="s">
        <v>169</v>
      </c>
      <c r="Q175" s="30" t="s">
        <v>170</v>
      </c>
      <c r="R175" s="82">
        <f>+IFERROR(VLOOKUP(Q175,[6]DATOS!$E$2:$F$17,2,FALSE),"")</f>
        <v>15</v>
      </c>
      <c r="S175" s="373"/>
      <c r="T175" s="373"/>
      <c r="U175" s="373"/>
      <c r="V175" s="373"/>
      <c r="W175" s="373"/>
      <c r="X175" s="373"/>
      <c r="Y175" s="371"/>
      <c r="Z175" s="373"/>
      <c r="AA175" s="371"/>
      <c r="AB175" s="544"/>
      <c r="AC175" s="544"/>
      <c r="AD175" s="544"/>
      <c r="AE175" s="371"/>
      <c r="AF175" s="371"/>
      <c r="AG175" s="371"/>
      <c r="AH175" s="512"/>
      <c r="AI175" s="512"/>
      <c r="AJ175" s="510"/>
      <c r="AK175" s="508"/>
      <c r="AL175" s="508"/>
      <c r="AM175" s="371"/>
      <c r="AN175" s="368"/>
    </row>
    <row r="176" spans="1:57" ht="15" customHeight="1" thickBot="1" x14ac:dyDescent="0.3">
      <c r="A176" s="545"/>
      <c r="B176" s="547"/>
      <c r="C176" s="549"/>
      <c r="D176" s="371"/>
      <c r="E176" s="549"/>
      <c r="F176" s="549"/>
      <c r="G176" s="549"/>
      <c r="H176" s="521" t="s">
        <v>180</v>
      </c>
      <c r="I176" s="504" t="s">
        <v>204</v>
      </c>
      <c r="J176" s="551"/>
      <c r="K176" s="554"/>
      <c r="L176" s="512"/>
      <c r="M176" s="539"/>
      <c r="N176" s="522"/>
      <c r="O176" s="371"/>
      <c r="P176" s="34" t="s">
        <v>172</v>
      </c>
      <c r="Q176" s="30" t="s">
        <v>173</v>
      </c>
      <c r="R176" s="82">
        <f>+IFERROR(VLOOKUP(Q176,[6]DATOS!$E$2:$F$17,2,FALSE),"")</f>
        <v>15</v>
      </c>
      <c r="S176" s="373"/>
      <c r="T176" s="373"/>
      <c r="U176" s="373"/>
      <c r="V176" s="373"/>
      <c r="W176" s="373"/>
      <c r="X176" s="373"/>
      <c r="Y176" s="371"/>
      <c r="Z176" s="373"/>
      <c r="AA176" s="371"/>
      <c r="AB176" s="544"/>
      <c r="AC176" s="544"/>
      <c r="AD176" s="544"/>
      <c r="AE176" s="371"/>
      <c r="AF176" s="371"/>
      <c r="AG176" s="371"/>
      <c r="AH176" s="512"/>
      <c r="AI176" s="512"/>
      <c r="AJ176" s="510"/>
      <c r="AK176" s="508"/>
      <c r="AL176" s="508"/>
      <c r="AM176" s="371"/>
      <c r="AN176" s="368"/>
    </row>
    <row r="177" spans="1:40" ht="15.75" thickBot="1" x14ac:dyDescent="0.3">
      <c r="A177" s="545"/>
      <c r="B177" s="547"/>
      <c r="C177" s="549"/>
      <c r="D177" s="371"/>
      <c r="E177" s="549"/>
      <c r="F177" s="549"/>
      <c r="G177" s="549"/>
      <c r="H177" s="521"/>
      <c r="I177" s="506" t="s">
        <v>197</v>
      </c>
      <c r="J177" s="551"/>
      <c r="K177" s="554"/>
      <c r="L177" s="512"/>
      <c r="M177" s="539"/>
      <c r="N177" s="522"/>
      <c r="O177" s="371"/>
      <c r="P177" s="34" t="s">
        <v>175</v>
      </c>
      <c r="Q177" s="30" t="s">
        <v>176</v>
      </c>
      <c r="R177" s="82">
        <f>+IFERROR(VLOOKUP(Q177,[6]DATOS!$E$2:$F$17,2,FALSE),"")</f>
        <v>15</v>
      </c>
      <c r="S177" s="373"/>
      <c r="T177" s="373"/>
      <c r="U177" s="373"/>
      <c r="V177" s="373"/>
      <c r="W177" s="373"/>
      <c r="X177" s="373"/>
      <c r="Y177" s="371"/>
      <c r="Z177" s="373"/>
      <c r="AA177" s="371"/>
      <c r="AB177" s="544"/>
      <c r="AC177" s="544"/>
      <c r="AD177" s="544"/>
      <c r="AE177" s="371"/>
      <c r="AF177" s="371"/>
      <c r="AG177" s="371"/>
      <c r="AH177" s="512"/>
      <c r="AI177" s="512"/>
      <c r="AJ177" s="510"/>
      <c r="AK177" s="508"/>
      <c r="AL177" s="508"/>
      <c r="AM177" s="371"/>
      <c r="AN177" s="368"/>
    </row>
    <row r="178" spans="1:40" ht="15.75" thickBot="1" x14ac:dyDescent="0.3">
      <c r="A178" s="545"/>
      <c r="B178" s="547"/>
      <c r="C178" s="549"/>
      <c r="D178" s="371"/>
      <c r="E178" s="549"/>
      <c r="F178" s="549"/>
      <c r="G178" s="549"/>
      <c r="H178" s="523" t="s">
        <v>181</v>
      </c>
      <c r="I178" s="504" t="s">
        <v>204</v>
      </c>
      <c r="J178" s="551"/>
      <c r="K178" s="554"/>
      <c r="L178" s="512"/>
      <c r="M178" s="539"/>
      <c r="N178" s="522"/>
      <c r="O178" s="371"/>
      <c r="P178" s="34" t="s">
        <v>178</v>
      </c>
      <c r="Q178" s="34" t="s">
        <v>179</v>
      </c>
      <c r="R178" s="82">
        <f>+IFERROR(VLOOKUP(Q178,[6]DATOS!$E$2:$F$17,2,FALSE),"")</f>
        <v>10</v>
      </c>
      <c r="S178" s="373"/>
      <c r="T178" s="373"/>
      <c r="U178" s="373"/>
      <c r="V178" s="373"/>
      <c r="W178" s="373"/>
      <c r="X178" s="373"/>
      <c r="Y178" s="371"/>
      <c r="Z178" s="373"/>
      <c r="AA178" s="371"/>
      <c r="AB178" s="544"/>
      <c r="AC178" s="544"/>
      <c r="AD178" s="544"/>
      <c r="AE178" s="371"/>
      <c r="AF178" s="371"/>
      <c r="AG178" s="371"/>
      <c r="AH178" s="512"/>
      <c r="AI178" s="512"/>
      <c r="AJ178" s="510"/>
      <c r="AK178" s="508"/>
      <c r="AL178" s="508"/>
      <c r="AM178" s="371"/>
      <c r="AN178" s="368"/>
    </row>
    <row r="179" spans="1:40" ht="15" customHeight="1" thickBot="1" x14ac:dyDescent="0.3">
      <c r="A179" s="545"/>
      <c r="B179" s="547"/>
      <c r="C179" s="549"/>
      <c r="D179" s="371"/>
      <c r="E179" s="549"/>
      <c r="F179" s="549"/>
      <c r="G179" s="549"/>
      <c r="H179" s="524"/>
      <c r="I179" s="505"/>
      <c r="J179" s="551"/>
      <c r="K179" s="554"/>
      <c r="L179" s="512"/>
      <c r="M179" s="539"/>
      <c r="N179" s="526" t="s">
        <v>274</v>
      </c>
      <c r="O179" s="371" t="s">
        <v>149</v>
      </c>
      <c r="P179" s="34" t="s">
        <v>150</v>
      </c>
      <c r="Q179" s="30" t="s">
        <v>151</v>
      </c>
      <c r="R179" s="82">
        <f>+IFERROR(VLOOKUP(Q179,[6]DATOS!$E$2:$F$17,2,FALSE),"")</f>
        <v>15</v>
      </c>
      <c r="S179" s="373">
        <f>SUM(R179:R185)</f>
        <v>100</v>
      </c>
      <c r="T179" s="373" t="str">
        <f>+IF(AND(S179&lt;=100,S179&gt;=96),"Fuerte",IF(AND(S179&lt;=95,S179&gt;=86),"Moderado",IF(AND(S179&lt;=85,J179&gt;=0),"Débil"," ")))</f>
        <v>Fuerte</v>
      </c>
      <c r="U179" s="373" t="s">
        <v>152</v>
      </c>
      <c r="V179" s="373"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373">
        <f>IF(V179="Fuerte",100,IF(V179="Moderado",50,IF(V179="Débil",0)))</f>
        <v>100</v>
      </c>
      <c r="X179" s="373"/>
      <c r="Y179" s="371" t="s">
        <v>275</v>
      </c>
      <c r="Z179" s="529" t="s">
        <v>270</v>
      </c>
      <c r="AA179" s="520" t="s">
        <v>276</v>
      </c>
      <c r="AB179" s="544"/>
      <c r="AC179" s="544"/>
      <c r="AD179" s="544"/>
      <c r="AE179" s="371"/>
      <c r="AF179" s="85"/>
      <c r="AG179" s="371"/>
      <c r="AH179" s="512"/>
      <c r="AI179" s="512"/>
      <c r="AJ179" s="532" t="s">
        <v>277</v>
      </c>
      <c r="AK179" s="508">
        <v>43466</v>
      </c>
      <c r="AL179" s="508">
        <v>43830</v>
      </c>
      <c r="AM179" s="520" t="s">
        <v>275</v>
      </c>
      <c r="AN179" s="535" t="s">
        <v>278</v>
      </c>
    </row>
    <row r="180" spans="1:40" ht="15.75" thickBot="1" x14ac:dyDescent="0.3">
      <c r="A180" s="545"/>
      <c r="B180" s="547"/>
      <c r="C180" s="549"/>
      <c r="D180" s="371"/>
      <c r="E180" s="549"/>
      <c r="F180" s="549"/>
      <c r="G180" s="549"/>
      <c r="H180" s="525"/>
      <c r="I180" s="506"/>
      <c r="J180" s="551"/>
      <c r="K180" s="554"/>
      <c r="L180" s="512"/>
      <c r="M180" s="539"/>
      <c r="N180" s="527"/>
      <c r="O180" s="371"/>
      <c r="P180" s="34" t="s">
        <v>162</v>
      </c>
      <c r="Q180" s="30" t="s">
        <v>163</v>
      </c>
      <c r="R180" s="82">
        <f>+IFERROR(VLOOKUP(Q180,[6]DATOS!$E$2:$F$17,2,FALSE),"")</f>
        <v>15</v>
      </c>
      <c r="S180" s="373"/>
      <c r="T180" s="373"/>
      <c r="U180" s="373"/>
      <c r="V180" s="373"/>
      <c r="W180" s="373"/>
      <c r="X180" s="373"/>
      <c r="Y180" s="371"/>
      <c r="Z180" s="530"/>
      <c r="AA180" s="512"/>
      <c r="AB180" s="544"/>
      <c r="AC180" s="544"/>
      <c r="AD180" s="544"/>
      <c r="AE180" s="371"/>
      <c r="AF180" s="85"/>
      <c r="AG180" s="371"/>
      <c r="AH180" s="512"/>
      <c r="AI180" s="512"/>
      <c r="AJ180" s="533"/>
      <c r="AK180" s="508"/>
      <c r="AL180" s="508"/>
      <c r="AM180" s="512"/>
      <c r="AN180" s="536"/>
    </row>
    <row r="181" spans="1:40" ht="15.75" thickBot="1" x14ac:dyDescent="0.3">
      <c r="A181" s="545"/>
      <c r="B181" s="547"/>
      <c r="C181" s="549"/>
      <c r="D181" s="371"/>
      <c r="E181" s="549"/>
      <c r="F181" s="549"/>
      <c r="G181" s="549"/>
      <c r="H181" s="523" t="s">
        <v>182</v>
      </c>
      <c r="I181" s="504" t="s">
        <v>197</v>
      </c>
      <c r="J181" s="551"/>
      <c r="K181" s="554"/>
      <c r="L181" s="512"/>
      <c r="M181" s="539"/>
      <c r="N181" s="527"/>
      <c r="O181" s="371"/>
      <c r="P181" s="34" t="s">
        <v>165</v>
      </c>
      <c r="Q181" s="30" t="s">
        <v>166</v>
      </c>
      <c r="R181" s="82">
        <f>+IFERROR(VLOOKUP(Q181,[6]DATOS!$E$2:$F$17,2,FALSE),"")</f>
        <v>15</v>
      </c>
      <c r="S181" s="373"/>
      <c r="T181" s="373"/>
      <c r="U181" s="373"/>
      <c r="V181" s="373"/>
      <c r="W181" s="373"/>
      <c r="X181" s="373"/>
      <c r="Y181" s="371"/>
      <c r="Z181" s="530"/>
      <c r="AA181" s="512"/>
      <c r="AB181" s="544"/>
      <c r="AC181" s="544"/>
      <c r="AD181" s="544"/>
      <c r="AE181" s="371"/>
      <c r="AF181" s="85"/>
      <c r="AG181" s="371"/>
      <c r="AH181" s="512"/>
      <c r="AI181" s="512"/>
      <c r="AJ181" s="533"/>
      <c r="AK181" s="508"/>
      <c r="AL181" s="508"/>
      <c r="AM181" s="512"/>
      <c r="AN181" s="536"/>
    </row>
    <row r="182" spans="1:40" ht="15.75" thickBot="1" x14ac:dyDescent="0.3">
      <c r="A182" s="545"/>
      <c r="B182" s="547"/>
      <c r="C182" s="549"/>
      <c r="D182" s="371"/>
      <c r="E182" s="549"/>
      <c r="F182" s="549"/>
      <c r="G182" s="549"/>
      <c r="H182" s="524"/>
      <c r="I182" s="505" t="s">
        <v>197</v>
      </c>
      <c r="J182" s="551"/>
      <c r="K182" s="554"/>
      <c r="L182" s="512"/>
      <c r="M182" s="539"/>
      <c r="N182" s="527"/>
      <c r="O182" s="371"/>
      <c r="P182" s="34" t="s">
        <v>169</v>
      </c>
      <c r="Q182" s="30" t="s">
        <v>170</v>
      </c>
      <c r="R182" s="82">
        <f>+IFERROR(VLOOKUP(Q182,[6]DATOS!$E$2:$F$17,2,FALSE),"")</f>
        <v>15</v>
      </c>
      <c r="S182" s="373"/>
      <c r="T182" s="373"/>
      <c r="U182" s="373"/>
      <c r="V182" s="373"/>
      <c r="W182" s="373"/>
      <c r="X182" s="373"/>
      <c r="Y182" s="371"/>
      <c r="Z182" s="530"/>
      <c r="AA182" s="512"/>
      <c r="AB182" s="544"/>
      <c r="AC182" s="544"/>
      <c r="AD182" s="544"/>
      <c r="AE182" s="371"/>
      <c r="AF182" s="85"/>
      <c r="AG182" s="371"/>
      <c r="AH182" s="512"/>
      <c r="AI182" s="512"/>
      <c r="AJ182" s="533"/>
      <c r="AK182" s="508"/>
      <c r="AL182" s="508"/>
      <c r="AM182" s="512"/>
      <c r="AN182" s="536"/>
    </row>
    <row r="183" spans="1:40" ht="15.75" thickBot="1" x14ac:dyDescent="0.3">
      <c r="A183" s="545"/>
      <c r="B183" s="547"/>
      <c r="C183" s="549"/>
      <c r="D183" s="371"/>
      <c r="E183" s="549"/>
      <c r="F183" s="549"/>
      <c r="G183" s="549"/>
      <c r="H183" s="525"/>
      <c r="I183" s="506" t="s">
        <v>197</v>
      </c>
      <c r="J183" s="551"/>
      <c r="K183" s="554"/>
      <c r="L183" s="512"/>
      <c r="M183" s="539"/>
      <c r="N183" s="527"/>
      <c r="O183" s="371"/>
      <c r="P183" s="34" t="s">
        <v>172</v>
      </c>
      <c r="Q183" s="30" t="s">
        <v>173</v>
      </c>
      <c r="R183" s="82">
        <f>+IFERROR(VLOOKUP(Q183,[6]DATOS!$E$2:$F$17,2,FALSE),"")</f>
        <v>15</v>
      </c>
      <c r="S183" s="373"/>
      <c r="T183" s="373"/>
      <c r="U183" s="373"/>
      <c r="V183" s="373"/>
      <c r="W183" s="373"/>
      <c r="X183" s="373"/>
      <c r="Y183" s="371"/>
      <c r="Z183" s="530"/>
      <c r="AA183" s="512"/>
      <c r="AB183" s="544"/>
      <c r="AC183" s="544"/>
      <c r="AD183" s="544"/>
      <c r="AE183" s="371"/>
      <c r="AF183" s="85"/>
      <c r="AG183" s="371"/>
      <c r="AH183" s="512"/>
      <c r="AI183" s="512"/>
      <c r="AJ183" s="533"/>
      <c r="AK183" s="508"/>
      <c r="AL183" s="508"/>
      <c r="AM183" s="512"/>
      <c r="AN183" s="536"/>
    </row>
    <row r="184" spans="1:40" x14ac:dyDescent="0.25">
      <c r="A184" s="545"/>
      <c r="B184" s="547"/>
      <c r="C184" s="549"/>
      <c r="D184" s="371"/>
      <c r="E184" s="549"/>
      <c r="F184" s="549"/>
      <c r="G184" s="549"/>
      <c r="H184" s="521" t="s">
        <v>183</v>
      </c>
      <c r="I184" s="504" t="s">
        <v>197</v>
      </c>
      <c r="J184" s="551"/>
      <c r="K184" s="554"/>
      <c r="L184" s="512"/>
      <c r="M184" s="539"/>
      <c r="N184" s="527"/>
      <c r="O184" s="371"/>
      <c r="P184" s="34" t="s">
        <v>175</v>
      </c>
      <c r="Q184" s="30" t="s">
        <v>176</v>
      </c>
      <c r="R184" s="82">
        <f>+IFERROR(VLOOKUP(Q184,[6]DATOS!$E$2:$F$17,2,FALSE),"")</f>
        <v>15</v>
      </c>
      <c r="S184" s="373"/>
      <c r="T184" s="373"/>
      <c r="U184" s="373"/>
      <c r="V184" s="373"/>
      <c r="W184" s="373"/>
      <c r="X184" s="373"/>
      <c r="Y184" s="371"/>
      <c r="Z184" s="530"/>
      <c r="AA184" s="512"/>
      <c r="AB184" s="544"/>
      <c r="AC184" s="544"/>
      <c r="AD184" s="544"/>
      <c r="AE184" s="371"/>
      <c r="AF184" s="85"/>
      <c r="AG184" s="371"/>
      <c r="AH184" s="512"/>
      <c r="AI184" s="512"/>
      <c r="AJ184" s="533"/>
      <c r="AK184" s="508"/>
      <c r="AL184" s="508"/>
      <c r="AM184" s="512"/>
      <c r="AN184" s="536"/>
    </row>
    <row r="185" spans="1:40" ht="51.75" customHeight="1" thickBot="1" x14ac:dyDescent="0.3">
      <c r="A185" s="545"/>
      <c r="B185" s="547"/>
      <c r="C185" s="549"/>
      <c r="D185" s="371"/>
      <c r="E185" s="549"/>
      <c r="F185" s="549"/>
      <c r="G185" s="549"/>
      <c r="H185" s="521"/>
      <c r="I185" s="505" t="s">
        <v>197</v>
      </c>
      <c r="J185" s="551"/>
      <c r="K185" s="554"/>
      <c r="L185" s="512"/>
      <c r="M185" s="539"/>
      <c r="N185" s="528"/>
      <c r="O185" s="371"/>
      <c r="P185" s="34" t="s">
        <v>178</v>
      </c>
      <c r="Q185" s="34" t="s">
        <v>179</v>
      </c>
      <c r="R185" s="82">
        <f>+IFERROR(VLOOKUP(Q185,[6]DATOS!$E$2:$F$17,2,FALSE),"")</f>
        <v>10</v>
      </c>
      <c r="S185" s="373"/>
      <c r="T185" s="373"/>
      <c r="U185" s="373"/>
      <c r="V185" s="373"/>
      <c r="W185" s="373"/>
      <c r="X185" s="373"/>
      <c r="Y185" s="371"/>
      <c r="Z185" s="531"/>
      <c r="AA185" s="513"/>
      <c r="AB185" s="544"/>
      <c r="AC185" s="544"/>
      <c r="AD185" s="544"/>
      <c r="AE185" s="371"/>
      <c r="AF185" s="85"/>
      <c r="AG185" s="371"/>
      <c r="AH185" s="512"/>
      <c r="AI185" s="512"/>
      <c r="AJ185" s="534"/>
      <c r="AK185" s="508"/>
      <c r="AL185" s="508"/>
      <c r="AM185" s="513"/>
      <c r="AN185" s="537"/>
    </row>
    <row r="186" spans="1:40" ht="15" customHeight="1" thickBot="1" x14ac:dyDescent="0.3">
      <c r="A186" s="545"/>
      <c r="B186" s="547"/>
      <c r="C186" s="549"/>
      <c r="D186" s="371"/>
      <c r="E186" s="549"/>
      <c r="F186" s="549"/>
      <c r="G186" s="549"/>
      <c r="H186" s="521"/>
      <c r="I186" s="506" t="s">
        <v>197</v>
      </c>
      <c r="J186" s="551"/>
      <c r="K186" s="554"/>
      <c r="L186" s="512"/>
      <c r="M186" s="539"/>
      <c r="N186" s="522" t="s">
        <v>279</v>
      </c>
      <c r="O186" s="371" t="s">
        <v>149</v>
      </c>
      <c r="P186" s="34" t="s">
        <v>150</v>
      </c>
      <c r="Q186" s="30" t="s">
        <v>151</v>
      </c>
      <c r="R186" s="82">
        <f>+IFERROR(VLOOKUP(Q186,[6]DATOS!$E$2:$F$17,2,FALSE),"")</f>
        <v>15</v>
      </c>
      <c r="S186" s="373">
        <f>SUM(R186:R192)</f>
        <v>100</v>
      </c>
      <c r="T186" s="373" t="str">
        <f>+IF(AND(S186&lt;=100,S186&gt;=96),"Fuerte",IF(AND(S186&lt;=95,S186&gt;=86),"Moderado",IF(AND(S186&lt;=85,J186&gt;=0),"Débil"," ")))</f>
        <v>Fuerte</v>
      </c>
      <c r="U186" s="373" t="s">
        <v>152</v>
      </c>
      <c r="V186" s="373"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373">
        <f>IF(V186="Fuerte",100,IF(V186="Moderado",50,IF(V186="Débil",0)))</f>
        <v>100</v>
      </c>
      <c r="X186" s="373"/>
      <c r="Y186" s="371" t="s">
        <v>280</v>
      </c>
      <c r="Z186" s="373" t="s">
        <v>281</v>
      </c>
      <c r="AA186" s="371" t="s">
        <v>282</v>
      </c>
      <c r="AB186" s="544"/>
      <c r="AC186" s="544"/>
      <c r="AD186" s="544"/>
      <c r="AE186" s="371"/>
      <c r="AF186" s="85"/>
      <c r="AG186" s="371"/>
      <c r="AH186" s="512"/>
      <c r="AI186" s="512"/>
      <c r="AJ186" s="514" t="s">
        <v>283</v>
      </c>
      <c r="AK186" s="517">
        <v>43497</v>
      </c>
      <c r="AL186" s="517">
        <v>43830</v>
      </c>
      <c r="AM186" s="520" t="s">
        <v>284</v>
      </c>
      <c r="AN186" s="368" t="s">
        <v>285</v>
      </c>
    </row>
    <row r="187" spans="1:40" ht="15.75" thickBot="1" x14ac:dyDescent="0.3">
      <c r="A187" s="545"/>
      <c r="B187" s="547"/>
      <c r="C187" s="549"/>
      <c r="D187" s="371"/>
      <c r="E187" s="549"/>
      <c r="F187" s="549"/>
      <c r="G187" s="549"/>
      <c r="H187" s="521" t="s">
        <v>184</v>
      </c>
      <c r="I187" s="504" t="s">
        <v>197</v>
      </c>
      <c r="J187" s="551"/>
      <c r="K187" s="554"/>
      <c r="L187" s="512"/>
      <c r="M187" s="539"/>
      <c r="N187" s="522"/>
      <c r="O187" s="371"/>
      <c r="P187" s="34" t="s">
        <v>162</v>
      </c>
      <c r="Q187" s="30" t="s">
        <v>163</v>
      </c>
      <c r="R187" s="82">
        <f>+IFERROR(VLOOKUP(Q187,[6]DATOS!$E$2:$F$17,2,FALSE),"")</f>
        <v>15</v>
      </c>
      <c r="S187" s="373"/>
      <c r="T187" s="373"/>
      <c r="U187" s="373"/>
      <c r="V187" s="373"/>
      <c r="W187" s="373"/>
      <c r="X187" s="373"/>
      <c r="Y187" s="371"/>
      <c r="Z187" s="373"/>
      <c r="AA187" s="371"/>
      <c r="AB187" s="544"/>
      <c r="AC187" s="544"/>
      <c r="AD187" s="544"/>
      <c r="AE187" s="371"/>
      <c r="AF187" s="85"/>
      <c r="AG187" s="371"/>
      <c r="AH187" s="512"/>
      <c r="AI187" s="512"/>
      <c r="AJ187" s="515"/>
      <c r="AK187" s="518"/>
      <c r="AL187" s="518"/>
      <c r="AM187" s="512"/>
      <c r="AN187" s="368"/>
    </row>
    <row r="188" spans="1:40" ht="15.75" thickBot="1" x14ac:dyDescent="0.3">
      <c r="A188" s="545"/>
      <c r="B188" s="547"/>
      <c r="C188" s="549"/>
      <c r="D188" s="371"/>
      <c r="E188" s="549"/>
      <c r="F188" s="549"/>
      <c r="G188" s="549"/>
      <c r="H188" s="521"/>
      <c r="I188" s="505" t="s">
        <v>197</v>
      </c>
      <c r="J188" s="551"/>
      <c r="K188" s="554"/>
      <c r="L188" s="512"/>
      <c r="M188" s="539"/>
      <c r="N188" s="522"/>
      <c r="O188" s="371"/>
      <c r="P188" s="34" t="s">
        <v>165</v>
      </c>
      <c r="Q188" s="30" t="s">
        <v>166</v>
      </c>
      <c r="R188" s="82">
        <f>+IFERROR(VLOOKUP(Q188,[6]DATOS!$E$2:$F$17,2,FALSE),"")</f>
        <v>15</v>
      </c>
      <c r="S188" s="373"/>
      <c r="T188" s="373"/>
      <c r="U188" s="373"/>
      <c r="V188" s="373"/>
      <c r="W188" s="373"/>
      <c r="X188" s="373"/>
      <c r="Y188" s="371"/>
      <c r="Z188" s="373"/>
      <c r="AA188" s="371"/>
      <c r="AB188" s="544"/>
      <c r="AC188" s="544"/>
      <c r="AD188" s="544"/>
      <c r="AE188" s="371"/>
      <c r="AF188" s="85"/>
      <c r="AG188" s="371"/>
      <c r="AH188" s="512"/>
      <c r="AI188" s="512"/>
      <c r="AJ188" s="515"/>
      <c r="AK188" s="518"/>
      <c r="AL188" s="518"/>
      <c r="AM188" s="512"/>
      <c r="AN188" s="368"/>
    </row>
    <row r="189" spans="1:40" ht="15.75" thickBot="1" x14ac:dyDescent="0.3">
      <c r="A189" s="545"/>
      <c r="B189" s="547"/>
      <c r="C189" s="549"/>
      <c r="D189" s="371"/>
      <c r="E189" s="549"/>
      <c r="F189" s="549"/>
      <c r="G189" s="549"/>
      <c r="H189" s="521"/>
      <c r="I189" s="506" t="s">
        <v>197</v>
      </c>
      <c r="J189" s="551"/>
      <c r="K189" s="554"/>
      <c r="L189" s="512"/>
      <c r="M189" s="539"/>
      <c r="N189" s="522"/>
      <c r="O189" s="371"/>
      <c r="P189" s="34" t="s">
        <v>169</v>
      </c>
      <c r="Q189" s="30" t="s">
        <v>170</v>
      </c>
      <c r="R189" s="82">
        <f>+IFERROR(VLOOKUP(Q189,[6]DATOS!$E$2:$F$17,2,FALSE),"")</f>
        <v>15</v>
      </c>
      <c r="S189" s="373"/>
      <c r="T189" s="373"/>
      <c r="U189" s="373"/>
      <c r="V189" s="373"/>
      <c r="W189" s="373"/>
      <c r="X189" s="373"/>
      <c r="Y189" s="371"/>
      <c r="Z189" s="373"/>
      <c r="AA189" s="371"/>
      <c r="AB189" s="544"/>
      <c r="AC189" s="544"/>
      <c r="AD189" s="544"/>
      <c r="AE189" s="371"/>
      <c r="AF189" s="85"/>
      <c r="AG189" s="371"/>
      <c r="AH189" s="512"/>
      <c r="AI189" s="512"/>
      <c r="AJ189" s="515"/>
      <c r="AK189" s="518"/>
      <c r="AL189" s="518"/>
      <c r="AM189" s="512"/>
      <c r="AN189" s="368"/>
    </row>
    <row r="190" spans="1:40" ht="15.75" thickBot="1" x14ac:dyDescent="0.3">
      <c r="A190" s="545"/>
      <c r="B190" s="547"/>
      <c r="C190" s="549"/>
      <c r="D190" s="371"/>
      <c r="E190" s="549"/>
      <c r="F190" s="549"/>
      <c r="G190" s="549"/>
      <c r="H190" s="521" t="s">
        <v>185</v>
      </c>
      <c r="I190" s="504" t="s">
        <v>197</v>
      </c>
      <c r="J190" s="551"/>
      <c r="K190" s="554"/>
      <c r="L190" s="512"/>
      <c r="M190" s="539"/>
      <c r="N190" s="522"/>
      <c r="O190" s="371"/>
      <c r="P190" s="34" t="s">
        <v>172</v>
      </c>
      <c r="Q190" s="30" t="s">
        <v>173</v>
      </c>
      <c r="R190" s="82">
        <f>+IFERROR(VLOOKUP(Q190,[6]DATOS!$E$2:$F$17,2,FALSE),"")</f>
        <v>15</v>
      </c>
      <c r="S190" s="373"/>
      <c r="T190" s="373"/>
      <c r="U190" s="373"/>
      <c r="V190" s="373"/>
      <c r="W190" s="373"/>
      <c r="X190" s="373"/>
      <c r="Y190" s="371"/>
      <c r="Z190" s="373"/>
      <c r="AA190" s="371"/>
      <c r="AB190" s="544"/>
      <c r="AC190" s="544"/>
      <c r="AD190" s="544"/>
      <c r="AE190" s="371"/>
      <c r="AF190" s="85"/>
      <c r="AG190" s="371"/>
      <c r="AH190" s="512"/>
      <c r="AI190" s="512"/>
      <c r="AJ190" s="515"/>
      <c r="AK190" s="518"/>
      <c r="AL190" s="518"/>
      <c r="AM190" s="512"/>
      <c r="AN190" s="368"/>
    </row>
    <row r="191" spans="1:40" x14ac:dyDescent="0.25">
      <c r="A191" s="545"/>
      <c r="B191" s="547"/>
      <c r="C191" s="549"/>
      <c r="D191" s="371"/>
      <c r="E191" s="549"/>
      <c r="F191" s="549"/>
      <c r="G191" s="549"/>
      <c r="H191" s="521"/>
      <c r="I191" s="505" t="s">
        <v>197</v>
      </c>
      <c r="J191" s="551"/>
      <c r="K191" s="554"/>
      <c r="L191" s="512"/>
      <c r="M191" s="539"/>
      <c r="N191" s="522"/>
      <c r="O191" s="371"/>
      <c r="P191" s="34" t="s">
        <v>175</v>
      </c>
      <c r="Q191" s="30" t="s">
        <v>176</v>
      </c>
      <c r="R191" s="82">
        <f>+IFERROR(VLOOKUP(Q191,[6]DATOS!$E$2:$F$17,2,FALSE),"")</f>
        <v>15</v>
      </c>
      <c r="S191" s="373"/>
      <c r="T191" s="373"/>
      <c r="U191" s="373"/>
      <c r="V191" s="373"/>
      <c r="W191" s="373"/>
      <c r="X191" s="373"/>
      <c r="Y191" s="371"/>
      <c r="Z191" s="373"/>
      <c r="AA191" s="371"/>
      <c r="AB191" s="544"/>
      <c r="AC191" s="544"/>
      <c r="AD191" s="544"/>
      <c r="AE191" s="371"/>
      <c r="AF191" s="85"/>
      <c r="AG191" s="371"/>
      <c r="AH191" s="512"/>
      <c r="AI191" s="512"/>
      <c r="AJ191" s="515"/>
      <c r="AK191" s="518"/>
      <c r="AL191" s="518"/>
      <c r="AM191" s="512"/>
      <c r="AN191" s="368"/>
    </row>
    <row r="192" spans="1:40" ht="96.75" customHeight="1" thickBot="1" x14ac:dyDescent="0.3">
      <c r="A192" s="545"/>
      <c r="B192" s="547"/>
      <c r="C192" s="549"/>
      <c r="D192" s="371"/>
      <c r="E192" s="549"/>
      <c r="F192" s="549"/>
      <c r="G192" s="549"/>
      <c r="H192" s="521"/>
      <c r="I192" s="506" t="s">
        <v>197</v>
      </c>
      <c r="J192" s="551"/>
      <c r="K192" s="554"/>
      <c r="L192" s="512"/>
      <c r="M192" s="539"/>
      <c r="N192" s="522"/>
      <c r="O192" s="371"/>
      <c r="P192" s="34" t="s">
        <v>178</v>
      </c>
      <c r="Q192" s="34" t="s">
        <v>179</v>
      </c>
      <c r="R192" s="82">
        <f>+IFERROR(VLOOKUP(Q192,[6]DATOS!$E$2:$F$17,2,FALSE),"")</f>
        <v>10</v>
      </c>
      <c r="S192" s="373"/>
      <c r="T192" s="373"/>
      <c r="U192" s="373"/>
      <c r="V192" s="373"/>
      <c r="W192" s="373"/>
      <c r="X192" s="373"/>
      <c r="Y192" s="371"/>
      <c r="Z192" s="373"/>
      <c r="AA192" s="371"/>
      <c r="AB192" s="544"/>
      <c r="AC192" s="544"/>
      <c r="AD192" s="544"/>
      <c r="AE192" s="371"/>
      <c r="AF192" s="85"/>
      <c r="AG192" s="371"/>
      <c r="AH192" s="512"/>
      <c r="AI192" s="512"/>
      <c r="AJ192" s="516"/>
      <c r="AK192" s="519"/>
      <c r="AL192" s="519"/>
      <c r="AM192" s="513"/>
      <c r="AN192" s="368"/>
    </row>
    <row r="193" spans="1:40" ht="15" customHeight="1" thickBot="1" x14ac:dyDescent="0.3">
      <c r="A193" s="545"/>
      <c r="B193" s="547"/>
      <c r="C193" s="549"/>
      <c r="D193" s="371"/>
      <c r="E193" s="549"/>
      <c r="F193" s="549"/>
      <c r="G193" s="549"/>
      <c r="H193" s="521" t="s">
        <v>186</v>
      </c>
      <c r="I193" s="504" t="s">
        <v>197</v>
      </c>
      <c r="J193" s="551"/>
      <c r="K193" s="554"/>
      <c r="L193" s="512"/>
      <c r="M193" s="539"/>
      <c r="N193" s="522" t="s">
        <v>286</v>
      </c>
      <c r="O193" s="371" t="s">
        <v>149</v>
      </c>
      <c r="P193" s="34" t="s">
        <v>150</v>
      </c>
      <c r="Q193" s="30" t="s">
        <v>151</v>
      </c>
      <c r="R193" s="82">
        <f>+IFERROR(VLOOKUP(Q193,[6]DATOS!$E$2:$F$17,2,FALSE),"")</f>
        <v>15</v>
      </c>
      <c r="S193" s="373">
        <f>SUM(R193:R199)</f>
        <v>100</v>
      </c>
      <c r="T193" s="373" t="str">
        <f>+IF(AND(S193&lt;=100,S193&gt;=96),"Fuerte",IF(AND(S193&lt;=95,S193&gt;=86),"Moderado",IF(AND(S193&lt;=85,J193&gt;=0),"Débil"," ")))</f>
        <v>Fuerte</v>
      </c>
      <c r="U193" s="373" t="s">
        <v>152</v>
      </c>
      <c r="V193" s="373"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373">
        <f>IF(V193="Fuerte",100,IF(V193="Moderado",50,IF(V193="Débil",0)))</f>
        <v>100</v>
      </c>
      <c r="X193" s="373"/>
      <c r="Y193" s="371" t="s">
        <v>287</v>
      </c>
      <c r="Z193" s="373" t="s">
        <v>281</v>
      </c>
      <c r="AA193" s="371" t="s">
        <v>288</v>
      </c>
      <c r="AB193" s="544"/>
      <c r="AC193" s="544"/>
      <c r="AD193" s="544"/>
      <c r="AE193" s="371"/>
      <c r="AF193" s="85"/>
      <c r="AG193" s="371"/>
      <c r="AH193" s="512"/>
      <c r="AI193" s="512"/>
      <c r="AJ193" s="507" t="s">
        <v>289</v>
      </c>
      <c r="AK193" s="508">
        <v>43497</v>
      </c>
      <c r="AL193" s="508">
        <v>43830</v>
      </c>
      <c r="AM193" s="371" t="s">
        <v>284</v>
      </c>
      <c r="AN193" s="368" t="s">
        <v>290</v>
      </c>
    </row>
    <row r="194" spans="1:40" ht="15.75" thickBot="1" x14ac:dyDescent="0.3">
      <c r="A194" s="545"/>
      <c r="B194" s="547"/>
      <c r="C194" s="549"/>
      <c r="D194" s="371"/>
      <c r="E194" s="549"/>
      <c r="F194" s="549"/>
      <c r="G194" s="549"/>
      <c r="H194" s="521"/>
      <c r="I194" s="505" t="s">
        <v>197</v>
      </c>
      <c r="J194" s="551"/>
      <c r="K194" s="554"/>
      <c r="L194" s="512"/>
      <c r="M194" s="539"/>
      <c r="N194" s="522"/>
      <c r="O194" s="371"/>
      <c r="P194" s="34" t="s">
        <v>162</v>
      </c>
      <c r="Q194" s="30" t="s">
        <v>163</v>
      </c>
      <c r="R194" s="82">
        <f>+IFERROR(VLOOKUP(Q194,[6]DATOS!$E$2:$F$17,2,FALSE),"")</f>
        <v>15</v>
      </c>
      <c r="S194" s="373"/>
      <c r="T194" s="373"/>
      <c r="U194" s="373"/>
      <c r="V194" s="373"/>
      <c r="W194" s="373"/>
      <c r="X194" s="373"/>
      <c r="Y194" s="371"/>
      <c r="Z194" s="373"/>
      <c r="AA194" s="371"/>
      <c r="AB194" s="544"/>
      <c r="AC194" s="544"/>
      <c r="AD194" s="544"/>
      <c r="AE194" s="371"/>
      <c r="AF194" s="85"/>
      <c r="AG194" s="371"/>
      <c r="AH194" s="512"/>
      <c r="AI194" s="512"/>
      <c r="AJ194" s="510"/>
      <c r="AK194" s="508"/>
      <c r="AL194" s="508"/>
      <c r="AM194" s="371"/>
      <c r="AN194" s="368"/>
    </row>
    <row r="195" spans="1:40" ht="15.75" thickBot="1" x14ac:dyDescent="0.3">
      <c r="A195" s="545"/>
      <c r="B195" s="547"/>
      <c r="C195" s="549"/>
      <c r="D195" s="371"/>
      <c r="E195" s="549"/>
      <c r="F195" s="549"/>
      <c r="G195" s="549"/>
      <c r="H195" s="521"/>
      <c r="I195" s="506" t="s">
        <v>197</v>
      </c>
      <c r="J195" s="551"/>
      <c r="K195" s="554"/>
      <c r="L195" s="512"/>
      <c r="M195" s="539"/>
      <c r="N195" s="522"/>
      <c r="O195" s="371"/>
      <c r="P195" s="34" t="s">
        <v>165</v>
      </c>
      <c r="Q195" s="30" t="s">
        <v>166</v>
      </c>
      <c r="R195" s="82">
        <f>+IFERROR(VLOOKUP(Q195,[6]DATOS!$E$2:$F$17,2,FALSE),"")</f>
        <v>15</v>
      </c>
      <c r="S195" s="373"/>
      <c r="T195" s="373"/>
      <c r="U195" s="373"/>
      <c r="V195" s="373"/>
      <c r="W195" s="373"/>
      <c r="X195" s="373"/>
      <c r="Y195" s="371"/>
      <c r="Z195" s="373"/>
      <c r="AA195" s="371"/>
      <c r="AB195" s="544"/>
      <c r="AC195" s="544"/>
      <c r="AD195" s="544"/>
      <c r="AE195" s="371"/>
      <c r="AF195" s="85"/>
      <c r="AG195" s="371"/>
      <c r="AH195" s="512"/>
      <c r="AI195" s="512"/>
      <c r="AJ195" s="510"/>
      <c r="AK195" s="508"/>
      <c r="AL195" s="508"/>
      <c r="AM195" s="371"/>
      <c r="AN195" s="368"/>
    </row>
    <row r="196" spans="1:40" ht="15.75" thickBot="1" x14ac:dyDescent="0.3">
      <c r="A196" s="545"/>
      <c r="B196" s="547"/>
      <c r="C196" s="549"/>
      <c r="D196" s="371"/>
      <c r="E196" s="549"/>
      <c r="F196" s="549"/>
      <c r="G196" s="549"/>
      <c r="H196" s="521" t="s">
        <v>187</v>
      </c>
      <c r="I196" s="504" t="s">
        <v>197</v>
      </c>
      <c r="J196" s="551"/>
      <c r="K196" s="554"/>
      <c r="L196" s="512"/>
      <c r="M196" s="539"/>
      <c r="N196" s="522"/>
      <c r="O196" s="371"/>
      <c r="P196" s="34" t="s">
        <v>169</v>
      </c>
      <c r="Q196" s="30" t="s">
        <v>170</v>
      </c>
      <c r="R196" s="82">
        <f>+IFERROR(VLOOKUP(Q196,[6]DATOS!$E$2:$F$17,2,FALSE),"")</f>
        <v>15</v>
      </c>
      <c r="S196" s="373"/>
      <c r="T196" s="373"/>
      <c r="U196" s="373"/>
      <c r="V196" s="373"/>
      <c r="W196" s="373"/>
      <c r="X196" s="373"/>
      <c r="Y196" s="371"/>
      <c r="Z196" s="373"/>
      <c r="AA196" s="371"/>
      <c r="AB196" s="544"/>
      <c r="AC196" s="544"/>
      <c r="AD196" s="544"/>
      <c r="AE196" s="371"/>
      <c r="AF196" s="85"/>
      <c r="AG196" s="371"/>
      <c r="AH196" s="512"/>
      <c r="AI196" s="512"/>
      <c r="AJ196" s="510"/>
      <c r="AK196" s="508"/>
      <c r="AL196" s="508"/>
      <c r="AM196" s="371"/>
      <c r="AN196" s="368"/>
    </row>
    <row r="197" spans="1:40" ht="15.75" thickBot="1" x14ac:dyDescent="0.3">
      <c r="A197" s="545"/>
      <c r="B197" s="547"/>
      <c r="C197" s="549"/>
      <c r="D197" s="371"/>
      <c r="E197" s="549"/>
      <c r="F197" s="549"/>
      <c r="G197" s="549"/>
      <c r="H197" s="521"/>
      <c r="I197" s="505" t="s">
        <v>197</v>
      </c>
      <c r="J197" s="551"/>
      <c r="K197" s="554"/>
      <c r="L197" s="512"/>
      <c r="M197" s="539"/>
      <c r="N197" s="522"/>
      <c r="O197" s="371"/>
      <c r="P197" s="34" t="s">
        <v>172</v>
      </c>
      <c r="Q197" s="30" t="s">
        <v>173</v>
      </c>
      <c r="R197" s="82">
        <f>+IFERROR(VLOOKUP(Q197,[6]DATOS!$E$2:$F$17,2,FALSE),"")</f>
        <v>15</v>
      </c>
      <c r="S197" s="373"/>
      <c r="T197" s="373"/>
      <c r="U197" s="373"/>
      <c r="V197" s="373"/>
      <c r="W197" s="373"/>
      <c r="X197" s="373"/>
      <c r="Y197" s="371"/>
      <c r="Z197" s="373"/>
      <c r="AA197" s="371"/>
      <c r="AB197" s="544"/>
      <c r="AC197" s="544"/>
      <c r="AD197" s="544"/>
      <c r="AE197" s="371"/>
      <c r="AF197" s="85"/>
      <c r="AG197" s="371"/>
      <c r="AH197" s="512"/>
      <c r="AI197" s="512"/>
      <c r="AJ197" s="510"/>
      <c r="AK197" s="508"/>
      <c r="AL197" s="508"/>
      <c r="AM197" s="371"/>
      <c r="AN197" s="368"/>
    </row>
    <row r="198" spans="1:40" ht="15.75" thickBot="1" x14ac:dyDescent="0.3">
      <c r="A198" s="545"/>
      <c r="B198" s="547"/>
      <c r="C198" s="549"/>
      <c r="D198" s="371"/>
      <c r="E198" s="549"/>
      <c r="F198" s="549"/>
      <c r="G198" s="549"/>
      <c r="H198" s="521"/>
      <c r="I198" s="506" t="s">
        <v>197</v>
      </c>
      <c r="J198" s="551"/>
      <c r="K198" s="554"/>
      <c r="L198" s="512"/>
      <c r="M198" s="539"/>
      <c r="N198" s="522"/>
      <c r="O198" s="371"/>
      <c r="P198" s="34" t="s">
        <v>175</v>
      </c>
      <c r="Q198" s="30" t="s">
        <v>176</v>
      </c>
      <c r="R198" s="82">
        <f>+IFERROR(VLOOKUP(Q198,[6]DATOS!$E$2:$F$17,2,FALSE),"")</f>
        <v>15</v>
      </c>
      <c r="S198" s="373"/>
      <c r="T198" s="373"/>
      <c r="U198" s="373"/>
      <c r="V198" s="373"/>
      <c r="W198" s="373"/>
      <c r="X198" s="373"/>
      <c r="Y198" s="371"/>
      <c r="Z198" s="373"/>
      <c r="AA198" s="371"/>
      <c r="AB198" s="544"/>
      <c r="AC198" s="544"/>
      <c r="AD198" s="544"/>
      <c r="AE198" s="371"/>
      <c r="AF198" s="85"/>
      <c r="AG198" s="371"/>
      <c r="AH198" s="512"/>
      <c r="AI198" s="512"/>
      <c r="AJ198" s="510"/>
      <c r="AK198" s="508"/>
      <c r="AL198" s="508"/>
      <c r="AM198" s="371"/>
      <c r="AN198" s="368"/>
    </row>
    <row r="199" spans="1:40" ht="15.75" thickBot="1" x14ac:dyDescent="0.3">
      <c r="A199" s="545"/>
      <c r="B199" s="547"/>
      <c r="C199" s="549"/>
      <c r="D199" s="371"/>
      <c r="E199" s="549"/>
      <c r="F199" s="549"/>
      <c r="G199" s="549"/>
      <c r="H199" s="521" t="s">
        <v>188</v>
      </c>
      <c r="I199" s="504" t="s">
        <v>204</v>
      </c>
      <c r="J199" s="551"/>
      <c r="K199" s="554"/>
      <c r="L199" s="512"/>
      <c r="M199" s="539"/>
      <c r="N199" s="522"/>
      <c r="O199" s="371"/>
      <c r="P199" s="34" t="s">
        <v>178</v>
      </c>
      <c r="Q199" s="34" t="s">
        <v>179</v>
      </c>
      <c r="R199" s="82">
        <f>+IFERROR(VLOOKUP(Q199,[6]DATOS!$E$2:$F$17,2,FALSE),"")</f>
        <v>10</v>
      </c>
      <c r="S199" s="373"/>
      <c r="T199" s="373"/>
      <c r="U199" s="373"/>
      <c r="V199" s="373"/>
      <c r="W199" s="373"/>
      <c r="X199" s="373"/>
      <c r="Y199" s="371"/>
      <c r="Z199" s="373"/>
      <c r="AA199" s="371"/>
      <c r="AB199" s="544"/>
      <c r="AC199" s="544"/>
      <c r="AD199" s="544"/>
      <c r="AE199" s="371"/>
      <c r="AF199" s="85"/>
      <c r="AG199" s="371"/>
      <c r="AH199" s="512"/>
      <c r="AI199" s="512"/>
      <c r="AJ199" s="510"/>
      <c r="AK199" s="508"/>
      <c r="AL199" s="508"/>
      <c r="AM199" s="371"/>
      <c r="AN199" s="368"/>
    </row>
    <row r="200" spans="1:40" ht="15" customHeight="1" thickBot="1" x14ac:dyDescent="0.3">
      <c r="A200" s="545"/>
      <c r="B200" s="547"/>
      <c r="C200" s="549"/>
      <c r="D200" s="371"/>
      <c r="E200" s="549"/>
      <c r="F200" s="549"/>
      <c r="G200" s="549"/>
      <c r="H200" s="521"/>
      <c r="I200" s="505"/>
      <c r="J200" s="551"/>
      <c r="K200" s="554"/>
      <c r="L200" s="512"/>
      <c r="M200" s="539"/>
      <c r="N200" s="391" t="s">
        <v>291</v>
      </c>
      <c r="O200" s="371" t="s">
        <v>149</v>
      </c>
      <c r="P200" s="34" t="s">
        <v>150</v>
      </c>
      <c r="Q200" s="30" t="s">
        <v>151</v>
      </c>
      <c r="R200" s="82">
        <f>+IFERROR(VLOOKUP(Q200,[7]DATOS!$E$2:$F$17,2,FALSE),"")</f>
        <v>15</v>
      </c>
      <c r="S200" s="373">
        <f>SUM(R200:R206)</f>
        <v>100</v>
      </c>
      <c r="T200" s="373" t="str">
        <f>+IF(AND(S200&lt;=100,S200&gt;=96),"Fuerte",IF(AND(S200&lt;=95,S200&gt;=86),"Moderado",IF(AND(S200&lt;=85,J200&gt;=0),"Débil"," ")))</f>
        <v>Fuerte</v>
      </c>
      <c r="U200" s="373" t="s">
        <v>152</v>
      </c>
      <c r="V200" s="373"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73">
        <f>IF(V200="Fuerte",100,IF(V200="Moderado",50,IF(V200="Débil",0)))</f>
        <v>100</v>
      </c>
      <c r="X200" s="373"/>
      <c r="Y200" s="371" t="s">
        <v>292</v>
      </c>
      <c r="Z200" s="373" t="s">
        <v>264</v>
      </c>
      <c r="AA200" s="544" t="s">
        <v>293</v>
      </c>
      <c r="AB200" s="544"/>
      <c r="AC200" s="544"/>
      <c r="AD200" s="544"/>
      <c r="AE200" s="371"/>
      <c r="AF200" s="85"/>
      <c r="AG200" s="371"/>
      <c r="AH200" s="512"/>
      <c r="AI200" s="512"/>
      <c r="AJ200" s="507" t="s">
        <v>294</v>
      </c>
      <c r="AK200" s="508">
        <v>43466</v>
      </c>
      <c r="AL200" s="508">
        <v>43830</v>
      </c>
      <c r="AM200" s="507" t="s">
        <v>292</v>
      </c>
      <c r="AN200" s="509" t="s">
        <v>295</v>
      </c>
    </row>
    <row r="201" spans="1:40" ht="15.75" thickBot="1" x14ac:dyDescent="0.3">
      <c r="A201" s="545"/>
      <c r="B201" s="547"/>
      <c r="C201" s="549"/>
      <c r="D201" s="371"/>
      <c r="E201" s="549"/>
      <c r="F201" s="549"/>
      <c r="G201" s="549"/>
      <c r="H201" s="521"/>
      <c r="I201" s="505"/>
      <c r="J201" s="551"/>
      <c r="K201" s="554"/>
      <c r="L201" s="512"/>
      <c r="M201" s="539"/>
      <c r="N201" s="391"/>
      <c r="O201" s="371"/>
      <c r="P201" s="34" t="s">
        <v>162</v>
      </c>
      <c r="Q201" s="30" t="s">
        <v>163</v>
      </c>
      <c r="R201" s="82">
        <f>+IFERROR(VLOOKUP(Q201,[7]DATOS!$E$2:$F$17,2,FALSE),"")</f>
        <v>15</v>
      </c>
      <c r="S201" s="373"/>
      <c r="T201" s="373"/>
      <c r="U201" s="373"/>
      <c r="V201" s="373"/>
      <c r="W201" s="373"/>
      <c r="X201" s="373"/>
      <c r="Y201" s="371"/>
      <c r="Z201" s="373"/>
      <c r="AA201" s="544"/>
      <c r="AB201" s="544"/>
      <c r="AC201" s="544"/>
      <c r="AD201" s="544"/>
      <c r="AE201" s="371"/>
      <c r="AF201" s="85"/>
      <c r="AG201" s="371"/>
      <c r="AH201" s="512"/>
      <c r="AI201" s="512"/>
      <c r="AJ201" s="507"/>
      <c r="AK201" s="508"/>
      <c r="AL201" s="508"/>
      <c r="AM201" s="507"/>
      <c r="AN201" s="509"/>
    </row>
    <row r="202" spans="1:40" ht="15.75" thickBot="1" x14ac:dyDescent="0.3">
      <c r="A202" s="545"/>
      <c r="B202" s="547"/>
      <c r="C202" s="549"/>
      <c r="D202" s="371"/>
      <c r="E202" s="549"/>
      <c r="F202" s="549"/>
      <c r="G202" s="549"/>
      <c r="H202" s="521"/>
      <c r="I202" s="505"/>
      <c r="J202" s="551"/>
      <c r="K202" s="554"/>
      <c r="L202" s="512"/>
      <c r="M202" s="539"/>
      <c r="N202" s="391"/>
      <c r="O202" s="371"/>
      <c r="P202" s="34" t="s">
        <v>165</v>
      </c>
      <c r="Q202" s="30" t="s">
        <v>166</v>
      </c>
      <c r="R202" s="82">
        <f>+IFERROR(VLOOKUP(Q202,[7]DATOS!$E$2:$F$17,2,FALSE),"")</f>
        <v>15</v>
      </c>
      <c r="S202" s="373"/>
      <c r="T202" s="373"/>
      <c r="U202" s="373"/>
      <c r="V202" s="373"/>
      <c r="W202" s="373"/>
      <c r="X202" s="373"/>
      <c r="Y202" s="371"/>
      <c r="Z202" s="373"/>
      <c r="AA202" s="544"/>
      <c r="AB202" s="544"/>
      <c r="AC202" s="544"/>
      <c r="AD202" s="544"/>
      <c r="AE202" s="371"/>
      <c r="AF202" s="85"/>
      <c r="AG202" s="371"/>
      <c r="AH202" s="512"/>
      <c r="AI202" s="512"/>
      <c r="AJ202" s="507"/>
      <c r="AK202" s="508"/>
      <c r="AL202" s="508"/>
      <c r="AM202" s="507"/>
      <c r="AN202" s="509"/>
    </row>
    <row r="203" spans="1:40" ht="15.75" thickBot="1" x14ac:dyDescent="0.3">
      <c r="A203" s="545"/>
      <c r="B203" s="547"/>
      <c r="C203" s="549"/>
      <c r="D203" s="371"/>
      <c r="E203" s="549"/>
      <c r="F203" s="549"/>
      <c r="G203" s="549"/>
      <c r="H203" s="521"/>
      <c r="I203" s="505"/>
      <c r="J203" s="551"/>
      <c r="K203" s="554"/>
      <c r="L203" s="512"/>
      <c r="M203" s="539"/>
      <c r="N203" s="391"/>
      <c r="O203" s="371"/>
      <c r="P203" s="34" t="s">
        <v>169</v>
      </c>
      <c r="Q203" s="30" t="s">
        <v>170</v>
      </c>
      <c r="R203" s="82">
        <f>+IFERROR(VLOOKUP(Q203,[7]DATOS!$E$2:$F$17,2,FALSE),"")</f>
        <v>15</v>
      </c>
      <c r="S203" s="373"/>
      <c r="T203" s="373"/>
      <c r="U203" s="373"/>
      <c r="V203" s="373"/>
      <c r="W203" s="373"/>
      <c r="X203" s="373"/>
      <c r="Y203" s="371"/>
      <c r="Z203" s="373"/>
      <c r="AA203" s="544"/>
      <c r="AB203" s="544"/>
      <c r="AC203" s="544"/>
      <c r="AD203" s="544"/>
      <c r="AE203" s="371"/>
      <c r="AF203" s="85"/>
      <c r="AG203" s="371"/>
      <c r="AH203" s="512"/>
      <c r="AI203" s="512"/>
      <c r="AJ203" s="507"/>
      <c r="AK203" s="508"/>
      <c r="AL203" s="508"/>
      <c r="AM203" s="507"/>
      <c r="AN203" s="509"/>
    </row>
    <row r="204" spans="1:40" ht="15.75" thickBot="1" x14ac:dyDescent="0.3">
      <c r="A204" s="545"/>
      <c r="B204" s="547"/>
      <c r="C204" s="549"/>
      <c r="D204" s="371"/>
      <c r="E204" s="549"/>
      <c r="F204" s="549"/>
      <c r="G204" s="549"/>
      <c r="H204" s="521"/>
      <c r="I204" s="505"/>
      <c r="J204" s="551"/>
      <c r="K204" s="554"/>
      <c r="L204" s="512"/>
      <c r="M204" s="539"/>
      <c r="N204" s="391"/>
      <c r="O204" s="371"/>
      <c r="P204" s="34" t="s">
        <v>172</v>
      </c>
      <c r="Q204" s="30" t="s">
        <v>173</v>
      </c>
      <c r="R204" s="82">
        <f>+IFERROR(VLOOKUP(Q204,[7]DATOS!$E$2:$F$17,2,FALSE),"")</f>
        <v>15</v>
      </c>
      <c r="S204" s="373"/>
      <c r="T204" s="373"/>
      <c r="U204" s="373"/>
      <c r="V204" s="373"/>
      <c r="W204" s="373"/>
      <c r="X204" s="373"/>
      <c r="Y204" s="371"/>
      <c r="Z204" s="373"/>
      <c r="AA204" s="544"/>
      <c r="AB204" s="544"/>
      <c r="AC204" s="544"/>
      <c r="AD204" s="544"/>
      <c r="AE204" s="371"/>
      <c r="AF204" s="85"/>
      <c r="AG204" s="371"/>
      <c r="AH204" s="512"/>
      <c r="AI204" s="512"/>
      <c r="AJ204" s="507"/>
      <c r="AK204" s="508"/>
      <c r="AL204" s="508"/>
      <c r="AM204" s="507"/>
      <c r="AN204" s="509"/>
    </row>
    <row r="205" spans="1:40" x14ac:dyDescent="0.25">
      <c r="A205" s="545"/>
      <c r="B205" s="547"/>
      <c r="C205" s="549"/>
      <c r="D205" s="371"/>
      <c r="E205" s="549"/>
      <c r="F205" s="549"/>
      <c r="G205" s="549"/>
      <c r="H205" s="521"/>
      <c r="I205" s="505"/>
      <c r="J205" s="551"/>
      <c r="K205" s="554"/>
      <c r="L205" s="512"/>
      <c r="M205" s="539"/>
      <c r="N205" s="391"/>
      <c r="O205" s="371"/>
      <c r="P205" s="34" t="s">
        <v>175</v>
      </c>
      <c r="Q205" s="30" t="s">
        <v>176</v>
      </c>
      <c r="R205" s="82">
        <f>+IFERROR(VLOOKUP(Q205,[7]DATOS!$E$2:$F$17,2,FALSE),"")</f>
        <v>15</v>
      </c>
      <c r="S205" s="373"/>
      <c r="T205" s="373"/>
      <c r="U205" s="373"/>
      <c r="V205" s="373"/>
      <c r="W205" s="373"/>
      <c r="X205" s="373"/>
      <c r="Y205" s="371"/>
      <c r="Z205" s="373"/>
      <c r="AA205" s="544"/>
      <c r="AB205" s="544"/>
      <c r="AC205" s="544"/>
      <c r="AD205" s="544"/>
      <c r="AE205" s="371"/>
      <c r="AF205" s="85"/>
      <c r="AG205" s="371"/>
      <c r="AH205" s="512"/>
      <c r="AI205" s="512"/>
      <c r="AJ205" s="507"/>
      <c r="AK205" s="508"/>
      <c r="AL205" s="508"/>
      <c r="AM205" s="507"/>
      <c r="AN205" s="509"/>
    </row>
    <row r="206" spans="1:40" ht="194.25" customHeight="1" thickBot="1" x14ac:dyDescent="0.3">
      <c r="A206" s="545"/>
      <c r="B206" s="547"/>
      <c r="C206" s="549"/>
      <c r="D206" s="371"/>
      <c r="E206" s="549"/>
      <c r="F206" s="549"/>
      <c r="G206" s="549"/>
      <c r="H206" s="521"/>
      <c r="I206" s="505"/>
      <c r="J206" s="551"/>
      <c r="K206" s="554"/>
      <c r="L206" s="512"/>
      <c r="M206" s="539"/>
      <c r="N206" s="391"/>
      <c r="O206" s="371"/>
      <c r="P206" s="34" t="s">
        <v>178</v>
      </c>
      <c r="Q206" s="34" t="s">
        <v>179</v>
      </c>
      <c r="R206" s="82">
        <f>+IFERROR(VLOOKUP(Q206,[7]DATOS!$E$2:$F$17,2,FALSE),"")</f>
        <v>10</v>
      </c>
      <c r="S206" s="373"/>
      <c r="T206" s="373"/>
      <c r="U206" s="373"/>
      <c r="V206" s="373"/>
      <c r="W206" s="373"/>
      <c r="X206" s="373"/>
      <c r="Y206" s="371"/>
      <c r="Z206" s="373"/>
      <c r="AA206" s="544"/>
      <c r="AB206" s="544"/>
      <c r="AC206" s="544"/>
      <c r="AD206" s="544"/>
      <c r="AE206" s="371"/>
      <c r="AF206" s="85"/>
      <c r="AG206" s="371"/>
      <c r="AH206" s="512"/>
      <c r="AI206" s="512"/>
      <c r="AJ206" s="507"/>
      <c r="AK206" s="508"/>
      <c r="AL206" s="508"/>
      <c r="AM206" s="507"/>
      <c r="AN206" s="509"/>
    </row>
    <row r="207" spans="1:40" ht="34.5" customHeight="1" thickBot="1" x14ac:dyDescent="0.3">
      <c r="A207" s="545"/>
      <c r="B207" s="547"/>
      <c r="C207" s="549"/>
      <c r="D207" s="371"/>
      <c r="E207" s="549"/>
      <c r="F207" s="549"/>
      <c r="G207" s="549"/>
      <c r="H207" s="521"/>
      <c r="I207" s="506"/>
      <c r="J207" s="551"/>
      <c r="K207" s="554"/>
      <c r="L207" s="512"/>
      <c r="M207" s="539"/>
      <c r="N207" s="391" t="s">
        <v>296</v>
      </c>
      <c r="O207" s="371" t="s">
        <v>149</v>
      </c>
      <c r="P207" s="34" t="s">
        <v>150</v>
      </c>
      <c r="Q207" s="30" t="s">
        <v>151</v>
      </c>
      <c r="R207" s="82">
        <f>+IFERROR(VLOOKUP(Q207,[6]DATOS!$E$2:$F$17,2,FALSE),"")</f>
        <v>15</v>
      </c>
      <c r="S207" s="373">
        <f>SUM(R207:R213)</f>
        <v>100</v>
      </c>
      <c r="T207" s="373" t="str">
        <f>+IF(AND(S207&lt;=100,S207&gt;=96),"Fuerte",IF(AND(S207&lt;=95,S207&gt;=86),"Moderado",IF(AND(S207&lt;=85,J207&gt;=0),"Débil"," ")))</f>
        <v>Fuerte</v>
      </c>
      <c r="U207" s="373" t="s">
        <v>152</v>
      </c>
      <c r="V207" s="373"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373">
        <f>IF(V207="Fuerte",100,IF(V207="Moderado",50,IF(V207="Débil",0)))</f>
        <v>100</v>
      </c>
      <c r="X207" s="373"/>
      <c r="Y207" s="371" t="s">
        <v>297</v>
      </c>
      <c r="Z207" s="373" t="s">
        <v>281</v>
      </c>
      <c r="AA207" s="371" t="s">
        <v>298</v>
      </c>
      <c r="AB207" s="544"/>
      <c r="AC207" s="544"/>
      <c r="AD207" s="544"/>
      <c r="AE207" s="371"/>
      <c r="AF207" s="85"/>
      <c r="AG207" s="371"/>
      <c r="AH207" s="512"/>
      <c r="AI207" s="512"/>
      <c r="AJ207" s="507" t="s">
        <v>299</v>
      </c>
      <c r="AK207" s="508">
        <v>43497</v>
      </c>
      <c r="AL207" s="508">
        <v>43830</v>
      </c>
      <c r="AM207" s="371" t="s">
        <v>300</v>
      </c>
      <c r="AN207" s="368" t="s">
        <v>301</v>
      </c>
    </row>
    <row r="208" spans="1:40" ht="15.75" thickBot="1" x14ac:dyDescent="0.3">
      <c r="A208" s="545"/>
      <c r="B208" s="547"/>
      <c r="C208" s="549"/>
      <c r="D208" s="371"/>
      <c r="E208" s="549"/>
      <c r="F208" s="549"/>
      <c r="G208" s="549"/>
      <c r="H208" s="521" t="s">
        <v>189</v>
      </c>
      <c r="I208" s="504" t="s">
        <v>197</v>
      </c>
      <c r="J208" s="551"/>
      <c r="K208" s="554"/>
      <c r="L208" s="512"/>
      <c r="M208" s="539"/>
      <c r="N208" s="391"/>
      <c r="O208" s="371"/>
      <c r="P208" s="34" t="s">
        <v>162</v>
      </c>
      <c r="Q208" s="30" t="s">
        <v>163</v>
      </c>
      <c r="R208" s="82">
        <f>+IFERROR(VLOOKUP(Q208,[6]DATOS!$E$2:$F$17,2,FALSE),"")</f>
        <v>15</v>
      </c>
      <c r="S208" s="373"/>
      <c r="T208" s="373"/>
      <c r="U208" s="373"/>
      <c r="V208" s="373"/>
      <c r="W208" s="373"/>
      <c r="X208" s="373"/>
      <c r="Y208" s="371"/>
      <c r="Z208" s="373"/>
      <c r="AA208" s="371"/>
      <c r="AB208" s="544"/>
      <c r="AC208" s="544"/>
      <c r="AD208" s="544"/>
      <c r="AE208" s="371"/>
      <c r="AF208" s="85"/>
      <c r="AG208" s="371"/>
      <c r="AH208" s="512"/>
      <c r="AI208" s="512"/>
      <c r="AJ208" s="510"/>
      <c r="AK208" s="508"/>
      <c r="AL208" s="508"/>
      <c r="AM208" s="371"/>
      <c r="AN208" s="368"/>
    </row>
    <row r="209" spans="1:40" ht="15.75" thickBot="1" x14ac:dyDescent="0.3">
      <c r="A209" s="545"/>
      <c r="B209" s="547"/>
      <c r="C209" s="549"/>
      <c r="D209" s="371"/>
      <c r="E209" s="549"/>
      <c r="F209" s="549"/>
      <c r="G209" s="549"/>
      <c r="H209" s="521"/>
      <c r="I209" s="505" t="s">
        <v>197</v>
      </c>
      <c r="J209" s="551"/>
      <c r="K209" s="554"/>
      <c r="L209" s="512"/>
      <c r="M209" s="539"/>
      <c r="N209" s="391"/>
      <c r="O209" s="371"/>
      <c r="P209" s="34" t="s">
        <v>165</v>
      </c>
      <c r="Q209" s="30" t="s">
        <v>166</v>
      </c>
      <c r="R209" s="82">
        <f>+IFERROR(VLOOKUP(Q209,[6]DATOS!$E$2:$F$17,2,FALSE),"")</f>
        <v>15</v>
      </c>
      <c r="S209" s="373"/>
      <c r="T209" s="373"/>
      <c r="U209" s="373"/>
      <c r="V209" s="373"/>
      <c r="W209" s="373"/>
      <c r="X209" s="373"/>
      <c r="Y209" s="371"/>
      <c r="Z209" s="373"/>
      <c r="AA209" s="371"/>
      <c r="AB209" s="544"/>
      <c r="AC209" s="544"/>
      <c r="AD209" s="544"/>
      <c r="AE209" s="371"/>
      <c r="AF209" s="85"/>
      <c r="AG209" s="371"/>
      <c r="AH209" s="512"/>
      <c r="AI209" s="512"/>
      <c r="AJ209" s="510"/>
      <c r="AK209" s="508"/>
      <c r="AL209" s="508"/>
      <c r="AM209" s="371"/>
      <c r="AN209" s="368"/>
    </row>
    <row r="210" spans="1:40" ht="15.75" thickBot="1" x14ac:dyDescent="0.3">
      <c r="A210" s="545"/>
      <c r="B210" s="547"/>
      <c r="C210" s="549"/>
      <c r="D210" s="371"/>
      <c r="E210" s="549"/>
      <c r="F210" s="549"/>
      <c r="G210" s="549"/>
      <c r="H210" s="521" t="s">
        <v>190</v>
      </c>
      <c r="I210" s="504" t="s">
        <v>204</v>
      </c>
      <c r="J210" s="551"/>
      <c r="K210" s="554"/>
      <c r="L210" s="512"/>
      <c r="M210" s="539"/>
      <c r="N210" s="391"/>
      <c r="O210" s="371"/>
      <c r="P210" s="34" t="s">
        <v>169</v>
      </c>
      <c r="Q210" s="30" t="s">
        <v>170</v>
      </c>
      <c r="R210" s="82">
        <f>+IFERROR(VLOOKUP(Q210,[6]DATOS!$E$2:$F$17,2,FALSE),"")</f>
        <v>15</v>
      </c>
      <c r="S210" s="373"/>
      <c r="T210" s="373"/>
      <c r="U210" s="373"/>
      <c r="V210" s="373"/>
      <c r="W210" s="373"/>
      <c r="X210" s="373"/>
      <c r="Y210" s="371"/>
      <c r="Z210" s="373"/>
      <c r="AA210" s="371"/>
      <c r="AB210" s="544"/>
      <c r="AC210" s="544"/>
      <c r="AD210" s="544"/>
      <c r="AE210" s="371"/>
      <c r="AF210" s="85"/>
      <c r="AG210" s="371"/>
      <c r="AH210" s="512"/>
      <c r="AI210" s="512"/>
      <c r="AJ210" s="510"/>
      <c r="AK210" s="508"/>
      <c r="AL210" s="508"/>
      <c r="AM210" s="371"/>
      <c r="AN210" s="368"/>
    </row>
    <row r="211" spans="1:40" ht="15.75" thickBot="1" x14ac:dyDescent="0.3">
      <c r="A211" s="545"/>
      <c r="B211" s="547"/>
      <c r="C211" s="549"/>
      <c r="D211" s="371"/>
      <c r="E211" s="549"/>
      <c r="F211" s="549"/>
      <c r="G211" s="549"/>
      <c r="H211" s="521"/>
      <c r="I211" s="505" t="s">
        <v>197</v>
      </c>
      <c r="J211" s="551"/>
      <c r="K211" s="554"/>
      <c r="L211" s="512"/>
      <c r="M211" s="539"/>
      <c r="N211" s="391"/>
      <c r="O211" s="371"/>
      <c r="P211" s="34" t="s">
        <v>172</v>
      </c>
      <c r="Q211" s="30" t="s">
        <v>173</v>
      </c>
      <c r="R211" s="82">
        <f>+IFERROR(VLOOKUP(Q211,[6]DATOS!$E$2:$F$17,2,FALSE),"")</f>
        <v>15</v>
      </c>
      <c r="S211" s="373"/>
      <c r="T211" s="373"/>
      <c r="U211" s="373"/>
      <c r="V211" s="373"/>
      <c r="W211" s="373"/>
      <c r="X211" s="373"/>
      <c r="Y211" s="371"/>
      <c r="Z211" s="373"/>
      <c r="AA211" s="371"/>
      <c r="AB211" s="544"/>
      <c r="AC211" s="544"/>
      <c r="AD211" s="544"/>
      <c r="AE211" s="371"/>
      <c r="AF211" s="85"/>
      <c r="AG211" s="371"/>
      <c r="AH211" s="512"/>
      <c r="AI211" s="512"/>
      <c r="AJ211" s="510"/>
      <c r="AK211" s="508"/>
      <c r="AL211" s="508"/>
      <c r="AM211" s="371"/>
      <c r="AN211" s="368"/>
    </row>
    <row r="212" spans="1:40" x14ac:dyDescent="0.25">
      <c r="A212" s="545"/>
      <c r="B212" s="547"/>
      <c r="C212" s="549"/>
      <c r="D212" s="371"/>
      <c r="E212" s="549"/>
      <c r="F212" s="549"/>
      <c r="G212" s="549"/>
      <c r="H212" s="521" t="s">
        <v>191</v>
      </c>
      <c r="I212" s="504" t="s">
        <v>204</v>
      </c>
      <c r="J212" s="551"/>
      <c r="K212" s="554"/>
      <c r="L212" s="512"/>
      <c r="M212" s="539"/>
      <c r="N212" s="391"/>
      <c r="O212" s="371"/>
      <c r="P212" s="34" t="s">
        <v>175</v>
      </c>
      <c r="Q212" s="30" t="s">
        <v>176</v>
      </c>
      <c r="R212" s="82">
        <f>+IFERROR(VLOOKUP(Q212,[6]DATOS!$E$2:$F$17,2,FALSE),"")</f>
        <v>15</v>
      </c>
      <c r="S212" s="373"/>
      <c r="T212" s="373"/>
      <c r="U212" s="373"/>
      <c r="V212" s="373"/>
      <c r="W212" s="373"/>
      <c r="X212" s="373"/>
      <c r="Y212" s="371"/>
      <c r="Z212" s="373"/>
      <c r="AA212" s="371"/>
      <c r="AB212" s="544"/>
      <c r="AC212" s="544"/>
      <c r="AD212" s="544"/>
      <c r="AE212" s="371"/>
      <c r="AF212" s="85"/>
      <c r="AG212" s="371"/>
      <c r="AH212" s="512"/>
      <c r="AI212" s="512"/>
      <c r="AJ212" s="510"/>
      <c r="AK212" s="508"/>
      <c r="AL212" s="508"/>
      <c r="AM212" s="371"/>
      <c r="AN212" s="368"/>
    </row>
    <row r="213" spans="1:40" ht="15.75" thickBot="1" x14ac:dyDescent="0.3">
      <c r="A213" s="545"/>
      <c r="B213" s="547"/>
      <c r="C213" s="549"/>
      <c r="D213" s="371"/>
      <c r="E213" s="549"/>
      <c r="F213" s="549"/>
      <c r="G213" s="549"/>
      <c r="H213" s="521"/>
      <c r="I213" s="505" t="s">
        <v>197</v>
      </c>
      <c r="J213" s="551"/>
      <c r="K213" s="554"/>
      <c r="L213" s="512"/>
      <c r="M213" s="539"/>
      <c r="N213" s="391"/>
      <c r="O213" s="371"/>
      <c r="P213" s="34" t="s">
        <v>178</v>
      </c>
      <c r="Q213" s="34" t="s">
        <v>179</v>
      </c>
      <c r="R213" s="82">
        <f>+IFERROR(VLOOKUP(Q213,[6]DATOS!$E$2:$F$17,2,FALSE),"")</f>
        <v>10</v>
      </c>
      <c r="S213" s="373"/>
      <c r="T213" s="373"/>
      <c r="U213" s="373"/>
      <c r="V213" s="373"/>
      <c r="W213" s="373"/>
      <c r="X213" s="373"/>
      <c r="Y213" s="371"/>
      <c r="Z213" s="373"/>
      <c r="AA213" s="371"/>
      <c r="AB213" s="544"/>
      <c r="AC213" s="544"/>
      <c r="AD213" s="544"/>
      <c r="AE213" s="371"/>
      <c r="AF213" s="85"/>
      <c r="AG213" s="371"/>
      <c r="AH213" s="512"/>
      <c r="AI213" s="512"/>
      <c r="AJ213" s="510"/>
      <c r="AK213" s="508"/>
      <c r="AL213" s="508"/>
      <c r="AM213" s="371"/>
      <c r="AN213" s="368"/>
    </row>
    <row r="214" spans="1:40" ht="30" customHeight="1" x14ac:dyDescent="0.25">
      <c r="A214" s="545"/>
      <c r="B214" s="548"/>
      <c r="C214" s="549"/>
      <c r="D214" s="371"/>
      <c r="E214" s="549"/>
      <c r="F214" s="549"/>
      <c r="G214" s="549"/>
      <c r="H214" s="45"/>
      <c r="I214" s="67"/>
      <c r="J214" s="552"/>
      <c r="K214" s="555"/>
      <c r="L214" s="512"/>
      <c r="M214" s="540"/>
      <c r="N214" s="86"/>
      <c r="O214" s="85"/>
      <c r="P214" s="34"/>
      <c r="Q214" s="34"/>
      <c r="R214" s="82"/>
      <c r="S214" s="82"/>
      <c r="T214" s="82"/>
      <c r="U214" s="82"/>
      <c r="V214" s="82"/>
      <c r="W214" s="82"/>
      <c r="X214" s="82"/>
      <c r="Y214" s="85"/>
      <c r="Z214" s="82"/>
      <c r="AA214" s="85"/>
      <c r="AB214" s="99"/>
      <c r="AC214" s="99"/>
      <c r="AD214" s="99"/>
      <c r="AE214" s="45"/>
      <c r="AF214" s="85"/>
      <c r="AG214" s="45"/>
      <c r="AH214" s="512"/>
      <c r="AI214" s="513"/>
      <c r="AJ214" s="98" t="s">
        <v>302</v>
      </c>
      <c r="AK214" s="64" t="s">
        <v>303</v>
      </c>
      <c r="AL214" s="64" t="s">
        <v>304</v>
      </c>
      <c r="AM214" s="85" t="s">
        <v>305</v>
      </c>
      <c r="AN214" s="100"/>
    </row>
    <row r="215" spans="1:40" ht="15" customHeight="1" x14ac:dyDescent="0.25"/>
    <row r="242" ht="15.75" customHeight="1" x14ac:dyDescent="0.25"/>
    <row r="250" ht="15.75" customHeight="1" x14ac:dyDescent="0.25"/>
    <row r="268" ht="15.75" customHeight="1" x14ac:dyDescent="0.25"/>
    <row r="276" ht="15.75" customHeight="1" x14ac:dyDescent="0.25"/>
    <row r="283" ht="15" customHeight="1" x14ac:dyDescent="0.25"/>
    <row r="294" ht="15" customHeight="1" x14ac:dyDescent="0.25"/>
    <row r="309" ht="15" customHeight="1" x14ac:dyDescent="0.25"/>
    <row r="320" ht="15.75" customHeight="1" x14ac:dyDescent="0.25"/>
    <row r="328" ht="15.75" customHeight="1" x14ac:dyDescent="0.25"/>
    <row r="335" ht="15" customHeight="1" x14ac:dyDescent="0.25"/>
    <row r="346" ht="15.75" customHeight="1" x14ac:dyDescent="0.25"/>
    <row r="354" ht="15.75" customHeight="1" x14ac:dyDescent="0.25"/>
    <row r="361" ht="15" customHeight="1" x14ac:dyDescent="0.25"/>
    <row r="372" ht="15.75" customHeight="1" x14ac:dyDescent="0.25"/>
    <row r="380" ht="15.75" customHeight="1" x14ac:dyDescent="0.25"/>
    <row r="387" ht="15" customHeight="1" x14ac:dyDescent="0.25"/>
    <row r="398" ht="15" customHeight="1" x14ac:dyDescent="0.25"/>
    <row r="41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75" customHeight="1" x14ac:dyDescent="0.25"/>
    <row r="450" ht="15" customHeight="1" x14ac:dyDescent="0.25"/>
    <row r="465" ht="15" customHeight="1" x14ac:dyDescent="0.25"/>
    <row r="476" ht="15" customHeight="1" x14ac:dyDescent="0.25"/>
    <row r="491" ht="15" customHeight="1" x14ac:dyDescent="0.25"/>
    <row r="502" ht="15" customHeight="1" x14ac:dyDescent="0.25"/>
    <row r="509" ht="30" customHeight="1" x14ac:dyDescent="0.25"/>
    <row r="517" ht="15" customHeight="1" x14ac:dyDescent="0.25"/>
    <row r="518" ht="15" customHeight="1" x14ac:dyDescent="0.25"/>
    <row r="531" ht="15.75" customHeight="1" x14ac:dyDescent="0.25"/>
    <row r="547" ht="15" customHeight="1" x14ac:dyDescent="0.25"/>
    <row r="548" ht="15" customHeight="1" x14ac:dyDescent="0.25"/>
    <row r="557" ht="15.75" customHeight="1" x14ac:dyDescent="0.25"/>
    <row r="560" ht="15.75" customHeight="1" x14ac:dyDescent="0.25"/>
    <row r="565" ht="15.75" customHeight="1" x14ac:dyDescent="0.25"/>
  </sheetData>
  <mergeCells count="796">
    <mergeCell ref="BD105:BD112"/>
    <mergeCell ref="BE105:BE112"/>
    <mergeCell ref="H107:H108"/>
    <mergeCell ref="H109:H110"/>
    <mergeCell ref="H111:H112"/>
    <mergeCell ref="I101:I102"/>
    <mergeCell ref="I103:I104"/>
    <mergeCell ref="I105:I106"/>
    <mergeCell ref="I107:I108"/>
    <mergeCell ref="I109:I110"/>
    <mergeCell ref="I111:I112"/>
    <mergeCell ref="AU105:AU112"/>
    <mergeCell ref="AV105:AV112"/>
    <mergeCell ref="AW105:AW112"/>
    <mergeCell ref="AX105:AX112"/>
    <mergeCell ref="AY105:AY112"/>
    <mergeCell ref="AZ105:AZ112"/>
    <mergeCell ref="BA105:BA112"/>
    <mergeCell ref="BB105:BB112"/>
    <mergeCell ref="BC105:BC112"/>
    <mergeCell ref="AZ95:AZ104"/>
    <mergeCell ref="BA95:BA104"/>
    <mergeCell ref="BB95:BB104"/>
    <mergeCell ref="BC95:BC104"/>
    <mergeCell ref="AY95:AY104"/>
    <mergeCell ref="AY87:AY94"/>
    <mergeCell ref="AZ87:AZ94"/>
    <mergeCell ref="BA87:BA94"/>
    <mergeCell ref="BB87:BB94"/>
    <mergeCell ref="BD95:BD104"/>
    <mergeCell ref="BE95:BE104"/>
    <mergeCell ref="H99:H100"/>
    <mergeCell ref="H101:H102"/>
    <mergeCell ref="N102:N112"/>
    <mergeCell ref="P102:P112"/>
    <mergeCell ref="Q102:Q112"/>
    <mergeCell ref="R102:R112"/>
    <mergeCell ref="AJ102:AJ112"/>
    <mergeCell ref="AK102:AK112"/>
    <mergeCell ref="AL102:AL112"/>
    <mergeCell ref="AM102:AM112"/>
    <mergeCell ref="H103:H104"/>
    <mergeCell ref="H105:H106"/>
    <mergeCell ref="AO105:AO112"/>
    <mergeCell ref="AP105:AP112"/>
    <mergeCell ref="AQ105:AQ112"/>
    <mergeCell ref="AR105:AR112"/>
    <mergeCell ref="AS105:AS112"/>
    <mergeCell ref="BC87:BC94"/>
    <mergeCell ref="BD87:BD94"/>
    <mergeCell ref="BE87:BE94"/>
    <mergeCell ref="E95:E112"/>
    <mergeCell ref="N95:N101"/>
    <mergeCell ref="O95:O112"/>
    <mergeCell ref="S95:S112"/>
    <mergeCell ref="T95:T112"/>
    <mergeCell ref="U95:U112"/>
    <mergeCell ref="V95:V112"/>
    <mergeCell ref="W95:W112"/>
    <mergeCell ref="Y95:Y112"/>
    <mergeCell ref="Z95:Z112"/>
    <mergeCell ref="AA95:AA112"/>
    <mergeCell ref="AJ95:AJ101"/>
    <mergeCell ref="AK95:AK101"/>
    <mergeCell ref="AL95:AL101"/>
    <mergeCell ref="AM95:AM101"/>
    <mergeCell ref="AO95:AO104"/>
    <mergeCell ref="AP95:AP104"/>
    <mergeCell ref="AP87:AP94"/>
    <mergeCell ref="AQ87:AQ94"/>
    <mergeCell ref="AR87:AR94"/>
    <mergeCell ref="AS87:AS94"/>
    <mergeCell ref="AT87:AT94"/>
    <mergeCell ref="AU87:AU94"/>
    <mergeCell ref="AV87:AV94"/>
    <mergeCell ref="AW87:AW94"/>
    <mergeCell ref="AX87:AX94"/>
    <mergeCell ref="AG87:AG112"/>
    <mergeCell ref="AH87:AH112"/>
    <mergeCell ref="AI87:AI112"/>
    <mergeCell ref="AJ87:AJ94"/>
    <mergeCell ref="AK87:AK94"/>
    <mergeCell ref="AL87:AL94"/>
    <mergeCell ref="AM87:AM94"/>
    <mergeCell ref="AN87:AN112"/>
    <mergeCell ref="AO87:AO94"/>
    <mergeCell ref="AU95:AU104"/>
    <mergeCell ref="AV95:AV104"/>
    <mergeCell ref="AW95:AW104"/>
    <mergeCell ref="AX95:AX104"/>
    <mergeCell ref="AT105:AT112"/>
    <mergeCell ref="AQ95:AQ104"/>
    <mergeCell ref="AR95:AR104"/>
    <mergeCell ref="AS95:AS104"/>
    <mergeCell ref="AT95:AT104"/>
    <mergeCell ref="X87:X112"/>
    <mergeCell ref="Y87:Y94"/>
    <mergeCell ref="Z87:Z94"/>
    <mergeCell ref="AA87:AA94"/>
    <mergeCell ref="AB87:AB112"/>
    <mergeCell ref="AC87:AC112"/>
    <mergeCell ref="AD87:AD112"/>
    <mergeCell ref="AE87:AE112"/>
    <mergeCell ref="AF87:AF112"/>
    <mergeCell ref="L87:L112"/>
    <mergeCell ref="M87:M112"/>
    <mergeCell ref="N87:N94"/>
    <mergeCell ref="O87:O94"/>
    <mergeCell ref="S87:S94"/>
    <mergeCell ref="T87:T94"/>
    <mergeCell ref="U87:U94"/>
    <mergeCell ref="V87:V94"/>
    <mergeCell ref="W87:W94"/>
    <mergeCell ref="A87:A112"/>
    <mergeCell ref="B87:B112"/>
    <mergeCell ref="C87:C112"/>
    <mergeCell ref="D87:D112"/>
    <mergeCell ref="E87:E94"/>
    <mergeCell ref="F87:F112"/>
    <mergeCell ref="G87:G112"/>
    <mergeCell ref="J87:J112"/>
    <mergeCell ref="K87:K112"/>
    <mergeCell ref="I99:I100"/>
    <mergeCell ref="R3:AE3"/>
    <mergeCell ref="AG3:BE3"/>
    <mergeCell ref="BB6:BB8"/>
    <mergeCell ref="BC6:BC8"/>
    <mergeCell ref="A1:C3"/>
    <mergeCell ref="D1:BE1"/>
    <mergeCell ref="D2:K2"/>
    <mergeCell ref="L2:P2"/>
    <mergeCell ref="R2:AG2"/>
    <mergeCell ref="AH2:BE2"/>
    <mergeCell ref="D3:E3"/>
    <mergeCell ref="F3:P3"/>
    <mergeCell ref="F6:F8"/>
    <mergeCell ref="G6:G8"/>
    <mergeCell ref="H6:J7"/>
    <mergeCell ref="K6:K8"/>
    <mergeCell ref="L6:L8"/>
    <mergeCell ref="M6:M8"/>
    <mergeCell ref="N6:N8"/>
    <mergeCell ref="O6:O8"/>
    <mergeCell ref="P6:R6"/>
    <mergeCell ref="S6:S8"/>
    <mergeCell ref="T6:T8"/>
    <mergeCell ref="U6:U8"/>
    <mergeCell ref="A5:F5"/>
    <mergeCell ref="G5:M5"/>
    <mergeCell ref="N5:AN5"/>
    <mergeCell ref="AO5:AZ5"/>
    <mergeCell ref="BA5:BE5"/>
    <mergeCell ref="A6:A8"/>
    <mergeCell ref="B6:B8"/>
    <mergeCell ref="C6:C8"/>
    <mergeCell ref="D6:D8"/>
    <mergeCell ref="E6:E8"/>
    <mergeCell ref="AB6:AB8"/>
    <mergeCell ref="AC6:AC8"/>
    <mergeCell ref="AD6:AD8"/>
    <mergeCell ref="AE6:AE8"/>
    <mergeCell ref="AW7:AW8"/>
    <mergeCell ref="AX7:AX8"/>
    <mergeCell ref="AW6:AZ6"/>
    <mergeCell ref="BA6:BA8"/>
    <mergeCell ref="AM7:AM8"/>
    <mergeCell ref="AN7:AN8"/>
    <mergeCell ref="AO7:AO8"/>
    <mergeCell ref="AP7:AP8"/>
    <mergeCell ref="AO6:AR6"/>
    <mergeCell ref="AS6:AV6"/>
    <mergeCell ref="G9:G34"/>
    <mergeCell ref="J9:J34"/>
    <mergeCell ref="BD6:BD8"/>
    <mergeCell ref="BE6:BE8"/>
    <mergeCell ref="P7:P8"/>
    <mergeCell ref="Q7:Q8"/>
    <mergeCell ref="R7:R8"/>
    <mergeCell ref="AJ7:AJ8"/>
    <mergeCell ref="AK7:AK8"/>
    <mergeCell ref="AL7:AL8"/>
    <mergeCell ref="V6:V8"/>
    <mergeCell ref="W6:W8"/>
    <mergeCell ref="X6:X8"/>
    <mergeCell ref="Y6:Y8"/>
    <mergeCell ref="Z6:Z8"/>
    <mergeCell ref="AA6:AA8"/>
    <mergeCell ref="AS7:AS8"/>
    <mergeCell ref="AT7:AT8"/>
    <mergeCell ref="AU7:AU8"/>
    <mergeCell ref="AV7:AV8"/>
    <mergeCell ref="AG6:AG8"/>
    <mergeCell ref="AH6:AH8"/>
    <mergeCell ref="AI6:AI8"/>
    <mergeCell ref="AJ6:AN6"/>
    <mergeCell ref="AY7:AY8"/>
    <mergeCell ref="AZ7:AZ8"/>
    <mergeCell ref="A9:A34"/>
    <mergeCell ref="B9:B34"/>
    <mergeCell ref="C9:C34"/>
    <mergeCell ref="D9:D34"/>
    <mergeCell ref="E9:E34"/>
    <mergeCell ref="F9:F34"/>
    <mergeCell ref="AQ7:AQ8"/>
    <mergeCell ref="AR7:AR8"/>
    <mergeCell ref="K9:K34"/>
    <mergeCell ref="L9:L34"/>
    <mergeCell ref="M9:M34"/>
    <mergeCell ref="N9:N34"/>
    <mergeCell ref="H25:H26"/>
    <mergeCell ref="I25:I26"/>
    <mergeCell ref="H27:H28"/>
    <mergeCell ref="I27:I28"/>
    <mergeCell ref="O9:O34"/>
    <mergeCell ref="S9:S34"/>
    <mergeCell ref="T9:T34"/>
    <mergeCell ref="U9:U34"/>
    <mergeCell ref="V9:V34"/>
    <mergeCell ref="W9:W34"/>
    <mergeCell ref="BC27:BC34"/>
    <mergeCell ref="BD27:BD34"/>
    <mergeCell ref="BE27:BE34"/>
    <mergeCell ref="Q24:Q34"/>
    <mergeCell ref="R24:R34"/>
    <mergeCell ref="BA17:BA26"/>
    <mergeCell ref="AI9:AI34"/>
    <mergeCell ref="X9:X34"/>
    <mergeCell ref="Y9:Y34"/>
    <mergeCell ref="Z9:Z34"/>
    <mergeCell ref="AA9:AA34"/>
    <mergeCell ref="AB9:AB34"/>
    <mergeCell ref="AC9:AC34"/>
    <mergeCell ref="AH9:AH34"/>
    <mergeCell ref="BA9:BA16"/>
    <mergeCell ref="AP9:AP16"/>
    <mergeCell ref="AQ9:AQ16"/>
    <mergeCell ref="AR9:AR16"/>
    <mergeCell ref="AS9:AS16"/>
    <mergeCell ref="AT9:AT16"/>
    <mergeCell ref="AU9:AU16"/>
    <mergeCell ref="AT17:AT26"/>
    <mergeCell ref="AV9:AV16"/>
    <mergeCell ref="AW9:AW16"/>
    <mergeCell ref="BB9:BB16"/>
    <mergeCell ref="BC9:BC16"/>
    <mergeCell ref="BD9:BD16"/>
    <mergeCell ref="BE9:BE16"/>
    <mergeCell ref="AO17:AO26"/>
    <mergeCell ref="AP17:AP26"/>
    <mergeCell ref="AQ17:AQ26"/>
    <mergeCell ref="AR17:AR26"/>
    <mergeCell ref="AS17:AS26"/>
    <mergeCell ref="AZ17:AZ26"/>
    <mergeCell ref="AX9:AX16"/>
    <mergeCell ref="AY9:AY16"/>
    <mergeCell ref="AZ9:AZ16"/>
    <mergeCell ref="AM9:AM34"/>
    <mergeCell ref="AN9:AN34"/>
    <mergeCell ref="AO27:AO34"/>
    <mergeCell ref="AD9:AD34"/>
    <mergeCell ref="AE9:AE34"/>
    <mergeCell ref="AO9:AO16"/>
    <mergeCell ref="BE17:BE26"/>
    <mergeCell ref="H21:H22"/>
    <mergeCell ref="I21:I22"/>
    <mergeCell ref="H23:H24"/>
    <mergeCell ref="I23:I24"/>
    <mergeCell ref="P24:P34"/>
    <mergeCell ref="AU17:AU26"/>
    <mergeCell ref="AV17:AV26"/>
    <mergeCell ref="AW17:AW26"/>
    <mergeCell ref="AX17:AX26"/>
    <mergeCell ref="AU27:AU34"/>
    <mergeCell ref="AF9:AF34"/>
    <mergeCell ref="AG9:AG34"/>
    <mergeCell ref="BB17:BB26"/>
    <mergeCell ref="BC17:BC26"/>
    <mergeCell ref="BD17:BD26"/>
    <mergeCell ref="AY17:AY26"/>
    <mergeCell ref="BB27:BB34"/>
    <mergeCell ref="AW27:AW34"/>
    <mergeCell ref="AX27:AX34"/>
    <mergeCell ref="AY27:AY34"/>
    <mergeCell ref="AZ27:AZ34"/>
    <mergeCell ref="BA27:BA34"/>
    <mergeCell ref="AP27:AP34"/>
    <mergeCell ref="AQ27:AQ34"/>
    <mergeCell ref="AR27:AR34"/>
    <mergeCell ref="AS27:AS34"/>
    <mergeCell ref="AT27:AT34"/>
    <mergeCell ref="H29:H30"/>
    <mergeCell ref="I29:I30"/>
    <mergeCell ref="H31:H32"/>
    <mergeCell ref="I31:I32"/>
    <mergeCell ref="H33:H34"/>
    <mergeCell ref="I33:I34"/>
    <mergeCell ref="AV27:AV34"/>
    <mergeCell ref="A35:A60"/>
    <mergeCell ref="B35:B60"/>
    <mergeCell ref="C35:C60"/>
    <mergeCell ref="D35:D60"/>
    <mergeCell ref="G35:G60"/>
    <mergeCell ref="J35:J60"/>
    <mergeCell ref="K35:K60"/>
    <mergeCell ref="L35:L60"/>
    <mergeCell ref="M35:M60"/>
    <mergeCell ref="O35:O42"/>
    <mergeCell ref="S35:S42"/>
    <mergeCell ref="T35:T42"/>
    <mergeCell ref="U35:U42"/>
    <mergeCell ref="V35:V42"/>
    <mergeCell ref="AJ9:AJ34"/>
    <mergeCell ref="AK9:AK34"/>
    <mergeCell ref="AL9:AL34"/>
    <mergeCell ref="X35:X60"/>
    <mergeCell ref="Y35:Y42"/>
    <mergeCell ref="Z35:Z42"/>
    <mergeCell ref="AA35:AA42"/>
    <mergeCell ref="AB35:AB60"/>
    <mergeCell ref="AC35:AC60"/>
    <mergeCell ref="AD35:AD60"/>
    <mergeCell ref="AE35:AE60"/>
    <mergeCell ref="Y43:Y60"/>
    <mergeCell ref="Z43:Z60"/>
    <mergeCell ref="AA43:AA60"/>
    <mergeCell ref="AF35:AF60"/>
    <mergeCell ref="AG35:AG60"/>
    <mergeCell ref="AH35:AH60"/>
    <mergeCell ref="AI35:AI60"/>
    <mergeCell ref="AJ35:AJ42"/>
    <mergeCell ref="AK35:AK42"/>
    <mergeCell ref="AL35:AL42"/>
    <mergeCell ref="AM35:AM42"/>
    <mergeCell ref="AN35:AN60"/>
    <mergeCell ref="AJ43:AJ49"/>
    <mergeCell ref="AK43:AK49"/>
    <mergeCell ref="AL43:AL49"/>
    <mergeCell ref="AM43:AM49"/>
    <mergeCell ref="AJ50:AJ60"/>
    <mergeCell ref="AK50:AK60"/>
    <mergeCell ref="AL50:AL60"/>
    <mergeCell ref="AM50:AM60"/>
    <mergeCell ref="O43:O60"/>
    <mergeCell ref="S43:S60"/>
    <mergeCell ref="T43:T60"/>
    <mergeCell ref="U43:U60"/>
    <mergeCell ref="V43:V60"/>
    <mergeCell ref="W43:W60"/>
    <mergeCell ref="H47:H48"/>
    <mergeCell ref="I47:I48"/>
    <mergeCell ref="H49:H50"/>
    <mergeCell ref="I49:I50"/>
    <mergeCell ref="N50:N60"/>
    <mergeCell ref="P50:P60"/>
    <mergeCell ref="Q50:Q60"/>
    <mergeCell ref="R50:R60"/>
    <mergeCell ref="H51:H52"/>
    <mergeCell ref="I51:I52"/>
    <mergeCell ref="H53:H54"/>
    <mergeCell ref="I53:I54"/>
    <mergeCell ref="H55:H56"/>
    <mergeCell ref="I55:I56"/>
    <mergeCell ref="H57:H58"/>
    <mergeCell ref="N35:N44"/>
    <mergeCell ref="W35:W42"/>
    <mergeCell ref="I57:I58"/>
    <mergeCell ref="H59:H60"/>
    <mergeCell ref="I59:I60"/>
    <mergeCell ref="A61:A86"/>
    <mergeCell ref="B61:B86"/>
    <mergeCell ref="C61:C86"/>
    <mergeCell ref="D61:D86"/>
    <mergeCell ref="E61:E68"/>
    <mergeCell ref="G61:G86"/>
    <mergeCell ref="H77:H78"/>
    <mergeCell ref="I77:I78"/>
    <mergeCell ref="H79:H80"/>
    <mergeCell ref="I79:I80"/>
    <mergeCell ref="H81:H82"/>
    <mergeCell ref="I81:I82"/>
    <mergeCell ref="H83:H84"/>
    <mergeCell ref="I83:I84"/>
    <mergeCell ref="H85:H86"/>
    <mergeCell ref="I85:I86"/>
    <mergeCell ref="F35:F60"/>
    <mergeCell ref="E35:E60"/>
    <mergeCell ref="AL61:AL68"/>
    <mergeCell ref="AM61:AM68"/>
    <mergeCell ref="AJ76:AJ86"/>
    <mergeCell ref="AK76:AK86"/>
    <mergeCell ref="AL76:AL86"/>
    <mergeCell ref="AM76:AM86"/>
    <mergeCell ref="S61:S68"/>
    <mergeCell ref="T61:T68"/>
    <mergeCell ref="U61:U68"/>
    <mergeCell ref="AD61:AD86"/>
    <mergeCell ref="J61:J86"/>
    <mergeCell ref="K61:K86"/>
    <mergeCell ref="L61:L86"/>
    <mergeCell ref="M61:M86"/>
    <mergeCell ref="N61:N68"/>
    <mergeCell ref="O61:O68"/>
    <mergeCell ref="AI61:AI86"/>
    <mergeCell ref="AJ61:AJ68"/>
    <mergeCell ref="AK61:AK68"/>
    <mergeCell ref="P76:P86"/>
    <mergeCell ref="Q76:Q86"/>
    <mergeCell ref="R76:R86"/>
    <mergeCell ref="AE61:AE86"/>
    <mergeCell ref="AF61:AF86"/>
    <mergeCell ref="AG61:AG86"/>
    <mergeCell ref="AH61:AH86"/>
    <mergeCell ref="V61:V68"/>
    <mergeCell ref="W61:W68"/>
    <mergeCell ref="X61:X86"/>
    <mergeCell ref="Y61:Y68"/>
    <mergeCell ref="Z61:Z68"/>
    <mergeCell ref="AA61:AA68"/>
    <mergeCell ref="AB61:AB86"/>
    <mergeCell ref="AC61:AC86"/>
    <mergeCell ref="AS35:AS42"/>
    <mergeCell ref="AT35:AT42"/>
    <mergeCell ref="AU35:AU42"/>
    <mergeCell ref="AV35:AV42"/>
    <mergeCell ref="AW35:AW42"/>
    <mergeCell ref="AN61:AN86"/>
    <mergeCell ref="E69:E86"/>
    <mergeCell ref="N69:N75"/>
    <mergeCell ref="O69:O86"/>
    <mergeCell ref="S69:S86"/>
    <mergeCell ref="T69:T86"/>
    <mergeCell ref="U69:U86"/>
    <mergeCell ref="V69:V86"/>
    <mergeCell ref="W69:W86"/>
    <mergeCell ref="Y69:Y86"/>
    <mergeCell ref="Z69:Z86"/>
    <mergeCell ref="AA69:AA86"/>
    <mergeCell ref="AJ69:AJ75"/>
    <mergeCell ref="AK69:AK75"/>
    <mergeCell ref="AL69:AL75"/>
    <mergeCell ref="AM69:AM75"/>
    <mergeCell ref="H73:H74"/>
    <mergeCell ref="I73:I74"/>
    <mergeCell ref="H75:H76"/>
    <mergeCell ref="BB35:BB42"/>
    <mergeCell ref="BC35:BC42"/>
    <mergeCell ref="BD35:BD42"/>
    <mergeCell ref="BE35:BE42"/>
    <mergeCell ref="AO43:AO52"/>
    <mergeCell ref="AP43:AP52"/>
    <mergeCell ref="AQ43:AQ52"/>
    <mergeCell ref="AR43:AR52"/>
    <mergeCell ref="AS43:AS52"/>
    <mergeCell ref="AT43:AT52"/>
    <mergeCell ref="AU43:AU52"/>
    <mergeCell ref="AV43:AV52"/>
    <mergeCell ref="AW43:AW52"/>
    <mergeCell ref="AX43:AX52"/>
    <mergeCell ref="AY43:AY52"/>
    <mergeCell ref="AZ43:AZ52"/>
    <mergeCell ref="BA43:BA52"/>
    <mergeCell ref="BB43:BB52"/>
    <mergeCell ref="BC43:BC52"/>
    <mergeCell ref="BD43:BD52"/>
    <mergeCell ref="AO35:AO42"/>
    <mergeCell ref="AP35:AP42"/>
    <mergeCell ref="AQ35:AQ42"/>
    <mergeCell ref="AR35:AR42"/>
    <mergeCell ref="V113:V120"/>
    <mergeCell ref="W113:W120"/>
    <mergeCell ref="X113:X120"/>
    <mergeCell ref="F61:F86"/>
    <mergeCell ref="BE43:BE52"/>
    <mergeCell ref="AO53:AO60"/>
    <mergeCell ref="AP53:AP60"/>
    <mergeCell ref="AQ53:AQ60"/>
    <mergeCell ref="AR53:AR60"/>
    <mergeCell ref="AS53:AS60"/>
    <mergeCell ref="AT53:AT60"/>
    <mergeCell ref="AU53:AU60"/>
    <mergeCell ref="AV53:AV60"/>
    <mergeCell ref="AW53:AW60"/>
    <mergeCell ref="AX53:AX60"/>
    <mergeCell ref="AY53:AY60"/>
    <mergeCell ref="AZ53:AZ60"/>
    <mergeCell ref="BA53:BA60"/>
    <mergeCell ref="BB53:BB60"/>
    <mergeCell ref="BC53:BC60"/>
    <mergeCell ref="BD53:BD60"/>
    <mergeCell ref="BE53:BE60"/>
    <mergeCell ref="I75:I76"/>
    <mergeCell ref="N76:N86"/>
    <mergeCell ref="AE113:AE143"/>
    <mergeCell ref="AF113:AF138"/>
    <mergeCell ref="AG113:AG164"/>
    <mergeCell ref="AX35:AX42"/>
    <mergeCell ref="AY35:AY42"/>
    <mergeCell ref="AZ35:AZ42"/>
    <mergeCell ref="BA35:BA42"/>
    <mergeCell ref="A113:A164"/>
    <mergeCell ref="B113:B164"/>
    <mergeCell ref="C113:C164"/>
    <mergeCell ref="D113:D138"/>
    <mergeCell ref="E113:E138"/>
    <mergeCell ref="F113:F138"/>
    <mergeCell ref="G113:G164"/>
    <mergeCell ref="H113:H114"/>
    <mergeCell ref="J113:J164"/>
    <mergeCell ref="K113:K164"/>
    <mergeCell ref="L113:L164"/>
    <mergeCell ref="M113:M164"/>
    <mergeCell ref="N113:N120"/>
    <mergeCell ref="O113:O120"/>
    <mergeCell ref="S113:S120"/>
    <mergeCell ref="T113:T120"/>
    <mergeCell ref="U113:U120"/>
    <mergeCell ref="AZ113:AZ120"/>
    <mergeCell ref="BA113:BA120"/>
    <mergeCell ref="BB113:BB120"/>
    <mergeCell ref="BC113:BC120"/>
    <mergeCell ref="BD113:BD120"/>
    <mergeCell ref="BE113:BE120"/>
    <mergeCell ref="H115:H116"/>
    <mergeCell ref="H117:H118"/>
    <mergeCell ref="H119:H120"/>
    <mergeCell ref="AQ113:AQ120"/>
    <mergeCell ref="AR113:AR120"/>
    <mergeCell ref="AS113:AS120"/>
    <mergeCell ref="AT113:AT120"/>
    <mergeCell ref="AU113:AU120"/>
    <mergeCell ref="AV113:AV120"/>
    <mergeCell ref="AW113:AW120"/>
    <mergeCell ref="AX113:AX120"/>
    <mergeCell ref="AY113:AY120"/>
    <mergeCell ref="AH113:AH164"/>
    <mergeCell ref="AI113:AI164"/>
    <mergeCell ref="AJ113:AJ164"/>
    <mergeCell ref="AK113:AK164"/>
    <mergeCell ref="AL113:AL164"/>
    <mergeCell ref="AM113:AM164"/>
    <mergeCell ref="T121:T164"/>
    <mergeCell ref="U121:U164"/>
    <mergeCell ref="I124:I126"/>
    <mergeCell ref="I129:I131"/>
    <mergeCell ref="I132:I133"/>
    <mergeCell ref="I134:I137"/>
    <mergeCell ref="I138:I140"/>
    <mergeCell ref="I141:I144"/>
    <mergeCell ref="I145:I148"/>
    <mergeCell ref="I159:I164"/>
    <mergeCell ref="I156:I158"/>
    <mergeCell ref="I153:I155"/>
    <mergeCell ref="P139:P142"/>
    <mergeCell ref="Q139:Q142"/>
    <mergeCell ref="R139:R142"/>
    <mergeCell ref="AU121:AU164"/>
    <mergeCell ref="AV121:AV164"/>
    <mergeCell ref="AW121:AW164"/>
    <mergeCell ref="AX121:AX164"/>
    <mergeCell ref="AY121:AY164"/>
    <mergeCell ref="AZ121:AZ164"/>
    <mergeCell ref="V121:V164"/>
    <mergeCell ref="W121:W164"/>
    <mergeCell ref="X121:X164"/>
    <mergeCell ref="Y121:Y164"/>
    <mergeCell ref="Z121:Z164"/>
    <mergeCell ref="AA121:AA164"/>
    <mergeCell ref="AO121:AO164"/>
    <mergeCell ref="AP121:AP164"/>
    <mergeCell ref="AQ121:AQ164"/>
    <mergeCell ref="AN113:AN134"/>
    <mergeCell ref="AO113:AO120"/>
    <mergeCell ref="AP113:AP120"/>
    <mergeCell ref="Y113:Y120"/>
    <mergeCell ref="Z113:Z120"/>
    <mergeCell ref="AA113:AA120"/>
    <mergeCell ref="AB113:AB164"/>
    <mergeCell ref="AC113:AC138"/>
    <mergeCell ref="AD113:AD138"/>
    <mergeCell ref="BA121:BA164"/>
    <mergeCell ref="BB121:BB164"/>
    <mergeCell ref="BC121:BC164"/>
    <mergeCell ref="BD121:BD164"/>
    <mergeCell ref="BE121:BE164"/>
    <mergeCell ref="H124:H126"/>
    <mergeCell ref="P125:P128"/>
    <mergeCell ref="Q125:Q128"/>
    <mergeCell ref="R125:R128"/>
    <mergeCell ref="H127:H128"/>
    <mergeCell ref="H129:H131"/>
    <mergeCell ref="P129:P133"/>
    <mergeCell ref="Q129:Q133"/>
    <mergeCell ref="R129:R133"/>
    <mergeCell ref="H132:H133"/>
    <mergeCell ref="H134:H137"/>
    <mergeCell ref="P134:P138"/>
    <mergeCell ref="Q134:Q138"/>
    <mergeCell ref="R134:R138"/>
    <mergeCell ref="AN135:AN164"/>
    <mergeCell ref="H138:H140"/>
    <mergeCell ref="AR121:AR164"/>
    <mergeCell ref="AS121:AS164"/>
    <mergeCell ref="AT121:AT164"/>
    <mergeCell ref="AC139:AC164"/>
    <mergeCell ref="AD139:AD164"/>
    <mergeCell ref="H141:H144"/>
    <mergeCell ref="P143:P146"/>
    <mergeCell ref="Q143:Q146"/>
    <mergeCell ref="R143:R146"/>
    <mergeCell ref="H145:H148"/>
    <mergeCell ref="P147:P156"/>
    <mergeCell ref="Q147:Q156"/>
    <mergeCell ref="R147:R156"/>
    <mergeCell ref="H149:H150"/>
    <mergeCell ref="H151:H152"/>
    <mergeCell ref="H153:H155"/>
    <mergeCell ref="H156:H158"/>
    <mergeCell ref="P157:P164"/>
    <mergeCell ref="Q157:Q164"/>
    <mergeCell ref="R157:R164"/>
    <mergeCell ref="H159:H164"/>
    <mergeCell ref="N121:N164"/>
    <mergeCell ref="O121:O164"/>
    <mergeCell ref="P121:P124"/>
    <mergeCell ref="Q121:Q124"/>
    <mergeCell ref="R121:R124"/>
    <mergeCell ref="S121:S164"/>
    <mergeCell ref="I113:I114"/>
    <mergeCell ref="I115:I116"/>
    <mergeCell ref="I117:I118"/>
    <mergeCell ref="I119:I120"/>
    <mergeCell ref="I121:I122"/>
    <mergeCell ref="I127:I128"/>
    <mergeCell ref="I149:I150"/>
    <mergeCell ref="I151:I152"/>
    <mergeCell ref="D139:D164"/>
    <mergeCell ref="E139:E164"/>
    <mergeCell ref="F139:F164"/>
    <mergeCell ref="H121:H122"/>
    <mergeCell ref="A165:A214"/>
    <mergeCell ref="B165:B214"/>
    <mergeCell ref="C165:C214"/>
    <mergeCell ref="D165:D214"/>
    <mergeCell ref="E165:E214"/>
    <mergeCell ref="F165:F214"/>
    <mergeCell ref="G165:G214"/>
    <mergeCell ref="J165:J214"/>
    <mergeCell ref="K165:K214"/>
    <mergeCell ref="H199:H207"/>
    <mergeCell ref="H208:H209"/>
    <mergeCell ref="H210:H211"/>
    <mergeCell ref="H212:H213"/>
    <mergeCell ref="I167:I168"/>
    <mergeCell ref="I170:I171"/>
    <mergeCell ref="I172:I173"/>
    <mergeCell ref="I174:I175"/>
    <mergeCell ref="I176:I177"/>
    <mergeCell ref="I178:I180"/>
    <mergeCell ref="I181:I183"/>
    <mergeCell ref="I184:I186"/>
    <mergeCell ref="I187:I189"/>
    <mergeCell ref="I190:I192"/>
    <mergeCell ref="I193:I195"/>
    <mergeCell ref="W172:W178"/>
    <mergeCell ref="Y172:Y178"/>
    <mergeCell ref="Z172:Z178"/>
    <mergeCell ref="AA172:AA178"/>
    <mergeCell ref="AJ172:AJ178"/>
    <mergeCell ref="AK172:AK178"/>
    <mergeCell ref="AL172:AL178"/>
    <mergeCell ref="X165:X213"/>
    <mergeCell ref="Y165:Y171"/>
    <mergeCell ref="Z165:Z171"/>
    <mergeCell ref="AA165:AA171"/>
    <mergeCell ref="AB165:AB213"/>
    <mergeCell ref="AC165:AC213"/>
    <mergeCell ref="AD165:AD213"/>
    <mergeCell ref="AE165:AE213"/>
    <mergeCell ref="AF165:AF178"/>
    <mergeCell ref="Y186:Y192"/>
    <mergeCell ref="Z186:Z192"/>
    <mergeCell ref="AA186:AA192"/>
    <mergeCell ref="Y200:Y206"/>
    <mergeCell ref="Z200:Z206"/>
    <mergeCell ref="AA200:AA206"/>
    <mergeCell ref="W165:W171"/>
    <mergeCell ref="W186:W192"/>
    <mergeCell ref="H167:H168"/>
    <mergeCell ref="H170:H171"/>
    <mergeCell ref="H172:H173"/>
    <mergeCell ref="N172:N178"/>
    <mergeCell ref="O172:O178"/>
    <mergeCell ref="S172:S178"/>
    <mergeCell ref="T172:T178"/>
    <mergeCell ref="U172:U178"/>
    <mergeCell ref="V172:V178"/>
    <mergeCell ref="L165:L214"/>
    <mergeCell ref="M165:M214"/>
    <mergeCell ref="N165:N171"/>
    <mergeCell ref="O165:O171"/>
    <mergeCell ref="S165:S171"/>
    <mergeCell ref="T165:T171"/>
    <mergeCell ref="U165:U171"/>
    <mergeCell ref="V165:V171"/>
    <mergeCell ref="S186:S192"/>
    <mergeCell ref="T186:T192"/>
    <mergeCell ref="U186:U192"/>
    <mergeCell ref="V186:V192"/>
    <mergeCell ref="N200:N206"/>
    <mergeCell ref="O200:O206"/>
    <mergeCell ref="S200:S206"/>
    <mergeCell ref="AM172:AM178"/>
    <mergeCell ref="AN172:AN178"/>
    <mergeCell ref="H174:H175"/>
    <mergeCell ref="H176:H177"/>
    <mergeCell ref="H178:H180"/>
    <mergeCell ref="N179:N185"/>
    <mergeCell ref="O179:O185"/>
    <mergeCell ref="S179:S185"/>
    <mergeCell ref="T179:T185"/>
    <mergeCell ref="U179:U185"/>
    <mergeCell ref="V179:V185"/>
    <mergeCell ref="W179:W185"/>
    <mergeCell ref="Y179:Y185"/>
    <mergeCell ref="Z179:Z185"/>
    <mergeCell ref="AA179:AA185"/>
    <mergeCell ref="AJ179:AJ185"/>
    <mergeCell ref="AK179:AK185"/>
    <mergeCell ref="AL179:AL185"/>
    <mergeCell ref="AM179:AM185"/>
    <mergeCell ref="AN179:AN185"/>
    <mergeCell ref="H181:H183"/>
    <mergeCell ref="H184:H186"/>
    <mergeCell ref="N186:N192"/>
    <mergeCell ref="O186:O192"/>
    <mergeCell ref="AJ186:AJ192"/>
    <mergeCell ref="AK186:AK192"/>
    <mergeCell ref="AL186:AL192"/>
    <mergeCell ref="AM186:AM192"/>
    <mergeCell ref="AN186:AN192"/>
    <mergeCell ref="H187:H189"/>
    <mergeCell ref="H190:H192"/>
    <mergeCell ref="H193:H195"/>
    <mergeCell ref="N193:N199"/>
    <mergeCell ref="O193:O199"/>
    <mergeCell ref="S193:S199"/>
    <mergeCell ref="T193:T199"/>
    <mergeCell ref="U193:U199"/>
    <mergeCell ref="V193:V199"/>
    <mergeCell ref="W193:W199"/>
    <mergeCell ref="Y193:Y199"/>
    <mergeCell ref="Z193:Z199"/>
    <mergeCell ref="AA193:AA199"/>
    <mergeCell ref="AJ193:AJ199"/>
    <mergeCell ref="AK193:AK199"/>
    <mergeCell ref="AL193:AL199"/>
    <mergeCell ref="AM193:AM199"/>
    <mergeCell ref="AN193:AN199"/>
    <mergeCell ref="H196:H198"/>
    <mergeCell ref="AN200:AN206"/>
    <mergeCell ref="N207:N213"/>
    <mergeCell ref="O207:O213"/>
    <mergeCell ref="S207:S213"/>
    <mergeCell ref="T207:T213"/>
    <mergeCell ref="U207:U213"/>
    <mergeCell ref="V207:V213"/>
    <mergeCell ref="W207:W213"/>
    <mergeCell ref="Y207:Y213"/>
    <mergeCell ref="Z207:Z213"/>
    <mergeCell ref="AA207:AA213"/>
    <mergeCell ref="AJ207:AJ213"/>
    <mergeCell ref="AK207:AK213"/>
    <mergeCell ref="AL207:AL213"/>
    <mergeCell ref="AM207:AM213"/>
    <mergeCell ref="AN207:AN213"/>
    <mergeCell ref="AG165:AG213"/>
    <mergeCell ref="AH165:AH214"/>
    <mergeCell ref="AI165:AI214"/>
    <mergeCell ref="AJ165:AJ171"/>
    <mergeCell ref="AK165:AK171"/>
    <mergeCell ref="AL165:AL171"/>
    <mergeCell ref="AM165:AM171"/>
    <mergeCell ref="AN165:AN171"/>
    <mergeCell ref="I196:I198"/>
    <mergeCell ref="I208:I209"/>
    <mergeCell ref="I210:I211"/>
    <mergeCell ref="I212:I213"/>
    <mergeCell ref="I199:I207"/>
    <mergeCell ref="AJ200:AJ206"/>
    <mergeCell ref="AK200:AK206"/>
    <mergeCell ref="AL200:AL206"/>
    <mergeCell ref="AM200:AM206"/>
    <mergeCell ref="T200:T206"/>
    <mergeCell ref="U200:U206"/>
    <mergeCell ref="V200:V206"/>
    <mergeCell ref="W200:W206"/>
  </mergeCells>
  <conditionalFormatting sqref="AH9">
    <cfRule type="containsText" dxfId="171" priority="45" operator="containsText" text="Extremo">
      <formula>NOT(ISERROR(SEARCH("Extremo",AH9)))</formula>
    </cfRule>
    <cfRule type="containsText" dxfId="170" priority="46" operator="containsText" text="Alto">
      <formula>NOT(ISERROR(SEARCH("Alto",AH9)))</formula>
    </cfRule>
    <cfRule type="containsText" dxfId="169" priority="47" operator="containsText" text="Moderado">
      <formula>NOT(ISERROR(SEARCH("Moderado",AH9)))</formula>
    </cfRule>
    <cfRule type="containsText" dxfId="168" priority="48" operator="containsText" text="Bajo">
      <formula>NOT(ISERROR(SEARCH("Bajo",AH9)))</formula>
    </cfRule>
  </conditionalFormatting>
  <conditionalFormatting sqref="L9">
    <cfRule type="containsText" dxfId="167" priority="41" operator="containsText" text="Extremo">
      <formula>NOT(ISERROR(SEARCH("Extremo",L9)))</formula>
    </cfRule>
    <cfRule type="containsText" dxfId="166" priority="42" operator="containsText" text="Alto">
      <formula>NOT(ISERROR(SEARCH("Alto",L9)))</formula>
    </cfRule>
    <cfRule type="containsText" dxfId="165" priority="43" operator="containsText" text="Moderado">
      <formula>NOT(ISERROR(SEARCH("Moderado",L9)))</formula>
    </cfRule>
    <cfRule type="containsText" dxfId="164" priority="44" operator="containsText" text="Bajo">
      <formula>NOT(ISERROR(SEARCH("Bajo",L9)))</formula>
    </cfRule>
  </conditionalFormatting>
  <conditionalFormatting sqref="AH35">
    <cfRule type="containsText" dxfId="163" priority="37" operator="containsText" text="Extremo">
      <formula>NOT(ISERROR(SEARCH("Extremo",AH35)))</formula>
    </cfRule>
    <cfRule type="containsText" dxfId="162" priority="38" operator="containsText" text="Alto">
      <formula>NOT(ISERROR(SEARCH("Alto",AH35)))</formula>
    </cfRule>
    <cfRule type="containsText" dxfId="161" priority="39" operator="containsText" text="Moderado">
      <formula>NOT(ISERROR(SEARCH("Moderado",AH35)))</formula>
    </cfRule>
    <cfRule type="containsText" dxfId="160" priority="40" operator="containsText" text="Bajo">
      <formula>NOT(ISERROR(SEARCH("Bajo",AH35)))</formula>
    </cfRule>
  </conditionalFormatting>
  <conditionalFormatting sqref="L35">
    <cfRule type="containsText" dxfId="159" priority="33" operator="containsText" text="Extremo">
      <formula>NOT(ISERROR(SEARCH("Extremo",L35)))</formula>
    </cfRule>
    <cfRule type="containsText" dxfId="158" priority="34" operator="containsText" text="Alto">
      <formula>NOT(ISERROR(SEARCH("Alto",L35)))</formula>
    </cfRule>
    <cfRule type="containsText" dxfId="157" priority="35" operator="containsText" text="Moderado">
      <formula>NOT(ISERROR(SEARCH("Moderado",L35)))</formula>
    </cfRule>
    <cfRule type="containsText" dxfId="156" priority="36" operator="containsText" text="Bajo">
      <formula>NOT(ISERROR(SEARCH("Bajo",L35)))</formula>
    </cfRule>
  </conditionalFormatting>
  <conditionalFormatting sqref="AH61">
    <cfRule type="containsText" dxfId="155" priority="29" operator="containsText" text="Extremo">
      <formula>NOT(ISERROR(SEARCH("Extremo",AH61)))</formula>
    </cfRule>
    <cfRule type="containsText" dxfId="154" priority="30" operator="containsText" text="Alto">
      <formula>NOT(ISERROR(SEARCH("Alto",AH61)))</formula>
    </cfRule>
    <cfRule type="containsText" dxfId="153" priority="31" operator="containsText" text="Moderado">
      <formula>NOT(ISERROR(SEARCH("Moderado",AH61)))</formula>
    </cfRule>
    <cfRule type="containsText" dxfId="152" priority="32" operator="containsText" text="Bajo">
      <formula>NOT(ISERROR(SEARCH("Bajo",AH61)))</formula>
    </cfRule>
  </conditionalFormatting>
  <conditionalFormatting sqref="L61">
    <cfRule type="containsText" dxfId="151" priority="25" operator="containsText" text="Extremo">
      <formula>NOT(ISERROR(SEARCH("Extremo",L61)))</formula>
    </cfRule>
    <cfRule type="containsText" dxfId="150" priority="26" operator="containsText" text="Alto">
      <formula>NOT(ISERROR(SEARCH("Alto",L61)))</formula>
    </cfRule>
    <cfRule type="containsText" dxfId="149" priority="27" operator="containsText" text="Moderado">
      <formula>NOT(ISERROR(SEARCH("Moderado",L61)))</formula>
    </cfRule>
    <cfRule type="containsText" dxfId="148" priority="28" operator="containsText" text="Bajo">
      <formula>NOT(ISERROR(SEARCH("Bajo",L61)))</formula>
    </cfRule>
  </conditionalFormatting>
  <conditionalFormatting sqref="AH87">
    <cfRule type="containsText" dxfId="147" priority="21" operator="containsText" text="Extremo">
      <formula>NOT(ISERROR(SEARCH("Extremo",AH87)))</formula>
    </cfRule>
    <cfRule type="containsText" dxfId="146" priority="22" operator="containsText" text="Alto">
      <formula>NOT(ISERROR(SEARCH("Alto",AH87)))</formula>
    </cfRule>
    <cfRule type="containsText" dxfId="145" priority="23" operator="containsText" text="Moderado">
      <formula>NOT(ISERROR(SEARCH("Moderado",AH87)))</formula>
    </cfRule>
    <cfRule type="containsText" dxfId="144" priority="24" operator="containsText" text="Bajo">
      <formula>NOT(ISERROR(SEARCH("Bajo",AH87)))</formula>
    </cfRule>
  </conditionalFormatting>
  <conditionalFormatting sqref="L87">
    <cfRule type="containsText" dxfId="143" priority="17" operator="containsText" text="Extremo">
      <formula>NOT(ISERROR(SEARCH("Extremo",L87)))</formula>
    </cfRule>
    <cfRule type="containsText" dxfId="142" priority="18" operator="containsText" text="Alto">
      <formula>NOT(ISERROR(SEARCH("Alto",L87)))</formula>
    </cfRule>
    <cfRule type="containsText" dxfId="141" priority="19" operator="containsText" text="Moderado">
      <formula>NOT(ISERROR(SEARCH("Moderado",L87)))</formula>
    </cfRule>
    <cfRule type="containsText" dxfId="140" priority="20" operator="containsText" text="Bajo">
      <formula>NOT(ISERROR(SEARCH("Bajo",L87)))</formula>
    </cfRule>
  </conditionalFormatting>
  <conditionalFormatting sqref="AH113">
    <cfRule type="containsText" dxfId="139" priority="13" operator="containsText" text="Extremo">
      <formula>NOT(ISERROR(SEARCH("Extremo",AH113)))</formula>
    </cfRule>
    <cfRule type="containsText" dxfId="138" priority="14" operator="containsText" text="Alto">
      <formula>NOT(ISERROR(SEARCH("Alto",AH113)))</formula>
    </cfRule>
    <cfRule type="containsText" dxfId="137" priority="15" operator="containsText" text="Moderado">
      <formula>NOT(ISERROR(SEARCH("Moderado",AH113)))</formula>
    </cfRule>
    <cfRule type="containsText" dxfId="136" priority="16" operator="containsText" text="Bajo">
      <formula>NOT(ISERROR(SEARCH("Bajo",AH113)))</formula>
    </cfRule>
  </conditionalFormatting>
  <conditionalFormatting sqref="L113">
    <cfRule type="containsText" dxfId="135" priority="9" operator="containsText" text="Extremo">
      <formula>NOT(ISERROR(SEARCH("Extremo",L113)))</formula>
    </cfRule>
    <cfRule type="containsText" dxfId="134" priority="10" operator="containsText" text="Alto">
      <formula>NOT(ISERROR(SEARCH("Alto",L113)))</formula>
    </cfRule>
    <cfRule type="containsText" dxfId="133" priority="11" operator="containsText" text="Moderado">
      <formula>NOT(ISERROR(SEARCH("Moderado",L113)))</formula>
    </cfRule>
    <cfRule type="containsText" dxfId="132" priority="12" operator="containsText" text="Bajo">
      <formula>NOT(ISERROR(SEARCH("Bajo",L113)))</formula>
    </cfRule>
  </conditionalFormatting>
  <conditionalFormatting sqref="AH165">
    <cfRule type="containsText" dxfId="131" priority="5" operator="containsText" text="Extremo">
      <formula>NOT(ISERROR(SEARCH("Extremo",AH165)))</formula>
    </cfRule>
    <cfRule type="containsText" dxfId="130" priority="6" operator="containsText" text="Alto">
      <formula>NOT(ISERROR(SEARCH("Alto",AH165)))</formula>
    </cfRule>
    <cfRule type="containsText" dxfId="129" priority="7" operator="containsText" text="Moderado">
      <formula>NOT(ISERROR(SEARCH("Moderado",AH165)))</formula>
    </cfRule>
    <cfRule type="containsText" dxfId="128" priority="8" operator="containsText" text="Bajo">
      <formula>NOT(ISERROR(SEARCH("Bajo",AH165)))</formula>
    </cfRule>
  </conditionalFormatting>
  <conditionalFormatting sqref="L165">
    <cfRule type="containsText" dxfId="127" priority="1" operator="containsText" text="Extremo">
      <formula>NOT(ISERROR(SEARCH("Extremo",L165)))</formula>
    </cfRule>
    <cfRule type="containsText" dxfId="126" priority="2" operator="containsText" text="Alto">
      <formula>NOT(ISERROR(SEARCH("Alto",L165)))</formula>
    </cfRule>
    <cfRule type="containsText" dxfId="125" priority="3" operator="containsText" text="Moderado">
      <formula>NOT(ISERROR(SEARCH("Moderado",L165)))</formula>
    </cfRule>
    <cfRule type="containsText" dxfId="124" priority="4" operator="containsText" text="Bajo">
      <formula>NOT(ISERROR(SEARCH("Bajo",L165)))</formula>
    </cfRule>
  </conditionalFormatting>
  <dataValidations count="1">
    <dataValidation type="list" allowBlank="1" showInputMessage="1" showErrorMessage="1" sqref="F139" xr:uid="{00000000-0002-0000-03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1000000}">
          <x14:formula1>
            <xm:f>'D:\LHERRERA\Documents\OAP desde 2012\2019\PAAC\consolidado 6 componentes\[PAAC 2019 ene29 ajustado gestion contractual directora.xlsx]DATOS'!#REF!</xm:f>
          </x14:formula1>
          <xm:sqref>O9 BE9 BA9 BE17 BA17 I29 I27 I25 I9:I21 I31 I23 I33 G9 D9 Q9:Q15 Q17:Q23 U9 AC9:AD9</xm:sqref>
        </x14:dataValidation>
        <x14:dataValidation type="list" allowBlank="1" showInputMessage="1" showErrorMessage="1" xr:uid="{00000000-0002-0000-0300-000002000000}">
          <x14:formula1>
            <xm:f>DATOS!$E$15:$E$16</xm:f>
          </x14:formula1>
          <xm:sqref>Q41 Q49 Q67 Q75 Q93 Q101 Q119 Q147:Q156 Q171 Q178 Q185 Q192 Q199 Q206 Q213</xm:sqref>
        </x14:dataValidation>
        <x14:dataValidation type="list" allowBlank="1" showInputMessage="1" showErrorMessage="1" xr:uid="{00000000-0002-0000-0300-000003000000}">
          <x14:formula1>
            <xm:f>DATOS!$E$13:$E$14</xm:f>
          </x14:formula1>
          <xm:sqref>Q40 Q48 Q66 Q74 Q92 Q100 Q118 Q143:Q146 Q170 Q177 Q184 Q191 Q198 Q205 Q212</xm:sqref>
        </x14:dataValidation>
        <x14:dataValidation type="list" allowBlank="1" showInputMessage="1" showErrorMessage="1" xr:uid="{00000000-0002-0000-0300-000004000000}">
          <x14:formula1>
            <xm:f>DATOS!$E$11:$E$12</xm:f>
          </x14:formula1>
          <xm:sqref>Q39 Q47 Q65 Q73 Q91 Q99 Q117 Q139:Q142 Q169 Q176 Q183 Q190 Q197 Q204 Q211</xm:sqref>
        </x14:dataValidation>
        <x14:dataValidation type="list" allowBlank="1" showInputMessage="1" showErrorMessage="1" xr:uid="{00000000-0002-0000-0300-000005000000}">
          <x14:formula1>
            <xm:f>DATOS!$E$8:$E$10</xm:f>
          </x14:formula1>
          <xm:sqref>Q38 Q46 Q64 Q72 Q90 Q98 Q116 Q134:Q138 Q168 Q175 Q182 Q189 Q196 Q203 Q210</xm:sqref>
        </x14:dataValidation>
        <x14:dataValidation type="list" allowBlank="1" showInputMessage="1" showErrorMessage="1" xr:uid="{00000000-0002-0000-0300-000006000000}">
          <x14:formula1>
            <xm:f>DATOS!$E$6:$E$7</xm:f>
          </x14:formula1>
          <xm:sqref>Q37 Q45 Q63 Q71 Q89 Q97 Q115 Q129:Q133 Q167 Q174 Q181 Q188 Q195 Q202 Q209</xm:sqref>
        </x14:dataValidation>
        <x14:dataValidation type="list" allowBlank="1" showInputMessage="1" showErrorMessage="1" xr:uid="{00000000-0002-0000-0300-000007000000}">
          <x14:formula1>
            <xm:f>DATOS!$E$4:$E$5</xm:f>
          </x14:formula1>
          <xm:sqref>Q36 Q44 Q62 Q70 Q88 Q96 Q114 Q125:Q128 Q166 Q173 Q180 Q187 Q194 Q201 Q208</xm:sqref>
        </x14:dataValidation>
        <x14:dataValidation type="list" allowBlank="1" showInputMessage="1" showErrorMessage="1" xr:uid="{00000000-0002-0000-0300-000008000000}">
          <x14:formula1>
            <xm:f>DATOS!$E$2:$E$3</xm:f>
          </x14:formula1>
          <xm:sqref>Q35 Q43 Q61 Q69 Q87 Q95 Q113 Q121:Q124 Q165 Q172 Q179 Q186 Q193 Q200 Q207</xm:sqref>
        </x14:dataValidation>
        <x14:dataValidation type="list" allowBlank="1" showInputMessage="1" showErrorMessage="1" xr:uid="{00000000-0002-0000-0300-000009000000}">
          <x14:formula1>
            <xm:f>DATOS!$G$2:$G$3</xm:f>
          </x14:formula1>
          <xm:sqref>O35:O213</xm:sqref>
        </x14:dataValidation>
        <x14:dataValidation type="list" allowBlank="1" showInputMessage="1" showErrorMessage="1" xr:uid="{00000000-0002-0000-0300-00000A000000}">
          <x14:formula1>
            <xm:f>DATOS!$D$24:$D$25</xm:f>
          </x14:formula1>
          <xm:sqref>I35:I47 I49:I53 I55 I57 I59 I61:I73 I75 I77 I81 I85 I79 I83 I101 I87:I99 I103:I113 I115:I124 I127 I129 I132 I134 I138 I141 I145 I159 I156 I153 I149 I151 I165:I167 I169:I178 I181:I199 I208:I214</xm:sqref>
        </x14:dataValidation>
        <x14:dataValidation type="list" allowBlank="1" showInputMessage="1" showErrorMessage="1" xr:uid="{00000000-0002-0000-0300-00000B000000}">
          <x14:formula1>
            <xm:f>DATOS!$A$2:$A$14</xm:f>
          </x14:formula1>
          <xm:sqref>D35:D138 D165:D214</xm:sqref>
        </x14:dataValidation>
        <x14:dataValidation type="list" allowBlank="1" showInputMessage="1" showErrorMessage="1" xr:uid="{00000000-0002-0000-0300-00000C000000}">
          <x14:formula1>
            <xm:f>DATOS!$H$24:$H$26</xm:f>
          </x14:formula1>
          <xm:sqref>AD35:AD213</xm:sqref>
        </x14:dataValidation>
        <x14:dataValidation type="list" allowBlank="1" showInputMessage="1" showErrorMessage="1" xr:uid="{00000000-0002-0000-0300-00000D000000}">
          <x14:formula1>
            <xm:f>DATOS!$G$24:$G$25</xm:f>
          </x14:formula1>
          <xm:sqref>AC35:AC213</xm:sqref>
        </x14:dataValidation>
        <x14:dataValidation type="list" allowBlank="1" showInputMessage="1" showErrorMessage="1" xr:uid="{00000000-0002-0000-0300-00000E000000}">
          <x14:formula1>
            <xm:f>DATOS!$B$2:$B$6</xm:f>
          </x14:formula1>
          <xm:sqref>G35:G113</xm:sqref>
        </x14:dataValidation>
        <x14:dataValidation type="list" allowBlank="1" showInputMessage="1" showErrorMessage="1" xr:uid="{00000000-0002-0000-0300-00000F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300-000010000000}">
          <x14:formula1>
            <xm:f>'D:\LHERRERA\Documents\OAP desde 2012\2019\PAAC\Componente mapa de riesgos de corrupcion\juridica\[PAAC 2019 matriz mapa riesgos corrupcion OAJ 13-12-2018 Vfinal.xlsx]DATOS'!#REF!</xm:f>
          </x14:formula1>
          <xm:sqref>U61:U69 U87:U95 BE95 BA87 BA95 BE87</xm:sqref>
        </x14:dataValidation>
        <x14:dataValidation type="list" allowBlank="1" showInputMessage="1" showErrorMessage="1" xr:uid="{00000000-0002-0000-0300-000011000000}">
          <x14:formula1>
            <xm:f>'C:\Users\erodelo\Desktop\[Copia de Prueba OKKK.xlsx]DATOS'!#REF!</xm:f>
          </x14:formula1>
          <xm:sqref>U113:U121 AF139 BE113 BA113 BE121 BA121 AF163</xm:sqref>
        </x14:dataValidation>
        <x14:dataValidation type="list" allowBlank="1" showInputMessage="1" showErrorMessage="1" xr:uid="{00000000-0002-0000-0300-000012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300-000013000000}">
          <x14:formula1>
            <xm:f>'D:\LHERRERA\Documents\OAP desde 2012\2019\PAAC\Componente mapa de riesgos de corrupcion\contractual\[Formulación Mapa de Riesgos de Corrupcion 17-12 publicar.xlsx]DATOS'!#REF!</xm:f>
          </x14:formula1>
          <xm:sqref>G165 U179 U165:U172 O214 Q214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topLeftCell="A3" zoomScale="50" zoomScaleNormal="50" zoomScaleSheetLayoutView="80" zoomScalePageLayoutView="85" workbookViewId="0">
      <pane ySplit="6" topLeftCell="A242" activePane="bottomLeft" state="frozen"/>
      <selection activeCell="A3" sqref="A3"/>
      <selection pane="bottomLeft" activeCell="A242" sqref="A242:A267"/>
    </sheetView>
  </sheetViews>
  <sheetFormatPr baseColWidth="10" defaultColWidth="11.42578125" defaultRowHeight="15" x14ac:dyDescent="0.2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29" customWidth="1"/>
    <col min="9" max="9" width="10.85546875" style="4" customWidth="1"/>
    <col min="10" max="10" width="8" style="28"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66"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x14ac:dyDescent="0.3">
      <c r="A1" s="866"/>
      <c r="B1" s="867"/>
      <c r="C1" s="868"/>
      <c r="D1" s="873" t="s">
        <v>306</v>
      </c>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874"/>
      <c r="AN1" s="874"/>
      <c r="AO1" s="874"/>
      <c r="AP1" s="874"/>
      <c r="AQ1" s="874"/>
      <c r="AR1" s="874"/>
      <c r="AS1" s="874"/>
      <c r="AT1" s="874"/>
      <c r="AU1" s="874"/>
      <c r="AV1" s="874"/>
      <c r="AW1" s="874"/>
      <c r="AX1" s="874"/>
      <c r="AY1" s="874"/>
      <c r="AZ1" s="874"/>
      <c r="BA1" s="874"/>
      <c r="BB1" s="874"/>
      <c r="BC1" s="874"/>
      <c r="BD1" s="874"/>
      <c r="BE1" s="875"/>
    </row>
    <row r="2" spans="1:57" ht="30" customHeight="1" thickBot="1" x14ac:dyDescent="0.3">
      <c r="A2" s="869"/>
      <c r="B2" s="870"/>
      <c r="C2" s="870"/>
      <c r="D2" s="404" t="s">
        <v>42</v>
      </c>
      <c r="E2" s="405"/>
      <c r="F2" s="405"/>
      <c r="G2" s="405"/>
      <c r="H2" s="405"/>
      <c r="I2" s="405"/>
      <c r="J2" s="405"/>
      <c r="K2" s="406"/>
      <c r="L2" s="412" t="s">
        <v>106</v>
      </c>
      <c r="M2" s="413"/>
      <c r="N2" s="413"/>
      <c r="O2" s="413"/>
      <c r="P2" s="414"/>
      <c r="Q2" s="90"/>
      <c r="R2" s="405"/>
      <c r="S2" s="405"/>
      <c r="T2" s="405"/>
      <c r="U2" s="405"/>
      <c r="V2" s="405"/>
      <c r="W2" s="405"/>
      <c r="X2" s="405"/>
      <c r="Y2" s="405"/>
      <c r="Z2" s="405"/>
      <c r="AA2" s="405"/>
      <c r="AB2" s="405"/>
      <c r="AC2" s="405"/>
      <c r="AD2" s="405"/>
      <c r="AE2" s="405"/>
      <c r="AF2" s="405"/>
      <c r="AG2" s="406"/>
      <c r="AH2" s="412"/>
      <c r="AI2" s="413"/>
      <c r="AJ2" s="413"/>
      <c r="AK2" s="413"/>
      <c r="AL2" s="413"/>
      <c r="AM2" s="413"/>
      <c r="AN2" s="413"/>
      <c r="AO2" s="413"/>
      <c r="AP2" s="413"/>
      <c r="AQ2" s="413"/>
      <c r="AR2" s="413"/>
      <c r="AS2" s="413"/>
      <c r="AT2" s="413"/>
      <c r="AU2" s="413"/>
      <c r="AV2" s="413"/>
      <c r="AW2" s="413"/>
      <c r="AX2" s="413"/>
      <c r="AY2" s="413"/>
      <c r="AZ2" s="413"/>
      <c r="BA2" s="413"/>
      <c r="BB2" s="413"/>
      <c r="BC2" s="413"/>
      <c r="BD2" s="413"/>
      <c r="BE2" s="414"/>
    </row>
    <row r="3" spans="1:57" ht="30" hidden="1" customHeight="1" thickBot="1" x14ac:dyDescent="0.3">
      <c r="A3" s="871"/>
      <c r="B3" s="872"/>
      <c r="C3" s="872"/>
      <c r="D3" s="407" t="s">
        <v>2</v>
      </c>
      <c r="E3" s="409"/>
      <c r="F3" s="721">
        <v>43455</v>
      </c>
      <c r="G3" s="413"/>
      <c r="H3" s="413"/>
      <c r="I3" s="413"/>
      <c r="J3" s="413"/>
      <c r="K3" s="413"/>
      <c r="L3" s="413"/>
      <c r="M3" s="413"/>
      <c r="N3" s="413"/>
      <c r="O3" s="413"/>
      <c r="P3" s="414"/>
      <c r="Q3" s="89"/>
      <c r="R3" s="408"/>
      <c r="S3" s="408"/>
      <c r="T3" s="408"/>
      <c r="U3" s="408"/>
      <c r="V3" s="408"/>
      <c r="W3" s="408"/>
      <c r="X3" s="408"/>
      <c r="Y3" s="408"/>
      <c r="Z3" s="408"/>
      <c r="AA3" s="408"/>
      <c r="AB3" s="408"/>
      <c r="AC3" s="408"/>
      <c r="AD3" s="408"/>
      <c r="AE3" s="409"/>
      <c r="AF3" s="88"/>
      <c r="AG3" s="412"/>
      <c r="AH3" s="413"/>
      <c r="AI3" s="413"/>
      <c r="AJ3" s="413"/>
      <c r="AK3" s="413"/>
      <c r="AL3" s="413"/>
      <c r="AM3" s="413"/>
      <c r="AN3" s="413"/>
      <c r="AO3" s="413"/>
      <c r="AP3" s="413"/>
      <c r="AQ3" s="413"/>
      <c r="AR3" s="413"/>
      <c r="AS3" s="413"/>
      <c r="AT3" s="413"/>
      <c r="AU3" s="413"/>
      <c r="AV3" s="413"/>
      <c r="AW3" s="413"/>
      <c r="AX3" s="413"/>
      <c r="AY3" s="413"/>
      <c r="AZ3" s="413"/>
      <c r="BA3" s="413"/>
      <c r="BB3" s="413"/>
      <c r="BC3" s="413"/>
      <c r="BD3" s="413"/>
      <c r="BE3" s="414"/>
    </row>
    <row r="4" spans="1:57" ht="30" hidden="1" customHeight="1" thickBot="1" x14ac:dyDescent="0.3">
      <c r="A4" s="2"/>
      <c r="B4" s="2"/>
      <c r="C4" s="2"/>
      <c r="D4" s="2"/>
      <c r="E4" s="2"/>
      <c r="F4" s="2"/>
      <c r="G4" s="2"/>
      <c r="H4" s="47"/>
      <c r="I4" s="2"/>
      <c r="J4" s="46"/>
      <c r="K4" s="2"/>
      <c r="L4" s="2"/>
      <c r="M4" s="2"/>
      <c r="N4" s="2"/>
      <c r="O4" s="2"/>
      <c r="P4" s="2"/>
      <c r="Q4" s="2"/>
      <c r="R4" s="2"/>
      <c r="S4" s="2"/>
      <c r="T4" s="2"/>
      <c r="U4" s="2"/>
      <c r="V4" s="2"/>
      <c r="W4" s="2"/>
      <c r="X4" s="2"/>
      <c r="Y4" s="2"/>
      <c r="Z4" s="2"/>
      <c r="AA4" s="2"/>
      <c r="AB4" s="2"/>
      <c r="AC4" s="2"/>
      <c r="AD4" s="2"/>
      <c r="AE4" s="2"/>
      <c r="AF4" s="2"/>
      <c r="AG4" s="2"/>
      <c r="AH4" s="2"/>
      <c r="AI4" s="2"/>
      <c r="AJ4" s="2"/>
      <c r="AK4" s="63"/>
      <c r="AL4" s="63"/>
      <c r="AM4" s="2"/>
      <c r="AN4" s="2"/>
    </row>
    <row r="5" spans="1:57" ht="35.25" customHeight="1" x14ac:dyDescent="0.25">
      <c r="A5" s="395" t="s">
        <v>3</v>
      </c>
      <c r="B5" s="711"/>
      <c r="C5" s="396"/>
      <c r="D5" s="396"/>
      <c r="E5" s="396"/>
      <c r="F5" s="397"/>
      <c r="G5" s="395" t="s">
        <v>4</v>
      </c>
      <c r="H5" s="711"/>
      <c r="I5" s="711"/>
      <c r="J5" s="711"/>
      <c r="K5" s="396"/>
      <c r="L5" s="396"/>
      <c r="M5" s="712"/>
      <c r="N5" s="713" t="s">
        <v>5</v>
      </c>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5"/>
      <c r="AO5" s="711" t="s">
        <v>6</v>
      </c>
      <c r="AP5" s="410"/>
      <c r="AQ5" s="410"/>
      <c r="AR5" s="410"/>
      <c r="AS5" s="410"/>
      <c r="AT5" s="410"/>
      <c r="AU5" s="410"/>
      <c r="AV5" s="410"/>
      <c r="AW5" s="410"/>
      <c r="AX5" s="410"/>
      <c r="AY5" s="410"/>
      <c r="AZ5" s="411"/>
      <c r="BA5" s="395" t="s">
        <v>7</v>
      </c>
      <c r="BB5" s="410"/>
      <c r="BC5" s="410"/>
      <c r="BD5" s="410"/>
      <c r="BE5" s="411"/>
    </row>
    <row r="6" spans="1:57" s="3" customFormat="1" ht="30.75" customHeight="1" x14ac:dyDescent="0.25">
      <c r="A6" s="363" t="s">
        <v>8</v>
      </c>
      <c r="B6" s="365" t="s">
        <v>107</v>
      </c>
      <c r="C6" s="365" t="s">
        <v>108</v>
      </c>
      <c r="D6" s="365" t="s">
        <v>109</v>
      </c>
      <c r="E6" s="365" t="s">
        <v>110</v>
      </c>
      <c r="F6" s="381" t="s">
        <v>111</v>
      </c>
      <c r="G6" s="363" t="s">
        <v>112</v>
      </c>
      <c r="H6" s="722" t="s">
        <v>113</v>
      </c>
      <c r="I6" s="723"/>
      <c r="J6" s="724"/>
      <c r="K6" s="708" t="s">
        <v>114</v>
      </c>
      <c r="L6" s="708" t="s">
        <v>115</v>
      </c>
      <c r="M6" s="729" t="s">
        <v>116</v>
      </c>
      <c r="N6" s="363" t="s">
        <v>117</v>
      </c>
      <c r="O6" s="553" t="s">
        <v>18</v>
      </c>
      <c r="P6" s="704" t="s">
        <v>118</v>
      </c>
      <c r="Q6" s="731"/>
      <c r="R6" s="717"/>
      <c r="S6" s="708" t="s">
        <v>119</v>
      </c>
      <c r="T6" s="706" t="s">
        <v>120</v>
      </c>
      <c r="U6" s="553" t="s">
        <v>121</v>
      </c>
      <c r="V6" s="708" t="s">
        <v>122</v>
      </c>
      <c r="W6" s="708" t="s">
        <v>123</v>
      </c>
      <c r="X6" s="706" t="s">
        <v>124</v>
      </c>
      <c r="Y6" s="553" t="s">
        <v>125</v>
      </c>
      <c r="Z6" s="365" t="s">
        <v>126</v>
      </c>
      <c r="AA6" s="365" t="s">
        <v>127</v>
      </c>
      <c r="AB6" s="708" t="s">
        <v>128</v>
      </c>
      <c r="AC6" s="365" t="s">
        <v>129</v>
      </c>
      <c r="AD6" s="365" t="s">
        <v>130</v>
      </c>
      <c r="AE6" s="708" t="s">
        <v>13</v>
      </c>
      <c r="AF6" s="95"/>
      <c r="AG6" s="708" t="s">
        <v>14</v>
      </c>
      <c r="AH6" s="708" t="s">
        <v>15</v>
      </c>
      <c r="AI6" s="708" t="s">
        <v>131</v>
      </c>
      <c r="AJ6" s="385" t="s">
        <v>132</v>
      </c>
      <c r="AK6" s="385"/>
      <c r="AL6" s="385"/>
      <c r="AM6" s="385"/>
      <c r="AN6" s="386"/>
      <c r="AO6" s="719" t="s">
        <v>23</v>
      </c>
      <c r="AP6" s="387"/>
      <c r="AQ6" s="387"/>
      <c r="AR6" s="387"/>
      <c r="AS6" s="387" t="s">
        <v>24</v>
      </c>
      <c r="AT6" s="387"/>
      <c r="AU6" s="387"/>
      <c r="AV6" s="387"/>
      <c r="AW6" s="387" t="s">
        <v>23</v>
      </c>
      <c r="AX6" s="387"/>
      <c r="AY6" s="387"/>
      <c r="AZ6" s="388"/>
      <c r="BA6" s="363" t="s">
        <v>26</v>
      </c>
      <c r="BB6" s="365" t="s">
        <v>27</v>
      </c>
      <c r="BC6" s="365" t="s">
        <v>28</v>
      </c>
      <c r="BD6" s="365" t="s">
        <v>29</v>
      </c>
      <c r="BE6" s="704" t="s">
        <v>30</v>
      </c>
    </row>
    <row r="7" spans="1:57" s="3" customFormat="1" ht="27" customHeight="1" x14ac:dyDescent="0.25">
      <c r="A7" s="363"/>
      <c r="B7" s="365"/>
      <c r="C7" s="365"/>
      <c r="D7" s="365"/>
      <c r="E7" s="365"/>
      <c r="F7" s="381"/>
      <c r="G7" s="363"/>
      <c r="H7" s="725"/>
      <c r="I7" s="726"/>
      <c r="J7" s="727"/>
      <c r="K7" s="708"/>
      <c r="L7" s="708"/>
      <c r="M7" s="729"/>
      <c r="N7" s="363"/>
      <c r="O7" s="554"/>
      <c r="P7" s="553" t="s">
        <v>133</v>
      </c>
      <c r="Q7" s="553" t="s">
        <v>134</v>
      </c>
      <c r="R7" s="706" t="s">
        <v>135</v>
      </c>
      <c r="S7" s="708"/>
      <c r="T7" s="709"/>
      <c r="U7" s="554"/>
      <c r="V7" s="708"/>
      <c r="W7" s="708"/>
      <c r="X7" s="709"/>
      <c r="Y7" s="554"/>
      <c r="Z7" s="365"/>
      <c r="AA7" s="365"/>
      <c r="AB7" s="708"/>
      <c r="AC7" s="365"/>
      <c r="AD7" s="365"/>
      <c r="AE7" s="708"/>
      <c r="AF7" s="95"/>
      <c r="AG7" s="708"/>
      <c r="AH7" s="708"/>
      <c r="AI7" s="708"/>
      <c r="AJ7" s="365" t="s">
        <v>136</v>
      </c>
      <c r="AK7" s="708" t="s">
        <v>32</v>
      </c>
      <c r="AL7" s="708" t="s">
        <v>33</v>
      </c>
      <c r="AM7" s="365" t="s">
        <v>34</v>
      </c>
      <c r="AN7" s="381" t="s">
        <v>35</v>
      </c>
      <c r="AO7" s="717" t="s">
        <v>36</v>
      </c>
      <c r="AP7" s="365" t="s">
        <v>37</v>
      </c>
      <c r="AQ7" s="365" t="s">
        <v>38</v>
      </c>
      <c r="AR7" s="365" t="s">
        <v>28</v>
      </c>
      <c r="AS7" s="365" t="s">
        <v>36</v>
      </c>
      <c r="AT7" s="365" t="s">
        <v>37</v>
      </c>
      <c r="AU7" s="365" t="s">
        <v>38</v>
      </c>
      <c r="AV7" s="365" t="s">
        <v>28</v>
      </c>
      <c r="AW7" s="365" t="s">
        <v>36</v>
      </c>
      <c r="AX7" s="365" t="s">
        <v>37</v>
      </c>
      <c r="AY7" s="365" t="s">
        <v>38</v>
      </c>
      <c r="AZ7" s="381" t="s">
        <v>28</v>
      </c>
      <c r="BA7" s="363"/>
      <c r="BB7" s="365"/>
      <c r="BC7" s="365"/>
      <c r="BD7" s="365"/>
      <c r="BE7" s="704"/>
    </row>
    <row r="8" spans="1:57" ht="21.75" customHeight="1" thickBot="1" x14ac:dyDescent="0.3">
      <c r="A8" s="364"/>
      <c r="B8" s="366"/>
      <c r="C8" s="366"/>
      <c r="D8" s="366"/>
      <c r="E8" s="366"/>
      <c r="F8" s="382"/>
      <c r="G8" s="364"/>
      <c r="H8" s="50" t="s">
        <v>137</v>
      </c>
      <c r="I8" s="94" t="s">
        <v>138</v>
      </c>
      <c r="J8" s="93" t="s">
        <v>139</v>
      </c>
      <c r="K8" s="728"/>
      <c r="L8" s="728"/>
      <c r="M8" s="730"/>
      <c r="N8" s="364"/>
      <c r="O8" s="635"/>
      <c r="P8" s="554"/>
      <c r="Q8" s="635"/>
      <c r="R8" s="707"/>
      <c r="S8" s="728"/>
      <c r="T8" s="709"/>
      <c r="U8" s="554"/>
      <c r="V8" s="708"/>
      <c r="W8" s="708"/>
      <c r="X8" s="710"/>
      <c r="Y8" s="555"/>
      <c r="Z8" s="365"/>
      <c r="AA8" s="553"/>
      <c r="AB8" s="706"/>
      <c r="AC8" s="553"/>
      <c r="AD8" s="553"/>
      <c r="AE8" s="706"/>
      <c r="AF8" s="96"/>
      <c r="AG8" s="706"/>
      <c r="AH8" s="706"/>
      <c r="AI8" s="706"/>
      <c r="AJ8" s="553"/>
      <c r="AK8" s="706"/>
      <c r="AL8" s="706"/>
      <c r="AM8" s="553"/>
      <c r="AN8" s="716"/>
      <c r="AO8" s="718"/>
      <c r="AP8" s="366"/>
      <c r="AQ8" s="366"/>
      <c r="AR8" s="366"/>
      <c r="AS8" s="366"/>
      <c r="AT8" s="366"/>
      <c r="AU8" s="366"/>
      <c r="AV8" s="366"/>
      <c r="AW8" s="366"/>
      <c r="AX8" s="366"/>
      <c r="AY8" s="366"/>
      <c r="AZ8" s="382"/>
      <c r="BA8" s="364"/>
      <c r="BB8" s="366"/>
      <c r="BC8" s="366"/>
      <c r="BD8" s="366"/>
      <c r="BE8" s="705"/>
    </row>
    <row r="9" spans="1:57" ht="46.5" customHeight="1" thickBot="1" x14ac:dyDescent="0.3">
      <c r="A9" s="694">
        <v>1</v>
      </c>
      <c r="B9" s="658" t="s">
        <v>140</v>
      </c>
      <c r="C9" s="504" t="s">
        <v>307</v>
      </c>
      <c r="D9" s="608" t="s">
        <v>142</v>
      </c>
      <c r="E9" s="600" t="s">
        <v>143</v>
      </c>
      <c r="F9" s="608" t="s">
        <v>308</v>
      </c>
      <c r="G9" s="700" t="s">
        <v>145</v>
      </c>
      <c r="H9" s="36" t="s">
        <v>146</v>
      </c>
      <c r="I9" s="92" t="s">
        <v>197</v>
      </c>
      <c r="J9" s="632">
        <f>COUNTIF(I9:I34,[3]DATOS!$D$24)</f>
        <v>14</v>
      </c>
      <c r="K9" s="634" t="str">
        <f>+IF(AND(J9&lt;6,J9&gt;0),"Moderado",IF(AND(J9&lt;12,J9&gt;5),"Mayor",IF(AND(J9&lt;20,J9&gt;11),"Catastrófico","Responda las Preguntas de Impacto")))</f>
        <v>Catastrófico</v>
      </c>
      <c r="L9" s="511"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604"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856" t="s">
        <v>309</v>
      </c>
      <c r="O9" s="511" t="s">
        <v>149</v>
      </c>
      <c r="P9" s="34" t="s">
        <v>150</v>
      </c>
      <c r="Q9" s="30" t="s">
        <v>151</v>
      </c>
      <c r="R9" s="30">
        <f>+IFERROR(VLOOKUP(Q9,[3]DATOS!$E$2:$F$17,2,FALSE),"")</f>
        <v>15</v>
      </c>
      <c r="S9" s="588">
        <f>SUM(R9:R16)</f>
        <v>100</v>
      </c>
      <c r="T9" s="529" t="str">
        <f>+IF(AND(S9&lt;=100,S9&gt;=96),"Fuerte",IF(AND(S9&lt;=95,S9&gt;=86),"Moderado",IF(AND(S9&lt;=85,J9&gt;=0),"Débil"," ")))</f>
        <v>Fuerte</v>
      </c>
      <c r="U9" s="529" t="s">
        <v>152</v>
      </c>
      <c r="V9" s="529"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29">
        <f>IF(V9="Fuerte",100,IF(V9="Moderado",50,IF(V9="Débil",0)))</f>
        <v>100</v>
      </c>
      <c r="X9" s="529">
        <f>AVERAGE(W9:W34)</f>
        <v>100</v>
      </c>
      <c r="Y9" s="529" t="s">
        <v>153</v>
      </c>
      <c r="Z9" s="859" t="s">
        <v>310</v>
      </c>
      <c r="AA9" s="861" t="s">
        <v>311</v>
      </c>
      <c r="AB9" s="557" t="str">
        <f>+IF(X9=100,"Fuerte",IF(AND(X9&lt;=99,X9&gt;=50),"Moderado",IF(X9&lt;50,"Débil"," ")))</f>
        <v>Fuerte</v>
      </c>
      <c r="AC9" s="557" t="s">
        <v>156</v>
      </c>
      <c r="AD9" s="557" t="s">
        <v>157</v>
      </c>
      <c r="AE9" s="511"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511"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511" t="str">
        <f>K9</f>
        <v>Catastrófico</v>
      </c>
      <c r="AH9" s="511"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71"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853" t="s">
        <v>312</v>
      </c>
      <c r="AK9" s="680">
        <v>43132</v>
      </c>
      <c r="AL9" s="680">
        <v>43465</v>
      </c>
      <c r="AM9" s="683" t="s">
        <v>159</v>
      </c>
      <c r="AN9" s="863" t="s">
        <v>313</v>
      </c>
      <c r="AO9" s="623"/>
      <c r="AP9" s="588"/>
      <c r="AQ9" s="588"/>
      <c r="AR9" s="588"/>
      <c r="AS9" s="588"/>
      <c r="AT9" s="588"/>
      <c r="AU9" s="588"/>
      <c r="AV9" s="588"/>
      <c r="AW9" s="588"/>
      <c r="AX9" s="588"/>
      <c r="AY9" s="588"/>
      <c r="AZ9" s="589"/>
      <c r="BA9" s="592"/>
      <c r="BB9" s="617"/>
      <c r="BC9" s="617"/>
      <c r="BD9" s="617"/>
      <c r="BE9" s="620"/>
    </row>
    <row r="10" spans="1:57" ht="30" customHeight="1" thickBot="1" x14ac:dyDescent="0.3">
      <c r="A10" s="695"/>
      <c r="B10" s="659"/>
      <c r="C10" s="505"/>
      <c r="D10" s="609"/>
      <c r="E10" s="527"/>
      <c r="F10" s="609"/>
      <c r="G10" s="615"/>
      <c r="H10" s="32" t="s">
        <v>161</v>
      </c>
      <c r="I10" s="92" t="s">
        <v>197</v>
      </c>
      <c r="J10" s="551"/>
      <c r="K10" s="554"/>
      <c r="L10" s="512"/>
      <c r="M10" s="539"/>
      <c r="N10" s="857"/>
      <c r="O10" s="512"/>
      <c r="P10" s="34" t="s">
        <v>162</v>
      </c>
      <c r="Q10" s="30" t="s">
        <v>163</v>
      </c>
      <c r="R10" s="30">
        <f>+IFERROR(VLOOKUP(Q10,[3]DATOS!$E$2:$F$17,2,FALSE),"")</f>
        <v>15</v>
      </c>
      <c r="S10" s="530"/>
      <c r="T10" s="530"/>
      <c r="U10" s="530"/>
      <c r="V10" s="530"/>
      <c r="W10" s="530"/>
      <c r="X10" s="530"/>
      <c r="Y10" s="530"/>
      <c r="Z10" s="675"/>
      <c r="AA10" s="862"/>
      <c r="AB10" s="558"/>
      <c r="AC10" s="558"/>
      <c r="AD10" s="558"/>
      <c r="AE10" s="512"/>
      <c r="AF10" s="512"/>
      <c r="AG10" s="512"/>
      <c r="AH10" s="512"/>
      <c r="AI10" s="371"/>
      <c r="AJ10" s="854"/>
      <c r="AK10" s="681"/>
      <c r="AL10" s="681"/>
      <c r="AM10" s="515"/>
      <c r="AN10" s="864"/>
      <c r="AO10" s="580"/>
      <c r="AP10" s="530"/>
      <c r="AQ10" s="530"/>
      <c r="AR10" s="530"/>
      <c r="AS10" s="530"/>
      <c r="AT10" s="530"/>
      <c r="AU10" s="530"/>
      <c r="AV10" s="530"/>
      <c r="AW10" s="530"/>
      <c r="AX10" s="530"/>
      <c r="AY10" s="530"/>
      <c r="AZ10" s="590"/>
      <c r="BA10" s="593"/>
      <c r="BB10" s="618"/>
      <c r="BC10" s="618"/>
      <c r="BD10" s="618"/>
      <c r="BE10" s="621"/>
    </row>
    <row r="11" spans="1:57" ht="30" customHeight="1" thickBot="1" x14ac:dyDescent="0.3">
      <c r="A11" s="695"/>
      <c r="B11" s="659"/>
      <c r="C11" s="505"/>
      <c r="D11" s="609"/>
      <c r="E11" s="527"/>
      <c r="F11" s="609"/>
      <c r="G11" s="615"/>
      <c r="H11" s="32" t="s">
        <v>164</v>
      </c>
      <c r="I11" s="92" t="s">
        <v>197</v>
      </c>
      <c r="J11" s="551"/>
      <c r="K11" s="554"/>
      <c r="L11" s="512"/>
      <c r="M11" s="539"/>
      <c r="N11" s="857"/>
      <c r="O11" s="512"/>
      <c r="P11" s="34" t="s">
        <v>165</v>
      </c>
      <c r="Q11" s="30" t="s">
        <v>166</v>
      </c>
      <c r="R11" s="30">
        <f>+IFERROR(VLOOKUP(Q11,[3]DATOS!$E$2:$F$17,2,FALSE),"")</f>
        <v>15</v>
      </c>
      <c r="S11" s="530"/>
      <c r="T11" s="530"/>
      <c r="U11" s="530"/>
      <c r="V11" s="530"/>
      <c r="W11" s="530"/>
      <c r="X11" s="530"/>
      <c r="Y11" s="530"/>
      <c r="Z11" s="675"/>
      <c r="AA11" s="862"/>
      <c r="AB11" s="558"/>
      <c r="AC11" s="558"/>
      <c r="AD11" s="558"/>
      <c r="AE11" s="512"/>
      <c r="AF11" s="512"/>
      <c r="AG11" s="512"/>
      <c r="AH11" s="512"/>
      <c r="AI11" s="371"/>
      <c r="AJ11" s="854"/>
      <c r="AK11" s="681"/>
      <c r="AL11" s="681"/>
      <c r="AM11" s="515"/>
      <c r="AN11" s="864"/>
      <c r="AO11" s="580"/>
      <c r="AP11" s="530"/>
      <c r="AQ11" s="530"/>
      <c r="AR11" s="530"/>
      <c r="AS11" s="530"/>
      <c r="AT11" s="530"/>
      <c r="AU11" s="530"/>
      <c r="AV11" s="530"/>
      <c r="AW11" s="530"/>
      <c r="AX11" s="530"/>
      <c r="AY11" s="530"/>
      <c r="AZ11" s="590"/>
      <c r="BA11" s="593"/>
      <c r="BB11" s="618"/>
      <c r="BC11" s="618"/>
      <c r="BD11" s="618"/>
      <c r="BE11" s="621"/>
    </row>
    <row r="12" spans="1:57" ht="30" customHeight="1" thickBot="1" x14ac:dyDescent="0.3">
      <c r="A12" s="695"/>
      <c r="B12" s="659"/>
      <c r="C12" s="505"/>
      <c r="D12" s="609"/>
      <c r="E12" s="527"/>
      <c r="F12" s="609"/>
      <c r="G12" s="615"/>
      <c r="H12" s="32" t="s">
        <v>167</v>
      </c>
      <c r="I12" s="92" t="s">
        <v>204</v>
      </c>
      <c r="J12" s="551"/>
      <c r="K12" s="554"/>
      <c r="L12" s="512"/>
      <c r="M12" s="539"/>
      <c r="N12" s="857"/>
      <c r="O12" s="512"/>
      <c r="P12" s="34" t="s">
        <v>169</v>
      </c>
      <c r="Q12" s="30" t="s">
        <v>170</v>
      </c>
      <c r="R12" s="30">
        <f>+IFERROR(VLOOKUP(Q12,[3]DATOS!$E$2:$F$17,2,FALSE),"")</f>
        <v>15</v>
      </c>
      <c r="S12" s="530"/>
      <c r="T12" s="530"/>
      <c r="U12" s="530"/>
      <c r="V12" s="530"/>
      <c r="W12" s="530"/>
      <c r="X12" s="530"/>
      <c r="Y12" s="530"/>
      <c r="Z12" s="675"/>
      <c r="AA12" s="862"/>
      <c r="AB12" s="558"/>
      <c r="AC12" s="558"/>
      <c r="AD12" s="558"/>
      <c r="AE12" s="512"/>
      <c r="AF12" s="512"/>
      <c r="AG12" s="512"/>
      <c r="AH12" s="512"/>
      <c r="AI12" s="371"/>
      <c r="AJ12" s="854"/>
      <c r="AK12" s="681"/>
      <c r="AL12" s="681"/>
      <c r="AM12" s="515"/>
      <c r="AN12" s="864"/>
      <c r="AO12" s="580"/>
      <c r="AP12" s="530"/>
      <c r="AQ12" s="530"/>
      <c r="AR12" s="530"/>
      <c r="AS12" s="530"/>
      <c r="AT12" s="530"/>
      <c r="AU12" s="530"/>
      <c r="AV12" s="530"/>
      <c r="AW12" s="530"/>
      <c r="AX12" s="530"/>
      <c r="AY12" s="530"/>
      <c r="AZ12" s="590"/>
      <c r="BA12" s="593"/>
      <c r="BB12" s="618"/>
      <c r="BC12" s="618"/>
      <c r="BD12" s="618"/>
      <c r="BE12" s="621"/>
    </row>
    <row r="13" spans="1:57" ht="30" customHeight="1" thickBot="1" x14ac:dyDescent="0.3">
      <c r="A13" s="695"/>
      <c r="B13" s="659"/>
      <c r="C13" s="505"/>
      <c r="D13" s="609"/>
      <c r="E13" s="527"/>
      <c r="F13" s="609"/>
      <c r="G13" s="615"/>
      <c r="H13" s="32" t="s">
        <v>171</v>
      </c>
      <c r="I13" s="92" t="s">
        <v>197</v>
      </c>
      <c r="J13" s="551"/>
      <c r="K13" s="554"/>
      <c r="L13" s="512"/>
      <c r="M13" s="539"/>
      <c r="N13" s="857"/>
      <c r="O13" s="512"/>
      <c r="P13" s="34" t="s">
        <v>172</v>
      </c>
      <c r="Q13" s="30" t="s">
        <v>173</v>
      </c>
      <c r="R13" s="30">
        <f>+IFERROR(VLOOKUP(Q13,[3]DATOS!$E$2:$F$17,2,FALSE),"")</f>
        <v>15</v>
      </c>
      <c r="S13" s="530"/>
      <c r="T13" s="530"/>
      <c r="U13" s="530"/>
      <c r="V13" s="530"/>
      <c r="W13" s="530"/>
      <c r="X13" s="530"/>
      <c r="Y13" s="530"/>
      <c r="Z13" s="675"/>
      <c r="AA13" s="862"/>
      <c r="AB13" s="558"/>
      <c r="AC13" s="558"/>
      <c r="AD13" s="558"/>
      <c r="AE13" s="512"/>
      <c r="AF13" s="512"/>
      <c r="AG13" s="512"/>
      <c r="AH13" s="512"/>
      <c r="AI13" s="371"/>
      <c r="AJ13" s="854"/>
      <c r="AK13" s="681"/>
      <c r="AL13" s="681"/>
      <c r="AM13" s="515"/>
      <c r="AN13" s="864"/>
      <c r="AO13" s="580"/>
      <c r="AP13" s="530"/>
      <c r="AQ13" s="530"/>
      <c r="AR13" s="530"/>
      <c r="AS13" s="530"/>
      <c r="AT13" s="530"/>
      <c r="AU13" s="530"/>
      <c r="AV13" s="530"/>
      <c r="AW13" s="530"/>
      <c r="AX13" s="530"/>
      <c r="AY13" s="530"/>
      <c r="AZ13" s="590"/>
      <c r="BA13" s="593"/>
      <c r="BB13" s="618"/>
      <c r="BC13" s="618"/>
      <c r="BD13" s="618"/>
      <c r="BE13" s="621"/>
    </row>
    <row r="14" spans="1:57" ht="30" customHeight="1" thickBot="1" x14ac:dyDescent="0.3">
      <c r="A14" s="695"/>
      <c r="B14" s="659"/>
      <c r="C14" s="505"/>
      <c r="D14" s="609"/>
      <c r="E14" s="527"/>
      <c r="F14" s="609"/>
      <c r="G14" s="615"/>
      <c r="H14" s="32" t="s">
        <v>174</v>
      </c>
      <c r="I14" s="92" t="s">
        <v>197</v>
      </c>
      <c r="J14" s="551"/>
      <c r="K14" s="554"/>
      <c r="L14" s="512"/>
      <c r="M14" s="539"/>
      <c r="N14" s="857"/>
      <c r="O14" s="512"/>
      <c r="P14" s="35" t="s">
        <v>175</v>
      </c>
      <c r="Q14" s="30" t="s">
        <v>176</v>
      </c>
      <c r="R14" s="30">
        <f>+IFERROR(VLOOKUP(Q14,[3]DATOS!$E$2:$F$17,2,FALSE),"")</f>
        <v>15</v>
      </c>
      <c r="S14" s="530"/>
      <c r="T14" s="530"/>
      <c r="U14" s="530"/>
      <c r="V14" s="530"/>
      <c r="W14" s="530"/>
      <c r="X14" s="530"/>
      <c r="Y14" s="530"/>
      <c r="Z14" s="675"/>
      <c r="AA14" s="862"/>
      <c r="AB14" s="558"/>
      <c r="AC14" s="558"/>
      <c r="AD14" s="558"/>
      <c r="AE14" s="512"/>
      <c r="AF14" s="512"/>
      <c r="AG14" s="512"/>
      <c r="AH14" s="512"/>
      <c r="AI14" s="371"/>
      <c r="AJ14" s="854"/>
      <c r="AK14" s="681"/>
      <c r="AL14" s="681"/>
      <c r="AM14" s="515"/>
      <c r="AN14" s="864"/>
      <c r="AO14" s="580"/>
      <c r="AP14" s="530"/>
      <c r="AQ14" s="530"/>
      <c r="AR14" s="530"/>
      <c r="AS14" s="530"/>
      <c r="AT14" s="530"/>
      <c r="AU14" s="530"/>
      <c r="AV14" s="530"/>
      <c r="AW14" s="530"/>
      <c r="AX14" s="530"/>
      <c r="AY14" s="530"/>
      <c r="AZ14" s="590"/>
      <c r="BA14" s="593"/>
      <c r="BB14" s="618"/>
      <c r="BC14" s="618"/>
      <c r="BD14" s="618"/>
      <c r="BE14" s="621"/>
    </row>
    <row r="15" spans="1:57" ht="30" customHeight="1" thickBot="1" x14ac:dyDescent="0.3">
      <c r="A15" s="695"/>
      <c r="B15" s="659"/>
      <c r="C15" s="505"/>
      <c r="D15" s="609"/>
      <c r="E15" s="527"/>
      <c r="F15" s="609"/>
      <c r="G15" s="615"/>
      <c r="H15" s="32" t="s">
        <v>177</v>
      </c>
      <c r="I15" s="92" t="s">
        <v>204</v>
      </c>
      <c r="J15" s="551"/>
      <c r="K15" s="554"/>
      <c r="L15" s="512"/>
      <c r="M15" s="539"/>
      <c r="N15" s="857"/>
      <c r="O15" s="512"/>
      <c r="P15" s="34" t="s">
        <v>178</v>
      </c>
      <c r="Q15" s="34" t="s">
        <v>179</v>
      </c>
      <c r="R15" s="34">
        <f>+IFERROR(VLOOKUP(Q15,[3]DATOS!$E$2:$F$17,2,FALSE),"")</f>
        <v>10</v>
      </c>
      <c r="S15" s="530"/>
      <c r="T15" s="530"/>
      <c r="U15" s="530"/>
      <c r="V15" s="530"/>
      <c r="W15" s="530"/>
      <c r="X15" s="530"/>
      <c r="Y15" s="530"/>
      <c r="Z15" s="675"/>
      <c r="AA15" s="862"/>
      <c r="AB15" s="558"/>
      <c r="AC15" s="558"/>
      <c r="AD15" s="558"/>
      <c r="AE15" s="512"/>
      <c r="AF15" s="512"/>
      <c r="AG15" s="512"/>
      <c r="AH15" s="512"/>
      <c r="AI15" s="371"/>
      <c r="AJ15" s="854"/>
      <c r="AK15" s="681"/>
      <c r="AL15" s="681"/>
      <c r="AM15" s="515"/>
      <c r="AN15" s="864"/>
      <c r="AO15" s="580"/>
      <c r="AP15" s="530"/>
      <c r="AQ15" s="530"/>
      <c r="AR15" s="530"/>
      <c r="AS15" s="530"/>
      <c r="AT15" s="530"/>
      <c r="AU15" s="530"/>
      <c r="AV15" s="530"/>
      <c r="AW15" s="530"/>
      <c r="AX15" s="530"/>
      <c r="AY15" s="530"/>
      <c r="AZ15" s="590"/>
      <c r="BA15" s="593"/>
      <c r="BB15" s="618"/>
      <c r="BC15" s="618"/>
      <c r="BD15" s="618"/>
      <c r="BE15" s="621"/>
    </row>
    <row r="16" spans="1:57" ht="72" customHeight="1" thickBot="1" x14ac:dyDescent="0.3">
      <c r="A16" s="695"/>
      <c r="B16" s="659"/>
      <c r="C16" s="505"/>
      <c r="D16" s="609"/>
      <c r="E16" s="527"/>
      <c r="F16" s="609"/>
      <c r="G16" s="615"/>
      <c r="H16" s="32" t="s">
        <v>180</v>
      </c>
      <c r="I16" s="92" t="s">
        <v>204</v>
      </c>
      <c r="J16" s="551"/>
      <c r="K16" s="554"/>
      <c r="L16" s="512"/>
      <c r="M16" s="539"/>
      <c r="N16" s="857"/>
      <c r="O16" s="512"/>
      <c r="P16" s="31"/>
      <c r="Q16" s="31"/>
      <c r="R16" s="31"/>
      <c r="S16" s="530"/>
      <c r="T16" s="530"/>
      <c r="U16" s="530"/>
      <c r="V16" s="530"/>
      <c r="W16" s="530"/>
      <c r="X16" s="530"/>
      <c r="Y16" s="530"/>
      <c r="Z16" s="675"/>
      <c r="AA16" s="862"/>
      <c r="AB16" s="558"/>
      <c r="AC16" s="558"/>
      <c r="AD16" s="558"/>
      <c r="AE16" s="512"/>
      <c r="AF16" s="512"/>
      <c r="AG16" s="512"/>
      <c r="AH16" s="512"/>
      <c r="AI16" s="371"/>
      <c r="AJ16" s="854"/>
      <c r="AK16" s="681"/>
      <c r="AL16" s="681"/>
      <c r="AM16" s="515"/>
      <c r="AN16" s="864"/>
      <c r="AO16" s="581"/>
      <c r="AP16" s="531"/>
      <c r="AQ16" s="531"/>
      <c r="AR16" s="531"/>
      <c r="AS16" s="531"/>
      <c r="AT16" s="531"/>
      <c r="AU16" s="531"/>
      <c r="AV16" s="531"/>
      <c r="AW16" s="531"/>
      <c r="AX16" s="531"/>
      <c r="AY16" s="531"/>
      <c r="AZ16" s="591"/>
      <c r="BA16" s="594"/>
      <c r="BB16" s="619"/>
      <c r="BC16" s="619"/>
      <c r="BD16" s="619"/>
      <c r="BE16" s="622"/>
    </row>
    <row r="17" spans="1:57" ht="30" customHeight="1" thickBot="1" x14ac:dyDescent="0.3">
      <c r="A17" s="695"/>
      <c r="B17" s="659"/>
      <c r="C17" s="505"/>
      <c r="D17" s="609"/>
      <c r="E17" s="527"/>
      <c r="F17" s="609"/>
      <c r="G17" s="615"/>
      <c r="H17" s="32" t="s">
        <v>181</v>
      </c>
      <c r="I17" s="92" t="s">
        <v>204</v>
      </c>
      <c r="J17" s="551"/>
      <c r="K17" s="554"/>
      <c r="L17" s="512"/>
      <c r="M17" s="539"/>
      <c r="N17" s="857"/>
      <c r="O17" s="512"/>
      <c r="P17" s="34"/>
      <c r="Q17" s="34"/>
      <c r="R17" s="34"/>
      <c r="S17" s="530"/>
      <c r="T17" s="530"/>
      <c r="U17" s="530"/>
      <c r="V17" s="530"/>
      <c r="W17" s="530"/>
      <c r="X17" s="530"/>
      <c r="Y17" s="530"/>
      <c r="Z17" s="675"/>
      <c r="AA17" s="862"/>
      <c r="AB17" s="558"/>
      <c r="AC17" s="558"/>
      <c r="AD17" s="558"/>
      <c r="AE17" s="512"/>
      <c r="AF17" s="512"/>
      <c r="AG17" s="512"/>
      <c r="AH17" s="512"/>
      <c r="AI17" s="371"/>
      <c r="AJ17" s="854"/>
      <c r="AK17" s="681"/>
      <c r="AL17" s="681"/>
      <c r="AM17" s="515"/>
      <c r="AN17" s="864"/>
      <c r="AO17" s="582"/>
      <c r="AP17" s="373"/>
      <c r="AQ17" s="373"/>
      <c r="AR17" s="373"/>
      <c r="AS17" s="373"/>
      <c r="AT17" s="373"/>
      <c r="AU17" s="373"/>
      <c r="AV17" s="373"/>
      <c r="AW17" s="373"/>
      <c r="AX17" s="373"/>
      <c r="AY17" s="373"/>
      <c r="AZ17" s="420"/>
      <c r="BA17" s="426"/>
      <c r="BB17" s="422"/>
      <c r="BC17" s="422"/>
      <c r="BD17" s="422"/>
      <c r="BE17" s="611"/>
    </row>
    <row r="18" spans="1:57" ht="30" customHeight="1" thickBot="1" x14ac:dyDescent="0.3">
      <c r="A18" s="695"/>
      <c r="B18" s="659"/>
      <c r="C18" s="505"/>
      <c r="D18" s="609"/>
      <c r="E18" s="527"/>
      <c r="F18" s="609"/>
      <c r="G18" s="615"/>
      <c r="H18" s="32" t="s">
        <v>182</v>
      </c>
      <c r="I18" s="92" t="s">
        <v>197</v>
      </c>
      <c r="J18" s="551"/>
      <c r="K18" s="554"/>
      <c r="L18" s="512"/>
      <c r="M18" s="539"/>
      <c r="N18" s="857"/>
      <c r="O18" s="512"/>
      <c r="P18" s="34"/>
      <c r="Q18" s="34"/>
      <c r="R18" s="34"/>
      <c r="S18" s="530"/>
      <c r="T18" s="530"/>
      <c r="U18" s="530"/>
      <c r="V18" s="530"/>
      <c r="W18" s="530"/>
      <c r="X18" s="530"/>
      <c r="Y18" s="530"/>
      <c r="Z18" s="675"/>
      <c r="AA18" s="862"/>
      <c r="AB18" s="558"/>
      <c r="AC18" s="558"/>
      <c r="AD18" s="558"/>
      <c r="AE18" s="512"/>
      <c r="AF18" s="512"/>
      <c r="AG18" s="512"/>
      <c r="AH18" s="512"/>
      <c r="AI18" s="371"/>
      <c r="AJ18" s="854"/>
      <c r="AK18" s="681"/>
      <c r="AL18" s="681"/>
      <c r="AM18" s="515"/>
      <c r="AN18" s="864"/>
      <c r="AO18" s="582"/>
      <c r="AP18" s="373"/>
      <c r="AQ18" s="373"/>
      <c r="AR18" s="373"/>
      <c r="AS18" s="373"/>
      <c r="AT18" s="373"/>
      <c r="AU18" s="373"/>
      <c r="AV18" s="373"/>
      <c r="AW18" s="373"/>
      <c r="AX18" s="373"/>
      <c r="AY18" s="373"/>
      <c r="AZ18" s="420"/>
      <c r="BA18" s="426"/>
      <c r="BB18" s="422"/>
      <c r="BC18" s="422"/>
      <c r="BD18" s="422"/>
      <c r="BE18" s="611"/>
    </row>
    <row r="19" spans="1:57" ht="30" customHeight="1" thickBot="1" x14ac:dyDescent="0.3">
      <c r="A19" s="695"/>
      <c r="B19" s="659"/>
      <c r="C19" s="505"/>
      <c r="D19" s="609"/>
      <c r="E19" s="527"/>
      <c r="F19" s="609"/>
      <c r="G19" s="615"/>
      <c r="H19" s="32" t="s">
        <v>183</v>
      </c>
      <c r="I19" s="92" t="s">
        <v>197</v>
      </c>
      <c r="J19" s="551"/>
      <c r="K19" s="554"/>
      <c r="L19" s="512"/>
      <c r="M19" s="539"/>
      <c r="N19" s="857"/>
      <c r="O19" s="512"/>
      <c r="P19" s="34"/>
      <c r="Q19" s="34"/>
      <c r="R19" s="34"/>
      <c r="S19" s="530"/>
      <c r="T19" s="530"/>
      <c r="U19" s="530"/>
      <c r="V19" s="530"/>
      <c r="W19" s="530"/>
      <c r="X19" s="530"/>
      <c r="Y19" s="530"/>
      <c r="Z19" s="675"/>
      <c r="AA19" s="862"/>
      <c r="AB19" s="558"/>
      <c r="AC19" s="558"/>
      <c r="AD19" s="558"/>
      <c r="AE19" s="512"/>
      <c r="AF19" s="512"/>
      <c r="AG19" s="512"/>
      <c r="AH19" s="512"/>
      <c r="AI19" s="371"/>
      <c r="AJ19" s="854"/>
      <c r="AK19" s="681"/>
      <c r="AL19" s="681"/>
      <c r="AM19" s="515"/>
      <c r="AN19" s="864"/>
      <c r="AO19" s="582"/>
      <c r="AP19" s="373"/>
      <c r="AQ19" s="373"/>
      <c r="AR19" s="373"/>
      <c r="AS19" s="373"/>
      <c r="AT19" s="373"/>
      <c r="AU19" s="373"/>
      <c r="AV19" s="373"/>
      <c r="AW19" s="373"/>
      <c r="AX19" s="373"/>
      <c r="AY19" s="373"/>
      <c r="AZ19" s="420"/>
      <c r="BA19" s="426"/>
      <c r="BB19" s="422"/>
      <c r="BC19" s="422"/>
      <c r="BD19" s="422"/>
      <c r="BE19" s="611"/>
    </row>
    <row r="20" spans="1:57" ht="30" customHeight="1" thickBot="1" x14ac:dyDescent="0.3">
      <c r="A20" s="695"/>
      <c r="B20" s="659"/>
      <c r="C20" s="505"/>
      <c r="D20" s="609"/>
      <c r="E20" s="527"/>
      <c r="F20" s="609"/>
      <c r="G20" s="615"/>
      <c r="H20" s="32" t="s">
        <v>184</v>
      </c>
      <c r="I20" s="92" t="s">
        <v>197</v>
      </c>
      <c r="J20" s="551"/>
      <c r="K20" s="554"/>
      <c r="L20" s="512"/>
      <c r="M20" s="539"/>
      <c r="N20" s="857"/>
      <c r="O20" s="512"/>
      <c r="P20" s="34"/>
      <c r="Q20" s="34"/>
      <c r="R20" s="34"/>
      <c r="S20" s="530"/>
      <c r="T20" s="530"/>
      <c r="U20" s="530"/>
      <c r="V20" s="530"/>
      <c r="W20" s="530"/>
      <c r="X20" s="530"/>
      <c r="Y20" s="530"/>
      <c r="Z20" s="675"/>
      <c r="AA20" s="862"/>
      <c r="AB20" s="558"/>
      <c r="AC20" s="558"/>
      <c r="AD20" s="558"/>
      <c r="AE20" s="512"/>
      <c r="AF20" s="512"/>
      <c r="AG20" s="512"/>
      <c r="AH20" s="512"/>
      <c r="AI20" s="371"/>
      <c r="AJ20" s="854"/>
      <c r="AK20" s="681"/>
      <c r="AL20" s="681"/>
      <c r="AM20" s="515"/>
      <c r="AN20" s="864"/>
      <c r="AO20" s="582"/>
      <c r="AP20" s="373"/>
      <c r="AQ20" s="373"/>
      <c r="AR20" s="373"/>
      <c r="AS20" s="373"/>
      <c r="AT20" s="373"/>
      <c r="AU20" s="373"/>
      <c r="AV20" s="373"/>
      <c r="AW20" s="373"/>
      <c r="AX20" s="373"/>
      <c r="AY20" s="373"/>
      <c r="AZ20" s="420"/>
      <c r="BA20" s="426"/>
      <c r="BB20" s="422"/>
      <c r="BC20" s="422"/>
      <c r="BD20" s="422"/>
      <c r="BE20" s="611"/>
    </row>
    <row r="21" spans="1:57" ht="18.75" customHeight="1" thickBot="1" x14ac:dyDescent="0.3">
      <c r="A21" s="695"/>
      <c r="B21" s="659"/>
      <c r="C21" s="505"/>
      <c r="D21" s="609"/>
      <c r="E21" s="527"/>
      <c r="F21" s="609"/>
      <c r="G21" s="615"/>
      <c r="H21" s="521" t="s">
        <v>185</v>
      </c>
      <c r="I21" s="92" t="s">
        <v>197</v>
      </c>
      <c r="J21" s="551"/>
      <c r="K21" s="554"/>
      <c r="L21" s="512"/>
      <c r="M21" s="539"/>
      <c r="N21" s="857"/>
      <c r="O21" s="512"/>
      <c r="P21" s="34"/>
      <c r="Q21" s="34"/>
      <c r="R21" s="34"/>
      <c r="S21" s="530"/>
      <c r="T21" s="530"/>
      <c r="U21" s="530"/>
      <c r="V21" s="530"/>
      <c r="W21" s="530"/>
      <c r="X21" s="530"/>
      <c r="Y21" s="530"/>
      <c r="Z21" s="675"/>
      <c r="AA21" s="862"/>
      <c r="AB21" s="558"/>
      <c r="AC21" s="558"/>
      <c r="AD21" s="558"/>
      <c r="AE21" s="512"/>
      <c r="AF21" s="512"/>
      <c r="AG21" s="512"/>
      <c r="AH21" s="512"/>
      <c r="AI21" s="371"/>
      <c r="AJ21" s="854"/>
      <c r="AK21" s="681"/>
      <c r="AL21" s="681"/>
      <c r="AM21" s="515"/>
      <c r="AN21" s="864"/>
      <c r="AO21" s="582"/>
      <c r="AP21" s="373"/>
      <c r="AQ21" s="373"/>
      <c r="AR21" s="373"/>
      <c r="AS21" s="373"/>
      <c r="AT21" s="373"/>
      <c r="AU21" s="373"/>
      <c r="AV21" s="373"/>
      <c r="AW21" s="373"/>
      <c r="AX21" s="373"/>
      <c r="AY21" s="373"/>
      <c r="AZ21" s="420"/>
      <c r="BA21" s="426"/>
      <c r="BB21" s="422"/>
      <c r="BC21" s="422"/>
      <c r="BD21" s="422"/>
      <c r="BE21" s="611"/>
    </row>
    <row r="22" spans="1:57" ht="45.75" customHeight="1" thickBot="1" x14ac:dyDescent="0.3">
      <c r="A22" s="695"/>
      <c r="B22" s="659"/>
      <c r="C22" s="505"/>
      <c r="D22" s="609"/>
      <c r="E22" s="527"/>
      <c r="F22" s="609"/>
      <c r="G22" s="615"/>
      <c r="H22" s="521"/>
      <c r="I22" s="92" t="s">
        <v>197</v>
      </c>
      <c r="J22" s="551"/>
      <c r="K22" s="554"/>
      <c r="L22" s="512"/>
      <c r="M22" s="539"/>
      <c r="N22" s="857"/>
      <c r="O22" s="512"/>
      <c r="P22" s="34"/>
      <c r="Q22" s="34"/>
      <c r="R22" s="34"/>
      <c r="S22" s="530"/>
      <c r="T22" s="530"/>
      <c r="U22" s="530"/>
      <c r="V22" s="530"/>
      <c r="W22" s="530"/>
      <c r="X22" s="530"/>
      <c r="Y22" s="530"/>
      <c r="Z22" s="675"/>
      <c r="AA22" s="862"/>
      <c r="AB22" s="558"/>
      <c r="AC22" s="558"/>
      <c r="AD22" s="558"/>
      <c r="AE22" s="512"/>
      <c r="AF22" s="512"/>
      <c r="AG22" s="512"/>
      <c r="AH22" s="512"/>
      <c r="AI22" s="371"/>
      <c r="AJ22" s="854"/>
      <c r="AK22" s="681"/>
      <c r="AL22" s="681"/>
      <c r="AM22" s="515"/>
      <c r="AN22" s="864"/>
      <c r="AO22" s="582"/>
      <c r="AP22" s="373"/>
      <c r="AQ22" s="373"/>
      <c r="AR22" s="373"/>
      <c r="AS22" s="373"/>
      <c r="AT22" s="373"/>
      <c r="AU22" s="373"/>
      <c r="AV22" s="373"/>
      <c r="AW22" s="373"/>
      <c r="AX22" s="373"/>
      <c r="AY22" s="373"/>
      <c r="AZ22" s="420"/>
      <c r="BA22" s="426"/>
      <c r="BB22" s="422"/>
      <c r="BC22" s="422"/>
      <c r="BD22" s="422"/>
      <c r="BE22" s="611"/>
    </row>
    <row r="23" spans="1:57" ht="27.75" customHeight="1" thickBot="1" x14ac:dyDescent="0.3">
      <c r="A23" s="695"/>
      <c r="B23" s="659"/>
      <c r="C23" s="505"/>
      <c r="D23" s="609"/>
      <c r="E23" s="527"/>
      <c r="F23" s="609"/>
      <c r="G23" s="615"/>
      <c r="H23" s="523" t="s">
        <v>186</v>
      </c>
      <c r="I23" s="92" t="s">
        <v>197</v>
      </c>
      <c r="J23" s="551"/>
      <c r="K23" s="554"/>
      <c r="L23" s="512"/>
      <c r="M23" s="539"/>
      <c r="N23" s="857"/>
      <c r="O23" s="512"/>
      <c r="P23" s="34"/>
      <c r="Q23" s="34"/>
      <c r="R23" s="34"/>
      <c r="S23" s="530"/>
      <c r="T23" s="530"/>
      <c r="U23" s="530"/>
      <c r="V23" s="530"/>
      <c r="W23" s="530"/>
      <c r="X23" s="530"/>
      <c r="Y23" s="530"/>
      <c r="Z23" s="675"/>
      <c r="AA23" s="862"/>
      <c r="AB23" s="558"/>
      <c r="AC23" s="558"/>
      <c r="AD23" s="558"/>
      <c r="AE23" s="512"/>
      <c r="AF23" s="512"/>
      <c r="AG23" s="512"/>
      <c r="AH23" s="512"/>
      <c r="AI23" s="371"/>
      <c r="AJ23" s="854"/>
      <c r="AK23" s="681"/>
      <c r="AL23" s="681"/>
      <c r="AM23" s="515"/>
      <c r="AN23" s="864"/>
      <c r="AO23" s="582"/>
      <c r="AP23" s="373"/>
      <c r="AQ23" s="373"/>
      <c r="AR23" s="373"/>
      <c r="AS23" s="373"/>
      <c r="AT23" s="373"/>
      <c r="AU23" s="373"/>
      <c r="AV23" s="373"/>
      <c r="AW23" s="373"/>
      <c r="AX23" s="373"/>
      <c r="AY23" s="373"/>
      <c r="AZ23" s="420"/>
      <c r="BA23" s="426"/>
      <c r="BB23" s="422"/>
      <c r="BC23" s="422"/>
      <c r="BD23" s="422"/>
      <c r="BE23" s="611"/>
    </row>
    <row r="24" spans="1:57" ht="26.25" customHeight="1" thickBot="1" x14ac:dyDescent="0.3">
      <c r="A24" s="695"/>
      <c r="B24" s="659"/>
      <c r="C24" s="505"/>
      <c r="D24" s="609"/>
      <c r="E24" s="527"/>
      <c r="F24" s="609"/>
      <c r="G24" s="615"/>
      <c r="H24" s="525"/>
      <c r="I24" s="92" t="s">
        <v>197</v>
      </c>
      <c r="J24" s="551"/>
      <c r="K24" s="554"/>
      <c r="L24" s="512"/>
      <c r="M24" s="539"/>
      <c r="N24" s="857"/>
      <c r="O24" s="512"/>
      <c r="P24" s="373"/>
      <c r="Q24" s="373"/>
      <c r="R24" s="373"/>
      <c r="S24" s="530"/>
      <c r="T24" s="530"/>
      <c r="U24" s="530"/>
      <c r="V24" s="530"/>
      <c r="W24" s="530"/>
      <c r="X24" s="530"/>
      <c r="Y24" s="530"/>
      <c r="Z24" s="675"/>
      <c r="AA24" s="862"/>
      <c r="AB24" s="558"/>
      <c r="AC24" s="558"/>
      <c r="AD24" s="558"/>
      <c r="AE24" s="512"/>
      <c r="AF24" s="512"/>
      <c r="AG24" s="512"/>
      <c r="AH24" s="512"/>
      <c r="AI24" s="371"/>
      <c r="AJ24" s="854"/>
      <c r="AK24" s="681"/>
      <c r="AL24" s="681"/>
      <c r="AM24" s="515"/>
      <c r="AN24" s="864"/>
      <c r="AO24" s="582"/>
      <c r="AP24" s="373"/>
      <c r="AQ24" s="373"/>
      <c r="AR24" s="373"/>
      <c r="AS24" s="373"/>
      <c r="AT24" s="373"/>
      <c r="AU24" s="373"/>
      <c r="AV24" s="373"/>
      <c r="AW24" s="373"/>
      <c r="AX24" s="373"/>
      <c r="AY24" s="373"/>
      <c r="AZ24" s="420"/>
      <c r="BA24" s="426"/>
      <c r="BB24" s="422"/>
      <c r="BC24" s="422"/>
      <c r="BD24" s="422"/>
      <c r="BE24" s="611"/>
    </row>
    <row r="25" spans="1:57" ht="18.75" customHeight="1" thickBot="1" x14ac:dyDescent="0.3">
      <c r="A25" s="695"/>
      <c r="B25" s="659"/>
      <c r="C25" s="505"/>
      <c r="D25" s="609"/>
      <c r="E25" s="527"/>
      <c r="F25" s="609"/>
      <c r="G25" s="615"/>
      <c r="H25" s="521" t="s">
        <v>187</v>
      </c>
      <c r="I25" s="92" t="s">
        <v>197</v>
      </c>
      <c r="J25" s="551"/>
      <c r="K25" s="554"/>
      <c r="L25" s="512"/>
      <c r="M25" s="539"/>
      <c r="N25" s="857"/>
      <c r="O25" s="512"/>
      <c r="P25" s="373"/>
      <c r="Q25" s="373"/>
      <c r="R25" s="373"/>
      <c r="S25" s="530"/>
      <c r="T25" s="530"/>
      <c r="U25" s="530"/>
      <c r="V25" s="530"/>
      <c r="W25" s="530"/>
      <c r="X25" s="530"/>
      <c r="Y25" s="530"/>
      <c r="Z25" s="675"/>
      <c r="AA25" s="862"/>
      <c r="AB25" s="558"/>
      <c r="AC25" s="558"/>
      <c r="AD25" s="558"/>
      <c r="AE25" s="512"/>
      <c r="AF25" s="512"/>
      <c r="AG25" s="512"/>
      <c r="AH25" s="512"/>
      <c r="AI25" s="371"/>
      <c r="AJ25" s="854"/>
      <c r="AK25" s="681"/>
      <c r="AL25" s="681"/>
      <c r="AM25" s="515"/>
      <c r="AN25" s="864"/>
      <c r="AO25" s="582"/>
      <c r="AP25" s="373"/>
      <c r="AQ25" s="373"/>
      <c r="AR25" s="373"/>
      <c r="AS25" s="373"/>
      <c r="AT25" s="373"/>
      <c r="AU25" s="373"/>
      <c r="AV25" s="373"/>
      <c r="AW25" s="373"/>
      <c r="AX25" s="373"/>
      <c r="AY25" s="373"/>
      <c r="AZ25" s="420"/>
      <c r="BA25" s="426"/>
      <c r="BB25" s="422"/>
      <c r="BC25" s="422"/>
      <c r="BD25" s="422"/>
      <c r="BE25" s="611"/>
    </row>
    <row r="26" spans="1:57" ht="9.75" customHeight="1" thickBot="1" x14ac:dyDescent="0.3">
      <c r="A26" s="695"/>
      <c r="B26" s="659"/>
      <c r="C26" s="505"/>
      <c r="D26" s="609"/>
      <c r="E26" s="527"/>
      <c r="F26" s="609"/>
      <c r="G26" s="615"/>
      <c r="H26" s="521"/>
      <c r="I26" s="92" t="s">
        <v>197</v>
      </c>
      <c r="J26" s="551"/>
      <c r="K26" s="554"/>
      <c r="L26" s="512"/>
      <c r="M26" s="539"/>
      <c r="N26" s="857"/>
      <c r="O26" s="512"/>
      <c r="P26" s="373"/>
      <c r="Q26" s="373"/>
      <c r="R26" s="373"/>
      <c r="S26" s="530"/>
      <c r="T26" s="530"/>
      <c r="U26" s="530"/>
      <c r="V26" s="530"/>
      <c r="W26" s="530"/>
      <c r="X26" s="530"/>
      <c r="Y26" s="530"/>
      <c r="Z26" s="675"/>
      <c r="AA26" s="862"/>
      <c r="AB26" s="558"/>
      <c r="AC26" s="558"/>
      <c r="AD26" s="558"/>
      <c r="AE26" s="512"/>
      <c r="AF26" s="512"/>
      <c r="AG26" s="512"/>
      <c r="AH26" s="512"/>
      <c r="AI26" s="371"/>
      <c r="AJ26" s="854"/>
      <c r="AK26" s="681"/>
      <c r="AL26" s="681"/>
      <c r="AM26" s="515"/>
      <c r="AN26" s="864"/>
      <c r="AO26" s="582"/>
      <c r="AP26" s="373"/>
      <c r="AQ26" s="373"/>
      <c r="AR26" s="373"/>
      <c r="AS26" s="373"/>
      <c r="AT26" s="373"/>
      <c r="AU26" s="373"/>
      <c r="AV26" s="373"/>
      <c r="AW26" s="373"/>
      <c r="AX26" s="373"/>
      <c r="AY26" s="373"/>
      <c r="AZ26" s="420"/>
      <c r="BA26" s="426"/>
      <c r="BB26" s="422"/>
      <c r="BC26" s="422"/>
      <c r="BD26" s="422"/>
      <c r="BE26" s="611"/>
    </row>
    <row r="27" spans="1:57" ht="18.75" customHeight="1" thickBot="1" x14ac:dyDescent="0.3">
      <c r="A27" s="695"/>
      <c r="B27" s="659"/>
      <c r="C27" s="505"/>
      <c r="D27" s="609"/>
      <c r="E27" s="527"/>
      <c r="F27" s="609"/>
      <c r="G27" s="615"/>
      <c r="H27" s="521" t="s">
        <v>188</v>
      </c>
      <c r="I27" s="92" t="s">
        <v>204</v>
      </c>
      <c r="J27" s="551"/>
      <c r="K27" s="554"/>
      <c r="L27" s="512"/>
      <c r="M27" s="539"/>
      <c r="N27" s="857"/>
      <c r="O27" s="512"/>
      <c r="P27" s="373"/>
      <c r="Q27" s="373"/>
      <c r="R27" s="373"/>
      <c r="S27" s="530"/>
      <c r="T27" s="530"/>
      <c r="U27" s="530"/>
      <c r="V27" s="530"/>
      <c r="W27" s="530"/>
      <c r="X27" s="530"/>
      <c r="Y27" s="530"/>
      <c r="Z27" s="675"/>
      <c r="AA27" s="862"/>
      <c r="AB27" s="558"/>
      <c r="AC27" s="558"/>
      <c r="AD27" s="558"/>
      <c r="AE27" s="512"/>
      <c r="AF27" s="512"/>
      <c r="AG27" s="512"/>
      <c r="AH27" s="512"/>
      <c r="AI27" s="371"/>
      <c r="AJ27" s="854"/>
      <c r="AK27" s="681"/>
      <c r="AL27" s="681"/>
      <c r="AM27" s="515"/>
      <c r="AN27" s="864"/>
      <c r="AO27" s="582"/>
      <c r="AP27" s="373"/>
      <c r="AQ27" s="373"/>
      <c r="AR27" s="373"/>
      <c r="AS27" s="373"/>
      <c r="AT27" s="373"/>
      <c r="AU27" s="373"/>
      <c r="AV27" s="373"/>
      <c r="AW27" s="373"/>
      <c r="AX27" s="373"/>
      <c r="AY27" s="373"/>
      <c r="AZ27" s="420"/>
      <c r="BA27" s="426"/>
      <c r="BB27" s="422"/>
      <c r="BC27" s="422"/>
      <c r="BD27" s="422"/>
      <c r="BE27" s="611"/>
    </row>
    <row r="28" spans="1:57" ht="12.75" customHeight="1" thickBot="1" x14ac:dyDescent="0.3">
      <c r="A28" s="695"/>
      <c r="B28" s="659"/>
      <c r="C28" s="505"/>
      <c r="D28" s="609"/>
      <c r="E28" s="527"/>
      <c r="F28" s="609"/>
      <c r="G28" s="615"/>
      <c r="H28" s="521"/>
      <c r="I28" s="92" t="s">
        <v>204</v>
      </c>
      <c r="J28" s="551"/>
      <c r="K28" s="554"/>
      <c r="L28" s="512"/>
      <c r="M28" s="539"/>
      <c r="N28" s="857"/>
      <c r="O28" s="512"/>
      <c r="P28" s="373"/>
      <c r="Q28" s="373"/>
      <c r="R28" s="373"/>
      <c r="S28" s="530"/>
      <c r="T28" s="530"/>
      <c r="U28" s="530"/>
      <c r="V28" s="530"/>
      <c r="W28" s="530"/>
      <c r="X28" s="530"/>
      <c r="Y28" s="530"/>
      <c r="Z28" s="675"/>
      <c r="AA28" s="862"/>
      <c r="AB28" s="558"/>
      <c r="AC28" s="558"/>
      <c r="AD28" s="558"/>
      <c r="AE28" s="512"/>
      <c r="AF28" s="512"/>
      <c r="AG28" s="512"/>
      <c r="AH28" s="512"/>
      <c r="AI28" s="371"/>
      <c r="AJ28" s="854"/>
      <c r="AK28" s="681"/>
      <c r="AL28" s="681"/>
      <c r="AM28" s="515"/>
      <c r="AN28" s="864"/>
      <c r="AO28" s="582"/>
      <c r="AP28" s="373"/>
      <c r="AQ28" s="373"/>
      <c r="AR28" s="373"/>
      <c r="AS28" s="373"/>
      <c r="AT28" s="373"/>
      <c r="AU28" s="373"/>
      <c r="AV28" s="373"/>
      <c r="AW28" s="373"/>
      <c r="AX28" s="373"/>
      <c r="AY28" s="373"/>
      <c r="AZ28" s="420"/>
      <c r="BA28" s="426"/>
      <c r="BB28" s="422"/>
      <c r="BC28" s="422"/>
      <c r="BD28" s="422"/>
      <c r="BE28" s="611"/>
    </row>
    <row r="29" spans="1:57" ht="18.75" customHeight="1" thickBot="1" x14ac:dyDescent="0.3">
      <c r="A29" s="695"/>
      <c r="B29" s="659"/>
      <c r="C29" s="505"/>
      <c r="D29" s="609"/>
      <c r="E29" s="527"/>
      <c r="F29" s="609"/>
      <c r="G29" s="615"/>
      <c r="H29" s="521" t="s">
        <v>189</v>
      </c>
      <c r="I29" s="92" t="s">
        <v>204</v>
      </c>
      <c r="J29" s="551"/>
      <c r="K29" s="554"/>
      <c r="L29" s="512"/>
      <c r="M29" s="539"/>
      <c r="N29" s="857"/>
      <c r="O29" s="512"/>
      <c r="P29" s="373"/>
      <c r="Q29" s="373"/>
      <c r="R29" s="373"/>
      <c r="S29" s="530"/>
      <c r="T29" s="530"/>
      <c r="U29" s="530"/>
      <c r="V29" s="530"/>
      <c r="W29" s="530"/>
      <c r="X29" s="530"/>
      <c r="Y29" s="530"/>
      <c r="Z29" s="675"/>
      <c r="AA29" s="862"/>
      <c r="AB29" s="558"/>
      <c r="AC29" s="558"/>
      <c r="AD29" s="558"/>
      <c r="AE29" s="512"/>
      <c r="AF29" s="512"/>
      <c r="AG29" s="512"/>
      <c r="AH29" s="512"/>
      <c r="AI29" s="371"/>
      <c r="AJ29" s="854"/>
      <c r="AK29" s="681"/>
      <c r="AL29" s="681"/>
      <c r="AM29" s="515"/>
      <c r="AN29" s="864"/>
      <c r="AO29" s="582"/>
      <c r="AP29" s="373"/>
      <c r="AQ29" s="373"/>
      <c r="AR29" s="373"/>
      <c r="AS29" s="373"/>
      <c r="AT29" s="373"/>
      <c r="AU29" s="373"/>
      <c r="AV29" s="373"/>
      <c r="AW29" s="373"/>
      <c r="AX29" s="373"/>
      <c r="AY29" s="373"/>
      <c r="AZ29" s="420"/>
      <c r="BA29" s="426"/>
      <c r="BB29" s="422"/>
      <c r="BC29" s="422"/>
      <c r="BD29" s="422"/>
      <c r="BE29" s="611"/>
    </row>
    <row r="30" spans="1:57" ht="12.75" customHeight="1" thickBot="1" x14ac:dyDescent="0.3">
      <c r="A30" s="695"/>
      <c r="B30" s="659"/>
      <c r="C30" s="505"/>
      <c r="D30" s="609"/>
      <c r="E30" s="527"/>
      <c r="F30" s="609"/>
      <c r="G30" s="615"/>
      <c r="H30" s="521"/>
      <c r="I30" s="92"/>
      <c r="J30" s="551"/>
      <c r="K30" s="554"/>
      <c r="L30" s="512"/>
      <c r="M30" s="539"/>
      <c r="N30" s="857"/>
      <c r="O30" s="512"/>
      <c r="P30" s="373"/>
      <c r="Q30" s="373"/>
      <c r="R30" s="373"/>
      <c r="S30" s="530"/>
      <c r="T30" s="530"/>
      <c r="U30" s="530"/>
      <c r="V30" s="530"/>
      <c r="W30" s="530"/>
      <c r="X30" s="530"/>
      <c r="Y30" s="530"/>
      <c r="Z30" s="675"/>
      <c r="AA30" s="862"/>
      <c r="AB30" s="558"/>
      <c r="AC30" s="558"/>
      <c r="AD30" s="558"/>
      <c r="AE30" s="512"/>
      <c r="AF30" s="512"/>
      <c r="AG30" s="512"/>
      <c r="AH30" s="512"/>
      <c r="AI30" s="371"/>
      <c r="AJ30" s="854"/>
      <c r="AK30" s="681"/>
      <c r="AL30" s="681"/>
      <c r="AM30" s="515"/>
      <c r="AN30" s="864"/>
      <c r="AO30" s="582"/>
      <c r="AP30" s="373"/>
      <c r="AQ30" s="373"/>
      <c r="AR30" s="373"/>
      <c r="AS30" s="373"/>
      <c r="AT30" s="373"/>
      <c r="AU30" s="373"/>
      <c r="AV30" s="373"/>
      <c r="AW30" s="373"/>
      <c r="AX30" s="373"/>
      <c r="AY30" s="373"/>
      <c r="AZ30" s="420"/>
      <c r="BA30" s="426"/>
      <c r="BB30" s="422"/>
      <c r="BC30" s="422"/>
      <c r="BD30" s="422"/>
      <c r="BE30" s="611"/>
    </row>
    <row r="31" spans="1:57" ht="14.25" customHeight="1" thickBot="1" x14ac:dyDescent="0.3">
      <c r="A31" s="695"/>
      <c r="B31" s="659"/>
      <c r="C31" s="505"/>
      <c r="D31" s="609"/>
      <c r="E31" s="527"/>
      <c r="F31" s="609"/>
      <c r="G31" s="615"/>
      <c r="H31" s="523" t="s">
        <v>190</v>
      </c>
      <c r="I31" s="92" t="s">
        <v>204</v>
      </c>
      <c r="J31" s="551"/>
      <c r="K31" s="554"/>
      <c r="L31" s="512"/>
      <c r="M31" s="539"/>
      <c r="N31" s="857"/>
      <c r="O31" s="512"/>
      <c r="P31" s="373"/>
      <c r="Q31" s="373"/>
      <c r="R31" s="373"/>
      <c r="S31" s="530"/>
      <c r="T31" s="530"/>
      <c r="U31" s="530"/>
      <c r="V31" s="530"/>
      <c r="W31" s="530"/>
      <c r="X31" s="530"/>
      <c r="Y31" s="530"/>
      <c r="Z31" s="675"/>
      <c r="AA31" s="862"/>
      <c r="AB31" s="558"/>
      <c r="AC31" s="558"/>
      <c r="AD31" s="558"/>
      <c r="AE31" s="512"/>
      <c r="AF31" s="512"/>
      <c r="AG31" s="512"/>
      <c r="AH31" s="512"/>
      <c r="AI31" s="371"/>
      <c r="AJ31" s="854"/>
      <c r="AK31" s="681"/>
      <c r="AL31" s="681"/>
      <c r="AM31" s="515"/>
      <c r="AN31" s="864"/>
      <c r="AO31" s="582"/>
      <c r="AP31" s="373"/>
      <c r="AQ31" s="373"/>
      <c r="AR31" s="373"/>
      <c r="AS31" s="373"/>
      <c r="AT31" s="373"/>
      <c r="AU31" s="373"/>
      <c r="AV31" s="373"/>
      <c r="AW31" s="373"/>
      <c r="AX31" s="373"/>
      <c r="AY31" s="373"/>
      <c r="AZ31" s="420"/>
      <c r="BA31" s="426"/>
      <c r="BB31" s="422"/>
      <c r="BC31" s="422"/>
      <c r="BD31" s="422"/>
      <c r="BE31" s="611"/>
    </row>
    <row r="32" spans="1:57" ht="13.5" customHeight="1" thickBot="1" x14ac:dyDescent="0.3">
      <c r="A32" s="695"/>
      <c r="B32" s="659"/>
      <c r="C32" s="505"/>
      <c r="D32" s="609"/>
      <c r="E32" s="527"/>
      <c r="F32" s="609"/>
      <c r="G32" s="615"/>
      <c r="H32" s="525"/>
      <c r="I32" s="92"/>
      <c r="J32" s="551"/>
      <c r="K32" s="554"/>
      <c r="L32" s="512"/>
      <c r="M32" s="539"/>
      <c r="N32" s="857"/>
      <c r="O32" s="512"/>
      <c r="P32" s="373"/>
      <c r="Q32" s="373"/>
      <c r="R32" s="373"/>
      <c r="S32" s="530"/>
      <c r="T32" s="530"/>
      <c r="U32" s="530"/>
      <c r="V32" s="530"/>
      <c r="W32" s="530"/>
      <c r="X32" s="530"/>
      <c r="Y32" s="530"/>
      <c r="Z32" s="675"/>
      <c r="AA32" s="862"/>
      <c r="AB32" s="558"/>
      <c r="AC32" s="558"/>
      <c r="AD32" s="558"/>
      <c r="AE32" s="512"/>
      <c r="AF32" s="512"/>
      <c r="AG32" s="512"/>
      <c r="AH32" s="512"/>
      <c r="AI32" s="371"/>
      <c r="AJ32" s="854"/>
      <c r="AK32" s="681"/>
      <c r="AL32" s="681"/>
      <c r="AM32" s="515"/>
      <c r="AN32" s="864"/>
      <c r="AO32" s="582"/>
      <c r="AP32" s="373"/>
      <c r="AQ32" s="373"/>
      <c r="AR32" s="373"/>
      <c r="AS32" s="373"/>
      <c r="AT32" s="373"/>
      <c r="AU32" s="373"/>
      <c r="AV32" s="373"/>
      <c r="AW32" s="373"/>
      <c r="AX32" s="373"/>
      <c r="AY32" s="373"/>
      <c r="AZ32" s="420"/>
      <c r="BA32" s="426"/>
      <c r="BB32" s="422"/>
      <c r="BC32" s="422"/>
      <c r="BD32" s="422"/>
      <c r="BE32" s="611"/>
    </row>
    <row r="33" spans="1:57" ht="18.75" customHeight="1" thickBot="1" x14ac:dyDescent="0.3">
      <c r="A33" s="695"/>
      <c r="B33" s="659"/>
      <c r="C33" s="505"/>
      <c r="D33" s="609"/>
      <c r="E33" s="527"/>
      <c r="F33" s="609"/>
      <c r="G33" s="615"/>
      <c r="H33" s="651" t="s">
        <v>191</v>
      </c>
      <c r="I33" s="92" t="s">
        <v>204</v>
      </c>
      <c r="J33" s="551"/>
      <c r="K33" s="554"/>
      <c r="L33" s="512"/>
      <c r="M33" s="539"/>
      <c r="N33" s="857"/>
      <c r="O33" s="512"/>
      <c r="P33" s="373"/>
      <c r="Q33" s="373"/>
      <c r="R33" s="373"/>
      <c r="S33" s="530"/>
      <c r="T33" s="530"/>
      <c r="U33" s="530"/>
      <c r="V33" s="530"/>
      <c r="W33" s="530"/>
      <c r="X33" s="530"/>
      <c r="Y33" s="530"/>
      <c r="Z33" s="675"/>
      <c r="AA33" s="862"/>
      <c r="AB33" s="558"/>
      <c r="AC33" s="558"/>
      <c r="AD33" s="558"/>
      <c r="AE33" s="512"/>
      <c r="AF33" s="512"/>
      <c r="AG33" s="512"/>
      <c r="AH33" s="512"/>
      <c r="AI33" s="371"/>
      <c r="AJ33" s="854"/>
      <c r="AK33" s="681"/>
      <c r="AL33" s="681"/>
      <c r="AM33" s="515"/>
      <c r="AN33" s="864"/>
      <c r="AO33" s="582"/>
      <c r="AP33" s="373"/>
      <c r="AQ33" s="373"/>
      <c r="AR33" s="373"/>
      <c r="AS33" s="373"/>
      <c r="AT33" s="373"/>
      <c r="AU33" s="373"/>
      <c r="AV33" s="373"/>
      <c r="AW33" s="373"/>
      <c r="AX33" s="373"/>
      <c r="AY33" s="373"/>
      <c r="AZ33" s="420"/>
      <c r="BA33" s="426"/>
      <c r="BB33" s="422"/>
      <c r="BC33" s="422"/>
      <c r="BD33" s="422"/>
      <c r="BE33" s="611"/>
    </row>
    <row r="34" spans="1:57" ht="15.75" customHeight="1" thickBot="1" x14ac:dyDescent="0.3">
      <c r="A34" s="696"/>
      <c r="B34" s="660"/>
      <c r="C34" s="506"/>
      <c r="D34" s="610"/>
      <c r="E34" s="601"/>
      <c r="F34" s="610"/>
      <c r="G34" s="616"/>
      <c r="H34" s="652"/>
      <c r="I34" s="92" t="s">
        <v>204</v>
      </c>
      <c r="J34" s="633"/>
      <c r="K34" s="635"/>
      <c r="L34" s="556"/>
      <c r="M34" s="637"/>
      <c r="N34" s="858"/>
      <c r="O34" s="556"/>
      <c r="P34" s="373"/>
      <c r="Q34" s="373"/>
      <c r="R34" s="373"/>
      <c r="S34" s="625"/>
      <c r="T34" s="625"/>
      <c r="U34" s="625"/>
      <c r="V34" s="625"/>
      <c r="W34" s="625"/>
      <c r="X34" s="31"/>
      <c r="Y34" s="625"/>
      <c r="Z34" s="860"/>
      <c r="AA34" s="51"/>
      <c r="AB34" s="559"/>
      <c r="AC34" s="559"/>
      <c r="AD34" s="559"/>
      <c r="AE34" s="556"/>
      <c r="AF34" s="556"/>
      <c r="AG34" s="556"/>
      <c r="AH34" s="556"/>
      <c r="AI34" s="371"/>
      <c r="AJ34" s="855"/>
      <c r="AK34" s="682"/>
      <c r="AL34" s="682"/>
      <c r="AM34" s="684"/>
      <c r="AN34" s="865"/>
      <c r="AO34" s="612"/>
      <c r="AP34" s="374"/>
      <c r="AQ34" s="374"/>
      <c r="AR34" s="374"/>
      <c r="AS34" s="374"/>
      <c r="AT34" s="374"/>
      <c r="AU34" s="374"/>
      <c r="AV34" s="374"/>
      <c r="AW34" s="374"/>
      <c r="AX34" s="374"/>
      <c r="AY34" s="374"/>
      <c r="AZ34" s="427"/>
      <c r="BA34" s="428"/>
      <c r="BB34" s="429"/>
      <c r="BC34" s="429"/>
      <c r="BD34" s="429"/>
      <c r="BE34" s="613"/>
    </row>
    <row r="35" spans="1:57" ht="46.5" customHeight="1" thickBot="1" x14ac:dyDescent="0.3">
      <c r="A35" s="378">
        <v>1</v>
      </c>
      <c r="B35" s="658" t="s">
        <v>192</v>
      </c>
      <c r="C35" s="504" t="s">
        <v>193</v>
      </c>
      <c r="D35" s="608" t="s">
        <v>142</v>
      </c>
      <c r="E35" s="504" t="s">
        <v>194</v>
      </c>
      <c r="F35" s="661" t="s">
        <v>195</v>
      </c>
      <c r="G35" s="600" t="s">
        <v>196</v>
      </c>
      <c r="H35" s="36" t="s">
        <v>146</v>
      </c>
      <c r="I35" s="92" t="s">
        <v>197</v>
      </c>
      <c r="J35" s="632">
        <f>COUNTIF(I35:I60,[3]DATOS!$D$24)</f>
        <v>16</v>
      </c>
      <c r="K35" s="634" t="str">
        <f>+IF(AND(J35&lt;6,J35&gt;0),"Moderado",IF(AND(J35&lt;12,J35&gt;5),"Mayor",IF(AND(J35&lt;20,J35&gt;11),"Catastrófico","Responda las Preguntas de Impacto")))</f>
        <v>Catastrófico</v>
      </c>
      <c r="L35" s="511"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604"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90" t="s">
        <v>314</v>
      </c>
      <c r="O35" s="370" t="s">
        <v>149</v>
      </c>
      <c r="P35" s="34" t="s">
        <v>150</v>
      </c>
      <c r="Q35" s="30" t="s">
        <v>151</v>
      </c>
      <c r="R35" s="30">
        <f>+IFERROR(VLOOKUP(Q35,[3]DATOS!$E$2:$F$17,2,FALSE),"")</f>
        <v>15</v>
      </c>
      <c r="S35" s="674">
        <f>SUM(R35:R42)</f>
        <v>100</v>
      </c>
      <c r="T35" s="373" t="str">
        <f>+IF(AND(S35&lt;=100,S35&gt;=96),"Fuerte",IF(AND(S35&lt;=95,S35&gt;=86),"Moderado",IF(AND(S35&lt;=85,J35&gt;=0),"Débil"," ")))</f>
        <v>Fuerte</v>
      </c>
      <c r="U35" s="373" t="s">
        <v>152</v>
      </c>
      <c r="V35" s="373"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73">
        <f>IF(V35="Fuerte",100,IF(V35="Moderado",50,IF(V35="Débil",0)))</f>
        <v>100</v>
      </c>
      <c r="X35" s="529">
        <f>AVERAGE(W35:W60)</f>
        <v>100</v>
      </c>
      <c r="Y35" s="520" t="s">
        <v>153</v>
      </c>
      <c r="Z35" s="529" t="s">
        <v>310</v>
      </c>
      <c r="AA35" s="558" t="s">
        <v>311</v>
      </c>
      <c r="AB35" s="672" t="str">
        <f>+IF(X35=100,"Fuerte",IF(AND(X35&lt;=99,X35&gt;=50),"Moderado",IF(X35&lt;50,"Débil"," ")))</f>
        <v>Fuerte</v>
      </c>
      <c r="AC35" s="557" t="s">
        <v>156</v>
      </c>
      <c r="AD35" s="557" t="s">
        <v>157</v>
      </c>
      <c r="AE35" s="512"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512"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512" t="str">
        <f>K35</f>
        <v>Catastrófico</v>
      </c>
      <c r="AH35" s="512"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539"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16" t="s">
        <v>315</v>
      </c>
      <c r="AK35" s="518">
        <v>43132</v>
      </c>
      <c r="AL35" s="518">
        <v>43465</v>
      </c>
      <c r="AM35" s="515" t="s">
        <v>159</v>
      </c>
      <c r="AN35" s="536" t="s">
        <v>316</v>
      </c>
      <c r="AO35" s="623"/>
      <c r="AP35" s="588"/>
      <c r="AQ35" s="588"/>
      <c r="AR35" s="588"/>
      <c r="AS35" s="588"/>
      <c r="AT35" s="588"/>
      <c r="AU35" s="588"/>
      <c r="AV35" s="588"/>
      <c r="AW35" s="588"/>
      <c r="AX35" s="588"/>
      <c r="AY35" s="588"/>
      <c r="AZ35" s="589"/>
      <c r="BA35" s="592"/>
      <c r="BB35" s="617"/>
      <c r="BC35" s="617"/>
      <c r="BD35" s="617"/>
      <c r="BE35" s="620"/>
    </row>
    <row r="36" spans="1:57" ht="30" customHeight="1" thickBot="1" x14ac:dyDescent="0.3">
      <c r="A36" s="379"/>
      <c r="B36" s="659"/>
      <c r="C36" s="505"/>
      <c r="D36" s="609"/>
      <c r="E36" s="505"/>
      <c r="F36" s="662"/>
      <c r="G36" s="527"/>
      <c r="H36" s="32" t="s">
        <v>161</v>
      </c>
      <c r="I36" s="92" t="s">
        <v>197</v>
      </c>
      <c r="J36" s="551"/>
      <c r="K36" s="554"/>
      <c r="L36" s="512"/>
      <c r="M36" s="539"/>
      <c r="N36" s="391"/>
      <c r="O36" s="371"/>
      <c r="P36" s="34" t="s">
        <v>162</v>
      </c>
      <c r="Q36" s="30" t="s">
        <v>163</v>
      </c>
      <c r="R36" s="30">
        <f>+IFERROR(VLOOKUP(Q36,[3]DATOS!$E$2:$F$17,2,FALSE),"")</f>
        <v>15</v>
      </c>
      <c r="S36" s="675"/>
      <c r="T36" s="373"/>
      <c r="U36" s="373"/>
      <c r="V36" s="373"/>
      <c r="W36" s="373"/>
      <c r="X36" s="530"/>
      <c r="Y36" s="512"/>
      <c r="Z36" s="530"/>
      <c r="AA36" s="558"/>
      <c r="AB36" s="672"/>
      <c r="AC36" s="558"/>
      <c r="AD36" s="558"/>
      <c r="AE36" s="512"/>
      <c r="AF36" s="512"/>
      <c r="AG36" s="512"/>
      <c r="AH36" s="512"/>
      <c r="AI36" s="539"/>
      <c r="AJ36" s="507"/>
      <c r="AK36" s="518"/>
      <c r="AL36" s="518"/>
      <c r="AM36" s="515"/>
      <c r="AN36" s="536"/>
      <c r="AO36" s="580"/>
      <c r="AP36" s="530"/>
      <c r="AQ36" s="530"/>
      <c r="AR36" s="530"/>
      <c r="AS36" s="530"/>
      <c r="AT36" s="530"/>
      <c r="AU36" s="530"/>
      <c r="AV36" s="530"/>
      <c r="AW36" s="530"/>
      <c r="AX36" s="530"/>
      <c r="AY36" s="530"/>
      <c r="AZ36" s="590"/>
      <c r="BA36" s="593"/>
      <c r="BB36" s="618"/>
      <c r="BC36" s="618"/>
      <c r="BD36" s="618"/>
      <c r="BE36" s="621"/>
    </row>
    <row r="37" spans="1:57" ht="30" customHeight="1" thickBot="1" x14ac:dyDescent="0.3">
      <c r="A37" s="379"/>
      <c r="B37" s="659"/>
      <c r="C37" s="505"/>
      <c r="D37" s="609"/>
      <c r="E37" s="505"/>
      <c r="F37" s="662"/>
      <c r="G37" s="527"/>
      <c r="H37" s="32" t="s">
        <v>164</v>
      </c>
      <c r="I37" s="92" t="s">
        <v>197</v>
      </c>
      <c r="J37" s="551"/>
      <c r="K37" s="554"/>
      <c r="L37" s="512"/>
      <c r="M37" s="539"/>
      <c r="N37" s="391"/>
      <c r="O37" s="371"/>
      <c r="P37" s="34" t="s">
        <v>165</v>
      </c>
      <c r="Q37" s="30" t="s">
        <v>166</v>
      </c>
      <c r="R37" s="30">
        <f>+IFERROR(VLOOKUP(Q37,[3]DATOS!$E$2:$F$17,2,FALSE),"")</f>
        <v>15</v>
      </c>
      <c r="S37" s="675"/>
      <c r="T37" s="373"/>
      <c r="U37" s="373"/>
      <c r="V37" s="373"/>
      <c r="W37" s="373"/>
      <c r="X37" s="530"/>
      <c r="Y37" s="512"/>
      <c r="Z37" s="530"/>
      <c r="AA37" s="558"/>
      <c r="AB37" s="672"/>
      <c r="AC37" s="558"/>
      <c r="AD37" s="558"/>
      <c r="AE37" s="512"/>
      <c r="AF37" s="512"/>
      <c r="AG37" s="512"/>
      <c r="AH37" s="512"/>
      <c r="AI37" s="539"/>
      <c r="AJ37" s="507"/>
      <c r="AK37" s="518"/>
      <c r="AL37" s="518"/>
      <c r="AM37" s="515"/>
      <c r="AN37" s="536"/>
      <c r="AO37" s="580"/>
      <c r="AP37" s="530"/>
      <c r="AQ37" s="530"/>
      <c r="AR37" s="530"/>
      <c r="AS37" s="530"/>
      <c r="AT37" s="530"/>
      <c r="AU37" s="530"/>
      <c r="AV37" s="530"/>
      <c r="AW37" s="530"/>
      <c r="AX37" s="530"/>
      <c r="AY37" s="530"/>
      <c r="AZ37" s="590"/>
      <c r="BA37" s="593"/>
      <c r="BB37" s="618"/>
      <c r="BC37" s="618"/>
      <c r="BD37" s="618"/>
      <c r="BE37" s="621"/>
    </row>
    <row r="38" spans="1:57" ht="30" customHeight="1" thickBot="1" x14ac:dyDescent="0.3">
      <c r="A38" s="379"/>
      <c r="B38" s="659"/>
      <c r="C38" s="505"/>
      <c r="D38" s="609"/>
      <c r="E38" s="505"/>
      <c r="F38" s="662"/>
      <c r="G38" s="527"/>
      <c r="H38" s="32" t="s">
        <v>167</v>
      </c>
      <c r="I38" s="92" t="s">
        <v>204</v>
      </c>
      <c r="J38" s="551"/>
      <c r="K38" s="554"/>
      <c r="L38" s="512"/>
      <c r="M38" s="539"/>
      <c r="N38" s="391"/>
      <c r="O38" s="371"/>
      <c r="P38" s="34" t="s">
        <v>169</v>
      </c>
      <c r="Q38" s="30" t="s">
        <v>170</v>
      </c>
      <c r="R38" s="30">
        <f>+IFERROR(VLOOKUP(Q38,[3]DATOS!$E$2:$F$17,2,FALSE),"")</f>
        <v>15</v>
      </c>
      <c r="S38" s="675"/>
      <c r="T38" s="373"/>
      <c r="U38" s="373"/>
      <c r="V38" s="373"/>
      <c r="W38" s="373"/>
      <c r="X38" s="530"/>
      <c r="Y38" s="512"/>
      <c r="Z38" s="530"/>
      <c r="AA38" s="558"/>
      <c r="AB38" s="672"/>
      <c r="AC38" s="558"/>
      <c r="AD38" s="558"/>
      <c r="AE38" s="512"/>
      <c r="AF38" s="512"/>
      <c r="AG38" s="512"/>
      <c r="AH38" s="512"/>
      <c r="AI38" s="539"/>
      <c r="AJ38" s="507"/>
      <c r="AK38" s="518"/>
      <c r="AL38" s="518"/>
      <c r="AM38" s="515"/>
      <c r="AN38" s="536"/>
      <c r="AO38" s="580"/>
      <c r="AP38" s="530"/>
      <c r="AQ38" s="530"/>
      <c r="AR38" s="530"/>
      <c r="AS38" s="530"/>
      <c r="AT38" s="530"/>
      <c r="AU38" s="530"/>
      <c r="AV38" s="530"/>
      <c r="AW38" s="530"/>
      <c r="AX38" s="530"/>
      <c r="AY38" s="530"/>
      <c r="AZ38" s="590"/>
      <c r="BA38" s="593"/>
      <c r="BB38" s="618"/>
      <c r="BC38" s="618"/>
      <c r="BD38" s="618"/>
      <c r="BE38" s="621"/>
    </row>
    <row r="39" spans="1:57" ht="30" customHeight="1" thickBot="1" x14ac:dyDescent="0.3">
      <c r="A39" s="379"/>
      <c r="B39" s="659"/>
      <c r="C39" s="505"/>
      <c r="D39" s="609"/>
      <c r="E39" s="505"/>
      <c r="F39" s="662"/>
      <c r="G39" s="527"/>
      <c r="H39" s="32" t="s">
        <v>171</v>
      </c>
      <c r="I39" s="92" t="s">
        <v>197</v>
      </c>
      <c r="J39" s="551"/>
      <c r="K39" s="554"/>
      <c r="L39" s="512"/>
      <c r="M39" s="539"/>
      <c r="N39" s="391"/>
      <c r="O39" s="371"/>
      <c r="P39" s="34" t="s">
        <v>172</v>
      </c>
      <c r="Q39" s="30" t="s">
        <v>173</v>
      </c>
      <c r="R39" s="30">
        <f>+IFERROR(VLOOKUP(Q39,[3]DATOS!$E$2:$F$17,2,FALSE),"")</f>
        <v>15</v>
      </c>
      <c r="S39" s="675"/>
      <c r="T39" s="373"/>
      <c r="U39" s="373"/>
      <c r="V39" s="373"/>
      <c r="W39" s="373"/>
      <c r="X39" s="530"/>
      <c r="Y39" s="512"/>
      <c r="Z39" s="530"/>
      <c r="AA39" s="558"/>
      <c r="AB39" s="672"/>
      <c r="AC39" s="558"/>
      <c r="AD39" s="558"/>
      <c r="AE39" s="512"/>
      <c r="AF39" s="512"/>
      <c r="AG39" s="512"/>
      <c r="AH39" s="512"/>
      <c r="AI39" s="539"/>
      <c r="AJ39" s="507"/>
      <c r="AK39" s="518"/>
      <c r="AL39" s="518"/>
      <c r="AM39" s="515"/>
      <c r="AN39" s="536"/>
      <c r="AO39" s="580"/>
      <c r="AP39" s="530"/>
      <c r="AQ39" s="530"/>
      <c r="AR39" s="530"/>
      <c r="AS39" s="530"/>
      <c r="AT39" s="530"/>
      <c r="AU39" s="530"/>
      <c r="AV39" s="530"/>
      <c r="AW39" s="530"/>
      <c r="AX39" s="530"/>
      <c r="AY39" s="530"/>
      <c r="AZ39" s="590"/>
      <c r="BA39" s="593"/>
      <c r="BB39" s="618"/>
      <c r="BC39" s="618"/>
      <c r="BD39" s="618"/>
      <c r="BE39" s="621"/>
    </row>
    <row r="40" spans="1:57" ht="30" customHeight="1" thickBot="1" x14ac:dyDescent="0.3">
      <c r="A40" s="379"/>
      <c r="B40" s="659"/>
      <c r="C40" s="505"/>
      <c r="D40" s="609"/>
      <c r="E40" s="505"/>
      <c r="F40" s="662"/>
      <c r="G40" s="527"/>
      <c r="H40" s="32" t="s">
        <v>174</v>
      </c>
      <c r="I40" s="92" t="s">
        <v>197</v>
      </c>
      <c r="J40" s="551"/>
      <c r="K40" s="554"/>
      <c r="L40" s="512"/>
      <c r="M40" s="539"/>
      <c r="N40" s="391"/>
      <c r="O40" s="371"/>
      <c r="P40" s="35" t="s">
        <v>175</v>
      </c>
      <c r="Q40" s="30" t="s">
        <v>176</v>
      </c>
      <c r="R40" s="30">
        <f>+IFERROR(VLOOKUP(Q40,[3]DATOS!$E$2:$F$17,2,FALSE),"")</f>
        <v>15</v>
      </c>
      <c r="S40" s="675"/>
      <c r="T40" s="373"/>
      <c r="U40" s="373"/>
      <c r="V40" s="373"/>
      <c r="W40" s="373"/>
      <c r="X40" s="530"/>
      <c r="Y40" s="512"/>
      <c r="Z40" s="530"/>
      <c r="AA40" s="558"/>
      <c r="AB40" s="672"/>
      <c r="AC40" s="558"/>
      <c r="AD40" s="558"/>
      <c r="AE40" s="512"/>
      <c r="AF40" s="512"/>
      <c r="AG40" s="512"/>
      <c r="AH40" s="512"/>
      <c r="AI40" s="539"/>
      <c r="AJ40" s="507"/>
      <c r="AK40" s="518"/>
      <c r="AL40" s="518"/>
      <c r="AM40" s="515"/>
      <c r="AN40" s="536"/>
      <c r="AO40" s="580"/>
      <c r="AP40" s="530"/>
      <c r="AQ40" s="530"/>
      <c r="AR40" s="530"/>
      <c r="AS40" s="530"/>
      <c r="AT40" s="530"/>
      <c r="AU40" s="530"/>
      <c r="AV40" s="530"/>
      <c r="AW40" s="530"/>
      <c r="AX40" s="530"/>
      <c r="AY40" s="530"/>
      <c r="AZ40" s="590"/>
      <c r="BA40" s="593"/>
      <c r="BB40" s="618"/>
      <c r="BC40" s="618"/>
      <c r="BD40" s="618"/>
      <c r="BE40" s="621"/>
    </row>
    <row r="41" spans="1:57" ht="30" customHeight="1" thickBot="1" x14ac:dyDescent="0.3">
      <c r="A41" s="379"/>
      <c r="B41" s="659"/>
      <c r="C41" s="505"/>
      <c r="D41" s="609"/>
      <c r="E41" s="505"/>
      <c r="F41" s="662"/>
      <c r="G41" s="527"/>
      <c r="H41" s="32" t="s">
        <v>177</v>
      </c>
      <c r="I41" s="92" t="s">
        <v>204</v>
      </c>
      <c r="J41" s="551"/>
      <c r="K41" s="554"/>
      <c r="L41" s="512"/>
      <c r="M41" s="539"/>
      <c r="N41" s="391"/>
      <c r="O41" s="371"/>
      <c r="P41" s="34" t="s">
        <v>178</v>
      </c>
      <c r="Q41" s="34" t="s">
        <v>179</v>
      </c>
      <c r="R41" s="34">
        <f>+IFERROR(VLOOKUP(Q41,[3]DATOS!$E$2:$F$17,2,FALSE),"")</f>
        <v>10</v>
      </c>
      <c r="S41" s="675"/>
      <c r="T41" s="373"/>
      <c r="U41" s="373"/>
      <c r="V41" s="373"/>
      <c r="W41" s="373"/>
      <c r="X41" s="530"/>
      <c r="Y41" s="512"/>
      <c r="Z41" s="530"/>
      <c r="AA41" s="558"/>
      <c r="AB41" s="672"/>
      <c r="AC41" s="558"/>
      <c r="AD41" s="558"/>
      <c r="AE41" s="512"/>
      <c r="AF41" s="512"/>
      <c r="AG41" s="512"/>
      <c r="AH41" s="512"/>
      <c r="AI41" s="539"/>
      <c r="AJ41" s="507"/>
      <c r="AK41" s="518"/>
      <c r="AL41" s="518"/>
      <c r="AM41" s="515"/>
      <c r="AN41" s="536"/>
      <c r="AO41" s="580"/>
      <c r="AP41" s="530"/>
      <c r="AQ41" s="530"/>
      <c r="AR41" s="530"/>
      <c r="AS41" s="530"/>
      <c r="AT41" s="530"/>
      <c r="AU41" s="530"/>
      <c r="AV41" s="530"/>
      <c r="AW41" s="530"/>
      <c r="AX41" s="530"/>
      <c r="AY41" s="530"/>
      <c r="AZ41" s="590"/>
      <c r="BA41" s="593"/>
      <c r="BB41" s="618"/>
      <c r="BC41" s="618"/>
      <c r="BD41" s="618"/>
      <c r="BE41" s="621"/>
    </row>
    <row r="42" spans="1:57" ht="72" customHeight="1" thickBot="1" x14ac:dyDescent="0.3">
      <c r="A42" s="379"/>
      <c r="B42" s="659"/>
      <c r="C42" s="505"/>
      <c r="D42" s="609"/>
      <c r="E42" s="631"/>
      <c r="F42" s="662"/>
      <c r="G42" s="527"/>
      <c r="H42" s="32" t="s">
        <v>180</v>
      </c>
      <c r="I42" s="92" t="s">
        <v>197</v>
      </c>
      <c r="J42" s="551"/>
      <c r="K42" s="554"/>
      <c r="L42" s="512"/>
      <c r="M42" s="539"/>
      <c r="N42" s="391"/>
      <c r="O42" s="371"/>
      <c r="P42" s="33"/>
      <c r="Q42" s="33"/>
      <c r="R42" s="33"/>
      <c r="S42" s="676"/>
      <c r="T42" s="373"/>
      <c r="U42" s="373"/>
      <c r="V42" s="373"/>
      <c r="W42" s="373"/>
      <c r="X42" s="530"/>
      <c r="Y42" s="513"/>
      <c r="Z42" s="531"/>
      <c r="AA42" s="801"/>
      <c r="AB42" s="672"/>
      <c r="AC42" s="558"/>
      <c r="AD42" s="558"/>
      <c r="AE42" s="512"/>
      <c r="AF42" s="512"/>
      <c r="AG42" s="512"/>
      <c r="AH42" s="512"/>
      <c r="AI42" s="539"/>
      <c r="AJ42" s="507"/>
      <c r="AK42" s="519"/>
      <c r="AL42" s="519"/>
      <c r="AM42" s="516"/>
      <c r="AN42" s="536"/>
      <c r="AO42" s="581"/>
      <c r="AP42" s="531"/>
      <c r="AQ42" s="531"/>
      <c r="AR42" s="531"/>
      <c r="AS42" s="531"/>
      <c r="AT42" s="531"/>
      <c r="AU42" s="531"/>
      <c r="AV42" s="531"/>
      <c r="AW42" s="531"/>
      <c r="AX42" s="531"/>
      <c r="AY42" s="531"/>
      <c r="AZ42" s="591"/>
      <c r="BA42" s="594"/>
      <c r="BB42" s="619"/>
      <c r="BC42" s="619"/>
      <c r="BD42" s="619"/>
      <c r="BE42" s="622"/>
    </row>
    <row r="43" spans="1:57" ht="30" customHeight="1" thickBot="1" x14ac:dyDescent="0.3">
      <c r="A43" s="379"/>
      <c r="B43" s="659"/>
      <c r="C43" s="505"/>
      <c r="D43" s="609"/>
      <c r="E43" s="526"/>
      <c r="F43" s="662"/>
      <c r="G43" s="527"/>
      <c r="H43" s="32" t="s">
        <v>181</v>
      </c>
      <c r="I43" s="92" t="s">
        <v>197</v>
      </c>
      <c r="J43" s="551"/>
      <c r="K43" s="554"/>
      <c r="L43" s="512"/>
      <c r="M43" s="539"/>
      <c r="N43" s="391"/>
      <c r="O43" s="511"/>
      <c r="P43" s="30"/>
      <c r="Q43" s="30"/>
      <c r="R43" s="30"/>
      <c r="S43" s="529"/>
      <c r="T43" s="529"/>
      <c r="U43" s="529"/>
      <c r="V43" s="529"/>
      <c r="W43" s="529"/>
      <c r="X43" s="530"/>
      <c r="Y43" s="520"/>
      <c r="Z43" s="573"/>
      <c r="AA43" s="520"/>
      <c r="AB43" s="672"/>
      <c r="AC43" s="558"/>
      <c r="AD43" s="558"/>
      <c r="AE43" s="512"/>
      <c r="AF43" s="512"/>
      <c r="AG43" s="512"/>
      <c r="AH43" s="512"/>
      <c r="AI43" s="539"/>
      <c r="AJ43" s="507"/>
      <c r="AK43" s="508"/>
      <c r="AL43" s="508"/>
      <c r="AM43" s="371"/>
      <c r="AN43" s="536"/>
      <c r="AO43" s="582"/>
      <c r="AP43" s="373"/>
      <c r="AQ43" s="373"/>
      <c r="AR43" s="373"/>
      <c r="AS43" s="373"/>
      <c r="AT43" s="373"/>
      <c r="AU43" s="373"/>
      <c r="AV43" s="373"/>
      <c r="AW43" s="373"/>
      <c r="AX43" s="373"/>
      <c r="AY43" s="373"/>
      <c r="AZ43" s="420"/>
      <c r="BA43" s="426"/>
      <c r="BB43" s="422"/>
      <c r="BC43" s="422"/>
      <c r="BD43" s="422"/>
      <c r="BE43" s="611"/>
    </row>
    <row r="44" spans="1:57" ht="30" customHeight="1" thickBot="1" x14ac:dyDescent="0.3">
      <c r="A44" s="379"/>
      <c r="B44" s="659"/>
      <c r="C44" s="505"/>
      <c r="D44" s="609"/>
      <c r="E44" s="527"/>
      <c r="F44" s="662"/>
      <c r="G44" s="527"/>
      <c r="H44" s="32" t="s">
        <v>182</v>
      </c>
      <c r="I44" s="92" t="s">
        <v>197</v>
      </c>
      <c r="J44" s="551"/>
      <c r="K44" s="554"/>
      <c r="L44" s="512"/>
      <c r="M44" s="539"/>
      <c r="N44" s="391"/>
      <c r="O44" s="512"/>
      <c r="P44" s="31"/>
      <c r="Q44" s="30"/>
      <c r="R44" s="30"/>
      <c r="S44" s="530"/>
      <c r="T44" s="530"/>
      <c r="U44" s="530"/>
      <c r="V44" s="530"/>
      <c r="W44" s="530"/>
      <c r="X44" s="530"/>
      <c r="Y44" s="512"/>
      <c r="Z44" s="530"/>
      <c r="AA44" s="512"/>
      <c r="AB44" s="672"/>
      <c r="AC44" s="558"/>
      <c r="AD44" s="558"/>
      <c r="AE44" s="512"/>
      <c r="AF44" s="512"/>
      <c r="AG44" s="512"/>
      <c r="AH44" s="512"/>
      <c r="AI44" s="539"/>
      <c r="AJ44" s="507"/>
      <c r="AK44" s="508"/>
      <c r="AL44" s="508"/>
      <c r="AM44" s="371"/>
      <c r="AN44" s="536"/>
      <c r="AO44" s="582"/>
      <c r="AP44" s="373"/>
      <c r="AQ44" s="373"/>
      <c r="AR44" s="373"/>
      <c r="AS44" s="373"/>
      <c r="AT44" s="373"/>
      <c r="AU44" s="373"/>
      <c r="AV44" s="373"/>
      <c r="AW44" s="373"/>
      <c r="AX44" s="373"/>
      <c r="AY44" s="373"/>
      <c r="AZ44" s="420"/>
      <c r="BA44" s="426"/>
      <c r="BB44" s="422"/>
      <c r="BC44" s="422"/>
      <c r="BD44" s="422"/>
      <c r="BE44" s="611"/>
    </row>
    <row r="45" spans="1:57" ht="30" customHeight="1" thickBot="1" x14ac:dyDescent="0.3">
      <c r="A45" s="379"/>
      <c r="B45" s="659"/>
      <c r="C45" s="505"/>
      <c r="D45" s="609"/>
      <c r="E45" s="527"/>
      <c r="F45" s="662"/>
      <c r="G45" s="527"/>
      <c r="H45" s="32" t="s">
        <v>183</v>
      </c>
      <c r="I45" s="92" t="s">
        <v>197</v>
      </c>
      <c r="J45" s="551"/>
      <c r="K45" s="554"/>
      <c r="L45" s="512"/>
      <c r="M45" s="539"/>
      <c r="N45" s="391"/>
      <c r="O45" s="512"/>
      <c r="P45" s="31"/>
      <c r="Q45" s="30"/>
      <c r="R45" s="30"/>
      <c r="S45" s="530"/>
      <c r="T45" s="530"/>
      <c r="U45" s="530"/>
      <c r="V45" s="530"/>
      <c r="W45" s="530"/>
      <c r="X45" s="530"/>
      <c r="Y45" s="512"/>
      <c r="Z45" s="530"/>
      <c r="AA45" s="512"/>
      <c r="AB45" s="672"/>
      <c r="AC45" s="558"/>
      <c r="AD45" s="558"/>
      <c r="AE45" s="512"/>
      <c r="AF45" s="512"/>
      <c r="AG45" s="512"/>
      <c r="AH45" s="512"/>
      <c r="AI45" s="539"/>
      <c r="AJ45" s="507"/>
      <c r="AK45" s="508"/>
      <c r="AL45" s="508"/>
      <c r="AM45" s="371"/>
      <c r="AN45" s="536"/>
      <c r="AO45" s="582"/>
      <c r="AP45" s="373"/>
      <c r="AQ45" s="373"/>
      <c r="AR45" s="373"/>
      <c r="AS45" s="373"/>
      <c r="AT45" s="373"/>
      <c r="AU45" s="373"/>
      <c r="AV45" s="373"/>
      <c r="AW45" s="373"/>
      <c r="AX45" s="373"/>
      <c r="AY45" s="373"/>
      <c r="AZ45" s="420"/>
      <c r="BA45" s="426"/>
      <c r="BB45" s="422"/>
      <c r="BC45" s="422"/>
      <c r="BD45" s="422"/>
      <c r="BE45" s="611"/>
    </row>
    <row r="46" spans="1:57" ht="30" customHeight="1" thickBot="1" x14ac:dyDescent="0.3">
      <c r="A46" s="379"/>
      <c r="B46" s="659"/>
      <c r="C46" s="505"/>
      <c r="D46" s="609"/>
      <c r="E46" s="527"/>
      <c r="F46" s="662"/>
      <c r="G46" s="527"/>
      <c r="H46" s="32" t="s">
        <v>184</v>
      </c>
      <c r="I46" s="92" t="s">
        <v>197</v>
      </c>
      <c r="J46" s="551"/>
      <c r="K46" s="554"/>
      <c r="L46" s="512"/>
      <c r="M46" s="539"/>
      <c r="N46" s="391"/>
      <c r="O46" s="512"/>
      <c r="P46" s="31"/>
      <c r="Q46" s="30"/>
      <c r="R46" s="30"/>
      <c r="S46" s="530"/>
      <c r="T46" s="530"/>
      <c r="U46" s="530"/>
      <c r="V46" s="530"/>
      <c r="W46" s="530"/>
      <c r="X46" s="530"/>
      <c r="Y46" s="512"/>
      <c r="Z46" s="530"/>
      <c r="AA46" s="512"/>
      <c r="AB46" s="672"/>
      <c r="AC46" s="558"/>
      <c r="AD46" s="558"/>
      <c r="AE46" s="512"/>
      <c r="AF46" s="512"/>
      <c r="AG46" s="512"/>
      <c r="AH46" s="512"/>
      <c r="AI46" s="539"/>
      <c r="AJ46" s="507"/>
      <c r="AK46" s="508"/>
      <c r="AL46" s="508"/>
      <c r="AM46" s="371"/>
      <c r="AN46" s="536"/>
      <c r="AO46" s="582"/>
      <c r="AP46" s="373"/>
      <c r="AQ46" s="373"/>
      <c r="AR46" s="373"/>
      <c r="AS46" s="373"/>
      <c r="AT46" s="373"/>
      <c r="AU46" s="373"/>
      <c r="AV46" s="373"/>
      <c r="AW46" s="373"/>
      <c r="AX46" s="373"/>
      <c r="AY46" s="373"/>
      <c r="AZ46" s="420"/>
      <c r="BA46" s="426"/>
      <c r="BB46" s="422"/>
      <c r="BC46" s="422"/>
      <c r="BD46" s="422"/>
      <c r="BE46" s="611"/>
    </row>
    <row r="47" spans="1:57" ht="18.75" customHeight="1" thickBot="1" x14ac:dyDescent="0.3">
      <c r="A47" s="379"/>
      <c r="B47" s="659"/>
      <c r="C47" s="505"/>
      <c r="D47" s="609"/>
      <c r="E47" s="527"/>
      <c r="F47" s="662"/>
      <c r="G47" s="527"/>
      <c r="H47" s="521" t="s">
        <v>185</v>
      </c>
      <c r="I47" s="92" t="s">
        <v>197</v>
      </c>
      <c r="J47" s="551"/>
      <c r="K47" s="554"/>
      <c r="L47" s="512"/>
      <c r="M47" s="539"/>
      <c r="N47" s="391"/>
      <c r="O47" s="512"/>
      <c r="P47" s="31"/>
      <c r="Q47" s="30"/>
      <c r="R47" s="30"/>
      <c r="S47" s="530"/>
      <c r="T47" s="530"/>
      <c r="U47" s="530"/>
      <c r="V47" s="530"/>
      <c r="W47" s="530"/>
      <c r="X47" s="530"/>
      <c r="Y47" s="512"/>
      <c r="Z47" s="530"/>
      <c r="AA47" s="512"/>
      <c r="AB47" s="672"/>
      <c r="AC47" s="558"/>
      <c r="AD47" s="558"/>
      <c r="AE47" s="512"/>
      <c r="AF47" s="512"/>
      <c r="AG47" s="512"/>
      <c r="AH47" s="512"/>
      <c r="AI47" s="539"/>
      <c r="AJ47" s="507"/>
      <c r="AK47" s="508"/>
      <c r="AL47" s="508"/>
      <c r="AM47" s="371"/>
      <c r="AN47" s="536"/>
      <c r="AO47" s="582"/>
      <c r="AP47" s="373"/>
      <c r="AQ47" s="373"/>
      <c r="AR47" s="373"/>
      <c r="AS47" s="373"/>
      <c r="AT47" s="373"/>
      <c r="AU47" s="373"/>
      <c r="AV47" s="373"/>
      <c r="AW47" s="373"/>
      <c r="AX47" s="373"/>
      <c r="AY47" s="373"/>
      <c r="AZ47" s="420"/>
      <c r="BA47" s="426"/>
      <c r="BB47" s="422"/>
      <c r="BC47" s="422"/>
      <c r="BD47" s="422"/>
      <c r="BE47" s="611"/>
    </row>
    <row r="48" spans="1:57" ht="45.75" customHeight="1" thickBot="1" x14ac:dyDescent="0.3">
      <c r="A48" s="379"/>
      <c r="B48" s="659"/>
      <c r="C48" s="505"/>
      <c r="D48" s="609"/>
      <c r="E48" s="527"/>
      <c r="F48" s="662"/>
      <c r="G48" s="527"/>
      <c r="H48" s="521"/>
      <c r="I48" s="92" t="s">
        <v>197</v>
      </c>
      <c r="J48" s="551"/>
      <c r="K48" s="554"/>
      <c r="L48" s="512"/>
      <c r="M48" s="539"/>
      <c r="N48" s="391"/>
      <c r="O48" s="512"/>
      <c r="P48" s="31"/>
      <c r="Q48" s="30"/>
      <c r="R48" s="30"/>
      <c r="S48" s="530"/>
      <c r="T48" s="530"/>
      <c r="U48" s="530"/>
      <c r="V48" s="530"/>
      <c r="W48" s="530"/>
      <c r="X48" s="530"/>
      <c r="Y48" s="512"/>
      <c r="Z48" s="530"/>
      <c r="AA48" s="512"/>
      <c r="AB48" s="672"/>
      <c r="AC48" s="558"/>
      <c r="AD48" s="558"/>
      <c r="AE48" s="512"/>
      <c r="AF48" s="512"/>
      <c r="AG48" s="512"/>
      <c r="AH48" s="512"/>
      <c r="AI48" s="539"/>
      <c r="AJ48" s="507"/>
      <c r="AK48" s="508"/>
      <c r="AL48" s="508"/>
      <c r="AM48" s="371"/>
      <c r="AN48" s="536"/>
      <c r="AO48" s="582"/>
      <c r="AP48" s="373"/>
      <c r="AQ48" s="373"/>
      <c r="AR48" s="373"/>
      <c r="AS48" s="373"/>
      <c r="AT48" s="373"/>
      <c r="AU48" s="373"/>
      <c r="AV48" s="373"/>
      <c r="AW48" s="373"/>
      <c r="AX48" s="373"/>
      <c r="AY48" s="373"/>
      <c r="AZ48" s="420"/>
      <c r="BA48" s="426"/>
      <c r="BB48" s="422"/>
      <c r="BC48" s="422"/>
      <c r="BD48" s="422"/>
      <c r="BE48" s="611"/>
    </row>
    <row r="49" spans="1:57" ht="27.75" customHeight="1" thickBot="1" x14ac:dyDescent="0.3">
      <c r="A49" s="379"/>
      <c r="B49" s="659"/>
      <c r="C49" s="505"/>
      <c r="D49" s="609"/>
      <c r="E49" s="527"/>
      <c r="F49" s="662"/>
      <c r="G49" s="527"/>
      <c r="H49" s="523" t="s">
        <v>186</v>
      </c>
      <c r="I49" s="92" t="s">
        <v>197</v>
      </c>
      <c r="J49" s="551"/>
      <c r="K49" s="554"/>
      <c r="L49" s="512"/>
      <c r="M49" s="539"/>
      <c r="N49" s="391"/>
      <c r="O49" s="512"/>
      <c r="P49" s="31"/>
      <c r="Q49" s="34"/>
      <c r="R49" s="30"/>
      <c r="S49" s="530"/>
      <c r="T49" s="530"/>
      <c r="U49" s="530"/>
      <c r="V49" s="530"/>
      <c r="W49" s="530"/>
      <c r="X49" s="530"/>
      <c r="Y49" s="512"/>
      <c r="Z49" s="530"/>
      <c r="AA49" s="512"/>
      <c r="AB49" s="672"/>
      <c r="AC49" s="558"/>
      <c r="AD49" s="558"/>
      <c r="AE49" s="512"/>
      <c r="AF49" s="512"/>
      <c r="AG49" s="512"/>
      <c r="AH49" s="512"/>
      <c r="AI49" s="539"/>
      <c r="AJ49" s="507"/>
      <c r="AK49" s="508"/>
      <c r="AL49" s="508"/>
      <c r="AM49" s="371"/>
      <c r="AN49" s="536"/>
      <c r="AO49" s="582"/>
      <c r="AP49" s="373"/>
      <c r="AQ49" s="373"/>
      <c r="AR49" s="373"/>
      <c r="AS49" s="373"/>
      <c r="AT49" s="373"/>
      <c r="AU49" s="373"/>
      <c r="AV49" s="373"/>
      <c r="AW49" s="373"/>
      <c r="AX49" s="373"/>
      <c r="AY49" s="373"/>
      <c r="AZ49" s="420"/>
      <c r="BA49" s="426"/>
      <c r="BB49" s="422"/>
      <c r="BC49" s="422"/>
      <c r="BD49" s="422"/>
      <c r="BE49" s="611"/>
    </row>
    <row r="50" spans="1:57" ht="26.25" customHeight="1" thickBot="1" x14ac:dyDescent="0.3">
      <c r="A50" s="379"/>
      <c r="B50" s="659"/>
      <c r="C50" s="505"/>
      <c r="D50" s="609"/>
      <c r="E50" s="527"/>
      <c r="F50" s="662"/>
      <c r="G50" s="527"/>
      <c r="H50" s="525"/>
      <c r="I50" s="92" t="s">
        <v>197</v>
      </c>
      <c r="J50" s="551"/>
      <c r="K50" s="554"/>
      <c r="L50" s="512"/>
      <c r="M50" s="539"/>
      <c r="N50" s="615"/>
      <c r="O50" s="512"/>
      <c r="P50" s="529"/>
      <c r="Q50" s="529"/>
      <c r="R50" s="529"/>
      <c r="S50" s="530"/>
      <c r="T50" s="530"/>
      <c r="U50" s="530"/>
      <c r="V50" s="530"/>
      <c r="W50" s="530"/>
      <c r="X50" s="530"/>
      <c r="Y50" s="512"/>
      <c r="Z50" s="530"/>
      <c r="AA50" s="512"/>
      <c r="AB50" s="672"/>
      <c r="AC50" s="558"/>
      <c r="AD50" s="558"/>
      <c r="AE50" s="512"/>
      <c r="AF50" s="512"/>
      <c r="AG50" s="512"/>
      <c r="AH50" s="512"/>
      <c r="AI50" s="539"/>
      <c r="AJ50" s="648"/>
      <c r="AK50" s="668"/>
      <c r="AL50" s="668"/>
      <c r="AM50" s="520"/>
      <c r="AN50" s="536"/>
      <c r="AO50" s="582"/>
      <c r="AP50" s="373"/>
      <c r="AQ50" s="373"/>
      <c r="AR50" s="373"/>
      <c r="AS50" s="373"/>
      <c r="AT50" s="373"/>
      <c r="AU50" s="373"/>
      <c r="AV50" s="373"/>
      <c r="AW50" s="373"/>
      <c r="AX50" s="373"/>
      <c r="AY50" s="373"/>
      <c r="AZ50" s="420"/>
      <c r="BA50" s="426"/>
      <c r="BB50" s="422"/>
      <c r="BC50" s="422"/>
      <c r="BD50" s="422"/>
      <c r="BE50" s="611"/>
    </row>
    <row r="51" spans="1:57" ht="18.75" customHeight="1" thickBot="1" x14ac:dyDescent="0.3">
      <c r="A51" s="379"/>
      <c r="B51" s="659"/>
      <c r="C51" s="505"/>
      <c r="D51" s="609"/>
      <c r="E51" s="527"/>
      <c r="F51" s="662"/>
      <c r="G51" s="527"/>
      <c r="H51" s="521" t="s">
        <v>187</v>
      </c>
      <c r="I51" s="92" t="s">
        <v>197</v>
      </c>
      <c r="J51" s="551"/>
      <c r="K51" s="554"/>
      <c r="L51" s="512"/>
      <c r="M51" s="539"/>
      <c r="N51" s="615"/>
      <c r="O51" s="512"/>
      <c r="P51" s="530"/>
      <c r="Q51" s="530"/>
      <c r="R51" s="530"/>
      <c r="S51" s="530"/>
      <c r="T51" s="530"/>
      <c r="U51" s="530"/>
      <c r="V51" s="530"/>
      <c r="W51" s="530"/>
      <c r="X51" s="530"/>
      <c r="Y51" s="512"/>
      <c r="Z51" s="530"/>
      <c r="AA51" s="512"/>
      <c r="AB51" s="672"/>
      <c r="AC51" s="558"/>
      <c r="AD51" s="558"/>
      <c r="AE51" s="512"/>
      <c r="AF51" s="512"/>
      <c r="AG51" s="512"/>
      <c r="AH51" s="512"/>
      <c r="AI51" s="539"/>
      <c r="AJ51" s="649"/>
      <c r="AK51" s="669"/>
      <c r="AL51" s="669"/>
      <c r="AM51" s="512"/>
      <c r="AN51" s="536"/>
      <c r="AO51" s="582"/>
      <c r="AP51" s="373"/>
      <c r="AQ51" s="373"/>
      <c r="AR51" s="373"/>
      <c r="AS51" s="373"/>
      <c r="AT51" s="373"/>
      <c r="AU51" s="373"/>
      <c r="AV51" s="373"/>
      <c r="AW51" s="373"/>
      <c r="AX51" s="373"/>
      <c r="AY51" s="373"/>
      <c r="AZ51" s="420"/>
      <c r="BA51" s="426"/>
      <c r="BB51" s="422"/>
      <c r="BC51" s="422"/>
      <c r="BD51" s="422"/>
      <c r="BE51" s="611"/>
    </row>
    <row r="52" spans="1:57" ht="9.75" customHeight="1" thickBot="1" x14ac:dyDescent="0.3">
      <c r="A52" s="379"/>
      <c r="B52" s="659"/>
      <c r="C52" s="505"/>
      <c r="D52" s="609"/>
      <c r="E52" s="527"/>
      <c r="F52" s="662"/>
      <c r="G52" s="527"/>
      <c r="H52" s="521"/>
      <c r="I52" s="92" t="s">
        <v>197</v>
      </c>
      <c r="J52" s="551"/>
      <c r="K52" s="554"/>
      <c r="L52" s="512"/>
      <c r="M52" s="539"/>
      <c r="N52" s="615"/>
      <c r="O52" s="512"/>
      <c r="P52" s="530"/>
      <c r="Q52" s="530"/>
      <c r="R52" s="530"/>
      <c r="S52" s="530"/>
      <c r="T52" s="530"/>
      <c r="U52" s="530"/>
      <c r="V52" s="530"/>
      <c r="W52" s="530"/>
      <c r="X52" s="530"/>
      <c r="Y52" s="512"/>
      <c r="Z52" s="530"/>
      <c r="AA52" s="512"/>
      <c r="AB52" s="672"/>
      <c r="AC52" s="558"/>
      <c r="AD52" s="558"/>
      <c r="AE52" s="512"/>
      <c r="AF52" s="512"/>
      <c r="AG52" s="512"/>
      <c r="AH52" s="512"/>
      <c r="AI52" s="539"/>
      <c r="AJ52" s="649"/>
      <c r="AK52" s="669"/>
      <c r="AL52" s="669"/>
      <c r="AM52" s="512"/>
      <c r="AN52" s="536"/>
      <c r="AO52" s="582"/>
      <c r="AP52" s="373"/>
      <c r="AQ52" s="373"/>
      <c r="AR52" s="373"/>
      <c r="AS52" s="373"/>
      <c r="AT52" s="373"/>
      <c r="AU52" s="373"/>
      <c r="AV52" s="373"/>
      <c r="AW52" s="373"/>
      <c r="AX52" s="373"/>
      <c r="AY52" s="373"/>
      <c r="AZ52" s="420"/>
      <c r="BA52" s="426"/>
      <c r="BB52" s="422"/>
      <c r="BC52" s="422"/>
      <c r="BD52" s="422"/>
      <c r="BE52" s="611"/>
    </row>
    <row r="53" spans="1:57" ht="18.75" customHeight="1" thickBot="1" x14ac:dyDescent="0.3">
      <c r="A53" s="379"/>
      <c r="B53" s="659"/>
      <c r="C53" s="505"/>
      <c r="D53" s="609"/>
      <c r="E53" s="527"/>
      <c r="F53" s="662"/>
      <c r="G53" s="527"/>
      <c r="H53" s="521" t="s">
        <v>188</v>
      </c>
      <c r="I53" s="92" t="s">
        <v>204</v>
      </c>
      <c r="J53" s="551"/>
      <c r="K53" s="554"/>
      <c r="L53" s="512"/>
      <c r="M53" s="539"/>
      <c r="N53" s="615"/>
      <c r="O53" s="512"/>
      <c r="P53" s="530"/>
      <c r="Q53" s="530"/>
      <c r="R53" s="530"/>
      <c r="S53" s="530"/>
      <c r="T53" s="530"/>
      <c r="U53" s="530"/>
      <c r="V53" s="530"/>
      <c r="W53" s="530"/>
      <c r="X53" s="530"/>
      <c r="Y53" s="512"/>
      <c r="Z53" s="530"/>
      <c r="AA53" s="512"/>
      <c r="AB53" s="672"/>
      <c r="AC53" s="558"/>
      <c r="AD53" s="558"/>
      <c r="AE53" s="512"/>
      <c r="AF53" s="512"/>
      <c r="AG53" s="512"/>
      <c r="AH53" s="512"/>
      <c r="AI53" s="539"/>
      <c r="AJ53" s="649"/>
      <c r="AK53" s="669"/>
      <c r="AL53" s="669"/>
      <c r="AM53" s="512"/>
      <c r="AN53" s="536"/>
      <c r="AO53" s="582"/>
      <c r="AP53" s="373"/>
      <c r="AQ53" s="373"/>
      <c r="AR53" s="373"/>
      <c r="AS53" s="373"/>
      <c r="AT53" s="373"/>
      <c r="AU53" s="373"/>
      <c r="AV53" s="373"/>
      <c r="AW53" s="373"/>
      <c r="AX53" s="373"/>
      <c r="AY53" s="373"/>
      <c r="AZ53" s="420"/>
      <c r="BA53" s="426"/>
      <c r="BB53" s="422"/>
      <c r="BC53" s="422"/>
      <c r="BD53" s="422"/>
      <c r="BE53" s="611"/>
    </row>
    <row r="54" spans="1:57" ht="12.75" customHeight="1" thickBot="1" x14ac:dyDescent="0.3">
      <c r="A54" s="379"/>
      <c r="B54" s="659"/>
      <c r="C54" s="505"/>
      <c r="D54" s="609"/>
      <c r="E54" s="527"/>
      <c r="F54" s="662"/>
      <c r="G54" s="527"/>
      <c r="H54" s="521"/>
      <c r="I54" s="92" t="s">
        <v>204</v>
      </c>
      <c r="J54" s="551"/>
      <c r="K54" s="554"/>
      <c r="L54" s="512"/>
      <c r="M54" s="539"/>
      <c r="N54" s="615"/>
      <c r="O54" s="512"/>
      <c r="P54" s="530"/>
      <c r="Q54" s="530"/>
      <c r="R54" s="530"/>
      <c r="S54" s="530"/>
      <c r="T54" s="530"/>
      <c r="U54" s="530"/>
      <c r="V54" s="530"/>
      <c r="W54" s="530"/>
      <c r="X54" s="530"/>
      <c r="Y54" s="512"/>
      <c r="Z54" s="530"/>
      <c r="AA54" s="512"/>
      <c r="AB54" s="672"/>
      <c r="AC54" s="558"/>
      <c r="AD54" s="558"/>
      <c r="AE54" s="512"/>
      <c r="AF54" s="512"/>
      <c r="AG54" s="512"/>
      <c r="AH54" s="512"/>
      <c r="AI54" s="539"/>
      <c r="AJ54" s="649"/>
      <c r="AK54" s="669"/>
      <c r="AL54" s="669"/>
      <c r="AM54" s="512"/>
      <c r="AN54" s="536"/>
      <c r="AO54" s="582"/>
      <c r="AP54" s="373"/>
      <c r="AQ54" s="373"/>
      <c r="AR54" s="373"/>
      <c r="AS54" s="373"/>
      <c r="AT54" s="373"/>
      <c r="AU54" s="373"/>
      <c r="AV54" s="373"/>
      <c r="AW54" s="373"/>
      <c r="AX54" s="373"/>
      <c r="AY54" s="373"/>
      <c r="AZ54" s="420"/>
      <c r="BA54" s="426"/>
      <c r="BB54" s="422"/>
      <c r="BC54" s="422"/>
      <c r="BD54" s="422"/>
      <c r="BE54" s="611"/>
    </row>
    <row r="55" spans="1:57" ht="18.75" customHeight="1" thickBot="1" x14ac:dyDescent="0.3">
      <c r="A55" s="379"/>
      <c r="B55" s="659"/>
      <c r="C55" s="505"/>
      <c r="D55" s="609"/>
      <c r="E55" s="527"/>
      <c r="F55" s="662"/>
      <c r="G55" s="527"/>
      <c r="H55" s="521" t="s">
        <v>189</v>
      </c>
      <c r="I55" s="92" t="s">
        <v>204</v>
      </c>
      <c r="J55" s="551"/>
      <c r="K55" s="554"/>
      <c r="L55" s="512"/>
      <c r="M55" s="539"/>
      <c r="N55" s="615"/>
      <c r="O55" s="512"/>
      <c r="P55" s="530"/>
      <c r="Q55" s="530"/>
      <c r="R55" s="530"/>
      <c r="S55" s="530"/>
      <c r="T55" s="530"/>
      <c r="U55" s="530"/>
      <c r="V55" s="530"/>
      <c r="W55" s="530"/>
      <c r="X55" s="530"/>
      <c r="Y55" s="512"/>
      <c r="Z55" s="530"/>
      <c r="AA55" s="512"/>
      <c r="AB55" s="672"/>
      <c r="AC55" s="558"/>
      <c r="AD55" s="558"/>
      <c r="AE55" s="512"/>
      <c r="AF55" s="512"/>
      <c r="AG55" s="512"/>
      <c r="AH55" s="512"/>
      <c r="AI55" s="539"/>
      <c r="AJ55" s="649"/>
      <c r="AK55" s="669"/>
      <c r="AL55" s="669"/>
      <c r="AM55" s="512"/>
      <c r="AN55" s="536"/>
      <c r="AO55" s="582"/>
      <c r="AP55" s="373"/>
      <c r="AQ55" s="373"/>
      <c r="AR55" s="373"/>
      <c r="AS55" s="373"/>
      <c r="AT55" s="373"/>
      <c r="AU55" s="373"/>
      <c r="AV55" s="373"/>
      <c r="AW55" s="373"/>
      <c r="AX55" s="373"/>
      <c r="AY55" s="373"/>
      <c r="AZ55" s="420"/>
      <c r="BA55" s="426"/>
      <c r="BB55" s="422"/>
      <c r="BC55" s="422"/>
      <c r="BD55" s="422"/>
      <c r="BE55" s="611"/>
    </row>
    <row r="56" spans="1:57" ht="12.75" customHeight="1" thickBot="1" x14ac:dyDescent="0.3">
      <c r="A56" s="379"/>
      <c r="B56" s="659"/>
      <c r="C56" s="505"/>
      <c r="D56" s="609"/>
      <c r="E56" s="527"/>
      <c r="F56" s="662"/>
      <c r="G56" s="527"/>
      <c r="H56" s="521"/>
      <c r="I56" s="92"/>
      <c r="J56" s="551"/>
      <c r="K56" s="554"/>
      <c r="L56" s="512"/>
      <c r="M56" s="539"/>
      <c r="N56" s="615"/>
      <c r="O56" s="512"/>
      <c r="P56" s="530"/>
      <c r="Q56" s="530"/>
      <c r="R56" s="530"/>
      <c r="S56" s="530"/>
      <c r="T56" s="530"/>
      <c r="U56" s="530"/>
      <c r="V56" s="530"/>
      <c r="W56" s="530"/>
      <c r="X56" s="530"/>
      <c r="Y56" s="512"/>
      <c r="Z56" s="530"/>
      <c r="AA56" s="512"/>
      <c r="AB56" s="672"/>
      <c r="AC56" s="558"/>
      <c r="AD56" s="558"/>
      <c r="AE56" s="512"/>
      <c r="AF56" s="512"/>
      <c r="AG56" s="512"/>
      <c r="AH56" s="512"/>
      <c r="AI56" s="539"/>
      <c r="AJ56" s="649"/>
      <c r="AK56" s="669"/>
      <c r="AL56" s="669"/>
      <c r="AM56" s="512"/>
      <c r="AN56" s="536"/>
      <c r="AO56" s="582"/>
      <c r="AP56" s="373"/>
      <c r="AQ56" s="373"/>
      <c r="AR56" s="373"/>
      <c r="AS56" s="373"/>
      <c r="AT56" s="373"/>
      <c r="AU56" s="373"/>
      <c r="AV56" s="373"/>
      <c r="AW56" s="373"/>
      <c r="AX56" s="373"/>
      <c r="AY56" s="373"/>
      <c r="AZ56" s="420"/>
      <c r="BA56" s="426"/>
      <c r="BB56" s="422"/>
      <c r="BC56" s="422"/>
      <c r="BD56" s="422"/>
      <c r="BE56" s="611"/>
    </row>
    <row r="57" spans="1:57" ht="14.25" customHeight="1" thickBot="1" x14ac:dyDescent="0.3">
      <c r="A57" s="379"/>
      <c r="B57" s="659"/>
      <c r="C57" s="505"/>
      <c r="D57" s="609"/>
      <c r="E57" s="527"/>
      <c r="F57" s="662"/>
      <c r="G57" s="527"/>
      <c r="H57" s="523" t="s">
        <v>190</v>
      </c>
      <c r="I57" s="92" t="s">
        <v>204</v>
      </c>
      <c r="J57" s="551"/>
      <c r="K57" s="554"/>
      <c r="L57" s="512"/>
      <c r="M57" s="539"/>
      <c r="N57" s="615"/>
      <c r="O57" s="512"/>
      <c r="P57" s="530"/>
      <c r="Q57" s="530"/>
      <c r="R57" s="530"/>
      <c r="S57" s="530"/>
      <c r="T57" s="530"/>
      <c r="U57" s="530"/>
      <c r="V57" s="530"/>
      <c r="W57" s="530"/>
      <c r="X57" s="530"/>
      <c r="Y57" s="512"/>
      <c r="Z57" s="530"/>
      <c r="AA57" s="512"/>
      <c r="AB57" s="672"/>
      <c r="AC57" s="558"/>
      <c r="AD57" s="558"/>
      <c r="AE57" s="512"/>
      <c r="AF57" s="512"/>
      <c r="AG57" s="512"/>
      <c r="AH57" s="512"/>
      <c r="AI57" s="539"/>
      <c r="AJ57" s="649"/>
      <c r="AK57" s="669"/>
      <c r="AL57" s="669"/>
      <c r="AM57" s="512"/>
      <c r="AN57" s="536"/>
      <c r="AO57" s="582"/>
      <c r="AP57" s="373"/>
      <c r="AQ57" s="373"/>
      <c r="AR57" s="373"/>
      <c r="AS57" s="373"/>
      <c r="AT57" s="373"/>
      <c r="AU57" s="373"/>
      <c r="AV57" s="373"/>
      <c r="AW57" s="373"/>
      <c r="AX57" s="373"/>
      <c r="AY57" s="373"/>
      <c r="AZ57" s="420"/>
      <c r="BA57" s="426"/>
      <c r="BB57" s="422"/>
      <c r="BC57" s="422"/>
      <c r="BD57" s="422"/>
      <c r="BE57" s="611"/>
    </row>
    <row r="58" spans="1:57" ht="13.5" customHeight="1" thickBot="1" x14ac:dyDescent="0.3">
      <c r="A58" s="379"/>
      <c r="B58" s="659"/>
      <c r="C58" s="505"/>
      <c r="D58" s="609"/>
      <c r="E58" s="527"/>
      <c r="F58" s="662"/>
      <c r="G58" s="527"/>
      <c r="H58" s="525"/>
      <c r="I58" s="92"/>
      <c r="J58" s="551"/>
      <c r="K58" s="554"/>
      <c r="L58" s="512"/>
      <c r="M58" s="539"/>
      <c r="N58" s="615"/>
      <c r="O58" s="512"/>
      <c r="P58" s="530"/>
      <c r="Q58" s="530"/>
      <c r="R58" s="530"/>
      <c r="S58" s="530"/>
      <c r="T58" s="530"/>
      <c r="U58" s="530"/>
      <c r="V58" s="530"/>
      <c r="W58" s="530"/>
      <c r="X58" s="530"/>
      <c r="Y58" s="512"/>
      <c r="Z58" s="530"/>
      <c r="AA58" s="512"/>
      <c r="AB58" s="672"/>
      <c r="AC58" s="558"/>
      <c r="AD58" s="558"/>
      <c r="AE58" s="512"/>
      <c r="AF58" s="512"/>
      <c r="AG58" s="512"/>
      <c r="AH58" s="512"/>
      <c r="AI58" s="539"/>
      <c r="AJ58" s="649"/>
      <c r="AK58" s="669"/>
      <c r="AL58" s="669"/>
      <c r="AM58" s="512"/>
      <c r="AN58" s="536"/>
      <c r="AO58" s="582"/>
      <c r="AP58" s="373"/>
      <c r="AQ58" s="373"/>
      <c r="AR58" s="373"/>
      <c r="AS58" s="373"/>
      <c r="AT58" s="373"/>
      <c r="AU58" s="373"/>
      <c r="AV58" s="373"/>
      <c r="AW58" s="373"/>
      <c r="AX58" s="373"/>
      <c r="AY58" s="373"/>
      <c r="AZ58" s="420"/>
      <c r="BA58" s="426"/>
      <c r="BB58" s="422"/>
      <c r="BC58" s="422"/>
      <c r="BD58" s="422"/>
      <c r="BE58" s="611"/>
    </row>
    <row r="59" spans="1:57" ht="18.75" customHeight="1" thickBot="1" x14ac:dyDescent="0.3">
      <c r="A59" s="379"/>
      <c r="B59" s="659"/>
      <c r="C59" s="505"/>
      <c r="D59" s="609"/>
      <c r="E59" s="527"/>
      <c r="F59" s="662"/>
      <c r="G59" s="527"/>
      <c r="H59" s="651" t="s">
        <v>191</v>
      </c>
      <c r="I59" s="92" t="s">
        <v>204</v>
      </c>
      <c r="J59" s="551"/>
      <c r="K59" s="554"/>
      <c r="L59" s="512"/>
      <c r="M59" s="539"/>
      <c r="N59" s="615"/>
      <c r="O59" s="512"/>
      <c r="P59" s="530"/>
      <c r="Q59" s="530"/>
      <c r="R59" s="530"/>
      <c r="S59" s="530"/>
      <c r="T59" s="530"/>
      <c r="U59" s="530"/>
      <c r="V59" s="530"/>
      <c r="W59" s="530"/>
      <c r="X59" s="530"/>
      <c r="Y59" s="512"/>
      <c r="Z59" s="530"/>
      <c r="AA59" s="512"/>
      <c r="AB59" s="672"/>
      <c r="AC59" s="558"/>
      <c r="AD59" s="558"/>
      <c r="AE59" s="512"/>
      <c r="AF59" s="512"/>
      <c r="AG59" s="512"/>
      <c r="AH59" s="512"/>
      <c r="AI59" s="539"/>
      <c r="AJ59" s="649"/>
      <c r="AK59" s="669"/>
      <c r="AL59" s="669"/>
      <c r="AM59" s="512"/>
      <c r="AN59" s="536"/>
      <c r="AO59" s="582"/>
      <c r="AP59" s="373"/>
      <c r="AQ59" s="373"/>
      <c r="AR59" s="373"/>
      <c r="AS59" s="373"/>
      <c r="AT59" s="373"/>
      <c r="AU59" s="373"/>
      <c r="AV59" s="373"/>
      <c r="AW59" s="373"/>
      <c r="AX59" s="373"/>
      <c r="AY59" s="373"/>
      <c r="AZ59" s="420"/>
      <c r="BA59" s="426"/>
      <c r="BB59" s="422"/>
      <c r="BC59" s="422"/>
      <c r="BD59" s="422"/>
      <c r="BE59" s="611"/>
    </row>
    <row r="60" spans="1:57" ht="15.75" customHeight="1" thickBot="1" x14ac:dyDescent="0.3">
      <c r="A60" s="380"/>
      <c r="B60" s="660"/>
      <c r="C60" s="506"/>
      <c r="D60" s="610"/>
      <c r="E60" s="601"/>
      <c r="F60" s="663"/>
      <c r="G60" s="601"/>
      <c r="H60" s="652"/>
      <c r="I60" s="92" t="s">
        <v>204</v>
      </c>
      <c r="J60" s="633"/>
      <c r="K60" s="635"/>
      <c r="L60" s="556"/>
      <c r="M60" s="637"/>
      <c r="N60" s="616"/>
      <c r="O60" s="556"/>
      <c r="P60" s="625"/>
      <c r="Q60" s="625"/>
      <c r="R60" s="625"/>
      <c r="S60" s="625"/>
      <c r="T60" s="625"/>
      <c r="U60" s="625"/>
      <c r="V60" s="625"/>
      <c r="W60" s="625"/>
      <c r="X60" s="625"/>
      <c r="Y60" s="556"/>
      <c r="Z60" s="625"/>
      <c r="AA60" s="556"/>
      <c r="AB60" s="673"/>
      <c r="AC60" s="559"/>
      <c r="AD60" s="559"/>
      <c r="AE60" s="556"/>
      <c r="AF60" s="556"/>
      <c r="AG60" s="556"/>
      <c r="AH60" s="556"/>
      <c r="AI60" s="637"/>
      <c r="AJ60" s="650"/>
      <c r="AK60" s="670"/>
      <c r="AL60" s="670"/>
      <c r="AM60" s="556"/>
      <c r="AN60" s="599"/>
      <c r="AO60" s="612"/>
      <c r="AP60" s="374"/>
      <c r="AQ60" s="374"/>
      <c r="AR60" s="374"/>
      <c r="AS60" s="374"/>
      <c r="AT60" s="374"/>
      <c r="AU60" s="374"/>
      <c r="AV60" s="374"/>
      <c r="AW60" s="374"/>
      <c r="AX60" s="374"/>
      <c r="AY60" s="374"/>
      <c r="AZ60" s="427"/>
      <c r="BA60" s="428"/>
      <c r="BB60" s="429"/>
      <c r="BC60" s="429"/>
      <c r="BD60" s="429"/>
      <c r="BE60" s="613"/>
    </row>
    <row r="61" spans="1:57" ht="46.5" customHeight="1" thickBot="1" x14ac:dyDescent="0.3">
      <c r="A61" s="732">
        <v>3</v>
      </c>
      <c r="B61" s="656" t="s">
        <v>208</v>
      </c>
      <c r="C61" s="876" t="s">
        <v>317</v>
      </c>
      <c r="D61" s="598" t="s">
        <v>142</v>
      </c>
      <c r="E61" s="511" t="s">
        <v>210</v>
      </c>
      <c r="F61" s="367" t="s">
        <v>318</v>
      </c>
      <c r="G61" s="700" t="s">
        <v>145</v>
      </c>
      <c r="H61" s="36" t="s">
        <v>146</v>
      </c>
      <c r="I61" s="92" t="s">
        <v>197</v>
      </c>
      <c r="J61" s="632">
        <f>COUNTIF(I61:I86,[3]DATOS!$D$24)</f>
        <v>26</v>
      </c>
      <c r="K61" s="634" t="str">
        <f>+IF(AND(J61&lt;6,J61&gt;0),"Moderado",IF(AND(J61&lt;12,J61&gt;5),"Mayor",IF(AND(J61&lt;20,J61&gt;11),"Catastrófico","Responda las Preguntas de Impacto")))</f>
        <v>Responda las Preguntas de Impacto</v>
      </c>
      <c r="L61" s="511"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604"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390" t="s">
        <v>319</v>
      </c>
      <c r="O61" s="370" t="s">
        <v>149</v>
      </c>
      <c r="P61" s="34" t="s">
        <v>150</v>
      </c>
      <c r="Q61" s="30" t="s">
        <v>151</v>
      </c>
      <c r="R61" s="30">
        <f>+IFERROR(VLOOKUP(Q61,[4]DATOS!$E$2:$F$17,2,FALSE),"")</f>
        <v>15</v>
      </c>
      <c r="S61" s="674">
        <f>SUM(R61:R68)</f>
        <v>100</v>
      </c>
      <c r="T61" s="373" t="str">
        <f>+IF(AND(S61&lt;=100,S61&gt;=96),"Fuerte",IF(AND(S61&lt;=95,S61&gt;=86),"Moderado",IF(AND(S61&lt;=85,J61&gt;=0),"Débil"," ")))</f>
        <v>Fuerte</v>
      </c>
      <c r="U61" s="373" t="s">
        <v>152</v>
      </c>
      <c r="V61" s="373"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373">
        <f>IF(V61="Fuerte",100,IF(V61="Moderado",50,IF(V61="Débil",0)))</f>
        <v>100</v>
      </c>
      <c r="X61" s="529">
        <f>AVERAGE(W61:W86)</f>
        <v>100</v>
      </c>
      <c r="Y61" s="529" t="s">
        <v>221</v>
      </c>
      <c r="Z61" s="529" t="s">
        <v>264</v>
      </c>
      <c r="AA61" s="754" t="s">
        <v>320</v>
      </c>
      <c r="AB61" s="738" t="str">
        <f>+IF(X61=100,"Fuerte",IF(AND(X61&lt;=99,X61&gt;=50),"Moderado",IF(X61&lt;50,"Débil"," ")))</f>
        <v>Fuerte</v>
      </c>
      <c r="AC61" s="557" t="s">
        <v>156</v>
      </c>
      <c r="AD61" s="557" t="s">
        <v>157</v>
      </c>
      <c r="AE61" s="739"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511"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511" t="str">
        <f>K61</f>
        <v>Responda las Preguntas de Impacto</v>
      </c>
      <c r="AH61" s="511"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604"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507" t="s">
        <v>321</v>
      </c>
      <c r="AK61" s="756">
        <v>43466</v>
      </c>
      <c r="AL61" s="517">
        <v>43830</v>
      </c>
      <c r="AM61" s="683" t="s">
        <v>217</v>
      </c>
      <c r="AN61" s="535" t="s">
        <v>218</v>
      </c>
      <c r="AO61" s="623"/>
      <c r="AP61" s="588"/>
      <c r="AQ61" s="588"/>
      <c r="AR61" s="588"/>
      <c r="AS61" s="588"/>
      <c r="AT61" s="588"/>
      <c r="AU61" s="588"/>
      <c r="AV61" s="588"/>
      <c r="AW61" s="588"/>
      <c r="AX61" s="588"/>
      <c r="AY61" s="588"/>
      <c r="AZ61" s="589"/>
      <c r="BA61" s="592"/>
      <c r="BB61" s="617"/>
      <c r="BC61" s="617"/>
      <c r="BD61" s="617"/>
      <c r="BE61" s="620"/>
    </row>
    <row r="62" spans="1:57" ht="30" customHeight="1" thickBot="1" x14ac:dyDescent="0.3">
      <c r="A62" s="733"/>
      <c r="B62" s="547"/>
      <c r="C62" s="877"/>
      <c r="D62" s="536"/>
      <c r="E62" s="512"/>
      <c r="F62" s="368"/>
      <c r="G62" s="615"/>
      <c r="H62" s="32" t="s">
        <v>161</v>
      </c>
      <c r="I62" s="92" t="s">
        <v>197</v>
      </c>
      <c r="J62" s="551"/>
      <c r="K62" s="554"/>
      <c r="L62" s="512"/>
      <c r="M62" s="539"/>
      <c r="N62" s="391"/>
      <c r="O62" s="371"/>
      <c r="P62" s="34" t="s">
        <v>162</v>
      </c>
      <c r="Q62" s="30" t="s">
        <v>163</v>
      </c>
      <c r="R62" s="30">
        <f>+IFERROR(VLOOKUP(Q62,[4]DATOS!$E$2:$F$17,2,FALSE),"")</f>
        <v>15</v>
      </c>
      <c r="S62" s="675"/>
      <c r="T62" s="373"/>
      <c r="U62" s="373"/>
      <c r="V62" s="373"/>
      <c r="W62" s="373"/>
      <c r="X62" s="530"/>
      <c r="Y62" s="530"/>
      <c r="Z62" s="530"/>
      <c r="AA62" s="558"/>
      <c r="AB62" s="672"/>
      <c r="AC62" s="558"/>
      <c r="AD62" s="558"/>
      <c r="AE62" s="740"/>
      <c r="AF62" s="512"/>
      <c r="AG62" s="512"/>
      <c r="AH62" s="512"/>
      <c r="AI62" s="539"/>
      <c r="AJ62" s="507"/>
      <c r="AK62" s="518"/>
      <c r="AL62" s="518"/>
      <c r="AM62" s="515"/>
      <c r="AN62" s="536"/>
      <c r="AO62" s="580"/>
      <c r="AP62" s="530"/>
      <c r="AQ62" s="530"/>
      <c r="AR62" s="530"/>
      <c r="AS62" s="530"/>
      <c r="AT62" s="530"/>
      <c r="AU62" s="530"/>
      <c r="AV62" s="530"/>
      <c r="AW62" s="530"/>
      <c r="AX62" s="530"/>
      <c r="AY62" s="530"/>
      <c r="AZ62" s="590"/>
      <c r="BA62" s="593"/>
      <c r="BB62" s="618"/>
      <c r="BC62" s="618"/>
      <c r="BD62" s="618"/>
      <c r="BE62" s="621"/>
    </row>
    <row r="63" spans="1:57" ht="30" customHeight="1" thickBot="1" x14ac:dyDescent="0.3">
      <c r="A63" s="733"/>
      <c r="B63" s="547"/>
      <c r="C63" s="877"/>
      <c r="D63" s="536"/>
      <c r="E63" s="512"/>
      <c r="F63" s="368"/>
      <c r="G63" s="615"/>
      <c r="H63" s="32" t="s">
        <v>164</v>
      </c>
      <c r="I63" s="92" t="s">
        <v>197</v>
      </c>
      <c r="J63" s="551"/>
      <c r="K63" s="554"/>
      <c r="L63" s="512"/>
      <c r="M63" s="539"/>
      <c r="N63" s="391"/>
      <c r="O63" s="371"/>
      <c r="P63" s="34" t="s">
        <v>165</v>
      </c>
      <c r="Q63" s="30" t="s">
        <v>166</v>
      </c>
      <c r="R63" s="30">
        <f>+IFERROR(VLOOKUP(Q63,[4]DATOS!$E$2:$F$17,2,FALSE),"")</f>
        <v>15</v>
      </c>
      <c r="S63" s="675"/>
      <c r="T63" s="373"/>
      <c r="U63" s="373"/>
      <c r="V63" s="373"/>
      <c r="W63" s="373"/>
      <c r="X63" s="530"/>
      <c r="Y63" s="530"/>
      <c r="Z63" s="530"/>
      <c r="AA63" s="558"/>
      <c r="AB63" s="672"/>
      <c r="AC63" s="558"/>
      <c r="AD63" s="558"/>
      <c r="AE63" s="740"/>
      <c r="AF63" s="512"/>
      <c r="AG63" s="512"/>
      <c r="AH63" s="512"/>
      <c r="AI63" s="539"/>
      <c r="AJ63" s="507"/>
      <c r="AK63" s="518"/>
      <c r="AL63" s="518"/>
      <c r="AM63" s="515"/>
      <c r="AN63" s="536"/>
      <c r="AO63" s="580"/>
      <c r="AP63" s="530"/>
      <c r="AQ63" s="530"/>
      <c r="AR63" s="530"/>
      <c r="AS63" s="530"/>
      <c r="AT63" s="530"/>
      <c r="AU63" s="530"/>
      <c r="AV63" s="530"/>
      <c r="AW63" s="530"/>
      <c r="AX63" s="530"/>
      <c r="AY63" s="530"/>
      <c r="AZ63" s="590"/>
      <c r="BA63" s="593"/>
      <c r="BB63" s="618"/>
      <c r="BC63" s="618"/>
      <c r="BD63" s="618"/>
      <c r="BE63" s="621"/>
    </row>
    <row r="64" spans="1:57" ht="30" customHeight="1" thickBot="1" x14ac:dyDescent="0.3">
      <c r="A64" s="733"/>
      <c r="B64" s="547"/>
      <c r="C64" s="877"/>
      <c r="D64" s="536"/>
      <c r="E64" s="512"/>
      <c r="F64" s="368"/>
      <c r="G64" s="615"/>
      <c r="H64" s="32" t="s">
        <v>167</v>
      </c>
      <c r="I64" s="92" t="s">
        <v>197</v>
      </c>
      <c r="J64" s="551"/>
      <c r="K64" s="554"/>
      <c r="L64" s="512"/>
      <c r="M64" s="539"/>
      <c r="N64" s="391"/>
      <c r="O64" s="371"/>
      <c r="P64" s="34" t="s">
        <v>169</v>
      </c>
      <c r="Q64" s="30" t="s">
        <v>170</v>
      </c>
      <c r="R64" s="30">
        <f>+IFERROR(VLOOKUP(Q64,[4]DATOS!$E$2:$F$17,2,FALSE),"")</f>
        <v>15</v>
      </c>
      <c r="S64" s="675"/>
      <c r="T64" s="373"/>
      <c r="U64" s="373"/>
      <c r="V64" s="373"/>
      <c r="W64" s="373"/>
      <c r="X64" s="530"/>
      <c r="Y64" s="530"/>
      <c r="Z64" s="530"/>
      <c r="AA64" s="558"/>
      <c r="AB64" s="672"/>
      <c r="AC64" s="558"/>
      <c r="AD64" s="558"/>
      <c r="AE64" s="740"/>
      <c r="AF64" s="512"/>
      <c r="AG64" s="512"/>
      <c r="AH64" s="512"/>
      <c r="AI64" s="539"/>
      <c r="AJ64" s="507"/>
      <c r="AK64" s="518"/>
      <c r="AL64" s="518"/>
      <c r="AM64" s="515"/>
      <c r="AN64" s="536"/>
      <c r="AO64" s="580"/>
      <c r="AP64" s="530"/>
      <c r="AQ64" s="530"/>
      <c r="AR64" s="530"/>
      <c r="AS64" s="530"/>
      <c r="AT64" s="530"/>
      <c r="AU64" s="530"/>
      <c r="AV64" s="530"/>
      <c r="AW64" s="530"/>
      <c r="AX64" s="530"/>
      <c r="AY64" s="530"/>
      <c r="AZ64" s="590"/>
      <c r="BA64" s="593"/>
      <c r="BB64" s="618"/>
      <c r="BC64" s="618"/>
      <c r="BD64" s="618"/>
      <c r="BE64" s="621"/>
    </row>
    <row r="65" spans="1:57" ht="30" customHeight="1" thickBot="1" x14ac:dyDescent="0.3">
      <c r="A65" s="733"/>
      <c r="B65" s="547"/>
      <c r="C65" s="877"/>
      <c r="D65" s="536"/>
      <c r="E65" s="512"/>
      <c r="F65" s="368"/>
      <c r="G65" s="615"/>
      <c r="H65" s="32" t="s">
        <v>171</v>
      </c>
      <c r="I65" s="92" t="s">
        <v>197</v>
      </c>
      <c r="J65" s="551"/>
      <c r="K65" s="554"/>
      <c r="L65" s="512"/>
      <c r="M65" s="539"/>
      <c r="N65" s="391"/>
      <c r="O65" s="371"/>
      <c r="P65" s="34" t="s">
        <v>172</v>
      </c>
      <c r="Q65" s="30" t="s">
        <v>173</v>
      </c>
      <c r="R65" s="30">
        <f>+IFERROR(VLOOKUP(Q65,[4]DATOS!$E$2:$F$17,2,FALSE),"")</f>
        <v>15</v>
      </c>
      <c r="S65" s="675"/>
      <c r="T65" s="373"/>
      <c r="U65" s="373"/>
      <c r="V65" s="373"/>
      <c r="W65" s="373"/>
      <c r="X65" s="530"/>
      <c r="Y65" s="530"/>
      <c r="Z65" s="530"/>
      <c r="AA65" s="558"/>
      <c r="AB65" s="672"/>
      <c r="AC65" s="558"/>
      <c r="AD65" s="558"/>
      <c r="AE65" s="740"/>
      <c r="AF65" s="512"/>
      <c r="AG65" s="512"/>
      <c r="AH65" s="512"/>
      <c r="AI65" s="539"/>
      <c r="AJ65" s="507"/>
      <c r="AK65" s="518"/>
      <c r="AL65" s="518"/>
      <c r="AM65" s="515"/>
      <c r="AN65" s="536"/>
      <c r="AO65" s="580"/>
      <c r="AP65" s="530"/>
      <c r="AQ65" s="530"/>
      <c r="AR65" s="530"/>
      <c r="AS65" s="530"/>
      <c r="AT65" s="530"/>
      <c r="AU65" s="530"/>
      <c r="AV65" s="530"/>
      <c r="AW65" s="530"/>
      <c r="AX65" s="530"/>
      <c r="AY65" s="530"/>
      <c r="AZ65" s="590"/>
      <c r="BA65" s="593"/>
      <c r="BB65" s="618"/>
      <c r="BC65" s="618"/>
      <c r="BD65" s="618"/>
      <c r="BE65" s="621"/>
    </row>
    <row r="66" spans="1:57" ht="30" customHeight="1" thickBot="1" x14ac:dyDescent="0.3">
      <c r="A66" s="733"/>
      <c r="B66" s="547"/>
      <c r="C66" s="877"/>
      <c r="D66" s="536"/>
      <c r="E66" s="512"/>
      <c r="F66" s="368"/>
      <c r="G66" s="615"/>
      <c r="H66" s="32" t="s">
        <v>174</v>
      </c>
      <c r="I66" s="92" t="s">
        <v>197</v>
      </c>
      <c r="J66" s="551"/>
      <c r="K66" s="554"/>
      <c r="L66" s="512"/>
      <c r="M66" s="539"/>
      <c r="N66" s="391"/>
      <c r="O66" s="371"/>
      <c r="P66" s="35" t="s">
        <v>175</v>
      </c>
      <c r="Q66" s="30" t="s">
        <v>176</v>
      </c>
      <c r="R66" s="30">
        <f>+IFERROR(VLOOKUP(Q66,[4]DATOS!$E$2:$F$17,2,FALSE),"")</f>
        <v>15</v>
      </c>
      <c r="S66" s="675"/>
      <c r="T66" s="373"/>
      <c r="U66" s="373"/>
      <c r="V66" s="373"/>
      <c r="W66" s="373"/>
      <c r="X66" s="530"/>
      <c r="Y66" s="530"/>
      <c r="Z66" s="530"/>
      <c r="AA66" s="558"/>
      <c r="AB66" s="672"/>
      <c r="AC66" s="558"/>
      <c r="AD66" s="558"/>
      <c r="AE66" s="740"/>
      <c r="AF66" s="512"/>
      <c r="AG66" s="512"/>
      <c r="AH66" s="512"/>
      <c r="AI66" s="539"/>
      <c r="AJ66" s="507"/>
      <c r="AK66" s="518"/>
      <c r="AL66" s="518"/>
      <c r="AM66" s="515"/>
      <c r="AN66" s="536"/>
      <c r="AO66" s="580"/>
      <c r="AP66" s="530"/>
      <c r="AQ66" s="530"/>
      <c r="AR66" s="530"/>
      <c r="AS66" s="530"/>
      <c r="AT66" s="530"/>
      <c r="AU66" s="530"/>
      <c r="AV66" s="530"/>
      <c r="AW66" s="530"/>
      <c r="AX66" s="530"/>
      <c r="AY66" s="530"/>
      <c r="AZ66" s="590"/>
      <c r="BA66" s="593"/>
      <c r="BB66" s="618"/>
      <c r="BC66" s="618"/>
      <c r="BD66" s="618"/>
      <c r="BE66" s="621"/>
    </row>
    <row r="67" spans="1:57" ht="60" customHeight="1" thickBot="1" x14ac:dyDescent="0.3">
      <c r="A67" s="733"/>
      <c r="B67" s="547"/>
      <c r="C67" s="877"/>
      <c r="D67" s="536"/>
      <c r="E67" s="512"/>
      <c r="F67" s="368"/>
      <c r="G67" s="615"/>
      <c r="H67" s="32" t="s">
        <v>177</v>
      </c>
      <c r="I67" s="92" t="s">
        <v>197</v>
      </c>
      <c r="J67" s="551"/>
      <c r="K67" s="554"/>
      <c r="L67" s="512"/>
      <c r="M67" s="539"/>
      <c r="N67" s="391"/>
      <c r="O67" s="371"/>
      <c r="P67" s="34" t="s">
        <v>178</v>
      </c>
      <c r="Q67" s="34" t="s">
        <v>179</v>
      </c>
      <c r="R67" s="34">
        <f>+IFERROR(VLOOKUP(Q67,[4]DATOS!$E$2:$F$17,2,FALSE),"")</f>
        <v>10</v>
      </c>
      <c r="S67" s="675"/>
      <c r="T67" s="373"/>
      <c r="U67" s="373"/>
      <c r="V67" s="373"/>
      <c r="W67" s="373"/>
      <c r="X67" s="530"/>
      <c r="Y67" s="530"/>
      <c r="Z67" s="530"/>
      <c r="AA67" s="558"/>
      <c r="AB67" s="672"/>
      <c r="AC67" s="558"/>
      <c r="AD67" s="558"/>
      <c r="AE67" s="740"/>
      <c r="AF67" s="512"/>
      <c r="AG67" s="512"/>
      <c r="AH67" s="512"/>
      <c r="AI67" s="539"/>
      <c r="AJ67" s="507"/>
      <c r="AK67" s="518"/>
      <c r="AL67" s="518"/>
      <c r="AM67" s="515"/>
      <c r="AN67" s="536"/>
      <c r="AO67" s="580"/>
      <c r="AP67" s="530"/>
      <c r="AQ67" s="530"/>
      <c r="AR67" s="530"/>
      <c r="AS67" s="530"/>
      <c r="AT67" s="530"/>
      <c r="AU67" s="530"/>
      <c r="AV67" s="530"/>
      <c r="AW67" s="530"/>
      <c r="AX67" s="530"/>
      <c r="AY67" s="530"/>
      <c r="AZ67" s="590"/>
      <c r="BA67" s="593"/>
      <c r="BB67" s="618"/>
      <c r="BC67" s="618"/>
      <c r="BD67" s="618"/>
      <c r="BE67" s="621"/>
    </row>
    <row r="68" spans="1:57" ht="85.5" customHeight="1" thickBot="1" x14ac:dyDescent="0.3">
      <c r="A68" s="733"/>
      <c r="B68" s="547"/>
      <c r="C68" s="877"/>
      <c r="D68" s="536"/>
      <c r="E68" s="513"/>
      <c r="F68" s="368"/>
      <c r="G68" s="615"/>
      <c r="H68" s="32" t="s">
        <v>180</v>
      </c>
      <c r="I68" s="92" t="s">
        <v>197</v>
      </c>
      <c r="J68" s="551"/>
      <c r="K68" s="554"/>
      <c r="L68" s="512"/>
      <c r="M68" s="539"/>
      <c r="N68" s="391"/>
      <c r="O68" s="371"/>
      <c r="P68" s="33"/>
      <c r="Q68" s="33"/>
      <c r="R68" s="33"/>
      <c r="S68" s="676"/>
      <c r="T68" s="373"/>
      <c r="U68" s="373"/>
      <c r="V68" s="373"/>
      <c r="W68" s="373"/>
      <c r="X68" s="530"/>
      <c r="Y68" s="531"/>
      <c r="Z68" s="531"/>
      <c r="AA68" s="801"/>
      <c r="AB68" s="672"/>
      <c r="AC68" s="558"/>
      <c r="AD68" s="558"/>
      <c r="AE68" s="740"/>
      <c r="AF68" s="512"/>
      <c r="AG68" s="512"/>
      <c r="AH68" s="512"/>
      <c r="AI68" s="539"/>
      <c r="AJ68" s="507"/>
      <c r="AK68" s="519"/>
      <c r="AL68" s="519"/>
      <c r="AM68" s="516"/>
      <c r="AN68" s="536"/>
      <c r="AO68" s="581"/>
      <c r="AP68" s="531"/>
      <c r="AQ68" s="531"/>
      <c r="AR68" s="531"/>
      <c r="AS68" s="531"/>
      <c r="AT68" s="531"/>
      <c r="AU68" s="531"/>
      <c r="AV68" s="531"/>
      <c r="AW68" s="531"/>
      <c r="AX68" s="531"/>
      <c r="AY68" s="531"/>
      <c r="AZ68" s="591"/>
      <c r="BA68" s="594"/>
      <c r="BB68" s="619"/>
      <c r="BC68" s="619"/>
      <c r="BD68" s="619"/>
      <c r="BE68" s="622"/>
    </row>
    <row r="69" spans="1:57" ht="30" customHeight="1" thickBot="1" x14ac:dyDescent="0.3">
      <c r="A69" s="733"/>
      <c r="B69" s="547"/>
      <c r="C69" s="877"/>
      <c r="D69" s="536"/>
      <c r="E69" s="614" t="s">
        <v>322</v>
      </c>
      <c r="F69" s="368"/>
      <c r="G69" s="615"/>
      <c r="H69" s="32" t="s">
        <v>181</v>
      </c>
      <c r="I69" s="92" t="s">
        <v>197</v>
      </c>
      <c r="J69" s="551"/>
      <c r="K69" s="554"/>
      <c r="L69" s="512"/>
      <c r="M69" s="539"/>
      <c r="N69" s="391" t="s">
        <v>323</v>
      </c>
      <c r="O69" s="511" t="s">
        <v>149</v>
      </c>
      <c r="P69" s="30" t="s">
        <v>150</v>
      </c>
      <c r="Q69" s="30" t="s">
        <v>151</v>
      </c>
      <c r="R69" s="30">
        <f>+IFERROR(VLOOKUP(Q69,[4]DATOS!$E$2:$F$17,2,FALSE),"")</f>
        <v>15</v>
      </c>
      <c r="S69" s="529">
        <f>SUM(R69:R78)</f>
        <v>100</v>
      </c>
      <c r="T69" s="529" t="str">
        <f>+IF(AND(S69&lt;=100,S69&gt;=96),"Fuerte",IF(AND(S69&lt;=95,S69&gt;=86),"Moderado",IF(AND(S69&lt;=85,J69&gt;=0),"Débil"," ")))</f>
        <v>Fuerte</v>
      </c>
      <c r="U69" s="529" t="s">
        <v>152</v>
      </c>
      <c r="V69" s="529"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29">
        <f>IF(V69="Fuerte",100,IF(V69="Moderado",50,IF(V69="Débil",0)))</f>
        <v>100</v>
      </c>
      <c r="X69" s="530"/>
      <c r="Y69" s="520" t="s">
        <v>221</v>
      </c>
      <c r="Z69" s="573" t="s">
        <v>270</v>
      </c>
      <c r="AA69" s="520" t="s">
        <v>324</v>
      </c>
      <c r="AB69" s="672"/>
      <c r="AC69" s="558"/>
      <c r="AD69" s="558"/>
      <c r="AE69" s="740"/>
      <c r="AF69" s="512"/>
      <c r="AG69" s="512"/>
      <c r="AH69" s="512"/>
      <c r="AI69" s="539"/>
      <c r="AJ69" s="507" t="s">
        <v>325</v>
      </c>
      <c r="AK69" s="508">
        <v>43466</v>
      </c>
      <c r="AL69" s="508">
        <v>43830</v>
      </c>
      <c r="AM69" s="371" t="s">
        <v>224</v>
      </c>
      <c r="AN69" s="536"/>
      <c r="AO69" s="582"/>
      <c r="AP69" s="373"/>
      <c r="AQ69" s="373"/>
      <c r="AR69" s="373"/>
      <c r="AS69" s="373"/>
      <c r="AT69" s="373"/>
      <c r="AU69" s="373"/>
      <c r="AV69" s="373"/>
      <c r="AW69" s="373"/>
      <c r="AX69" s="373"/>
      <c r="AY69" s="373"/>
      <c r="AZ69" s="420"/>
      <c r="BA69" s="426"/>
      <c r="BB69" s="422"/>
      <c r="BC69" s="422"/>
      <c r="BD69" s="422"/>
      <c r="BE69" s="611"/>
    </row>
    <row r="70" spans="1:57" ht="30" customHeight="1" thickBot="1" x14ac:dyDescent="0.3">
      <c r="A70" s="733"/>
      <c r="B70" s="547"/>
      <c r="C70" s="877"/>
      <c r="D70" s="536"/>
      <c r="E70" s="615"/>
      <c r="F70" s="368"/>
      <c r="G70" s="615"/>
      <c r="H70" s="32" t="s">
        <v>182</v>
      </c>
      <c r="I70" s="92" t="s">
        <v>197</v>
      </c>
      <c r="J70" s="551"/>
      <c r="K70" s="554"/>
      <c r="L70" s="512"/>
      <c r="M70" s="539"/>
      <c r="N70" s="391"/>
      <c r="O70" s="512"/>
      <c r="P70" s="31" t="s">
        <v>162</v>
      </c>
      <c r="Q70" s="30" t="s">
        <v>163</v>
      </c>
      <c r="R70" s="30">
        <f>+IFERROR(VLOOKUP(Q70,[4]DATOS!$E$2:$F$17,2,FALSE),"")</f>
        <v>15</v>
      </c>
      <c r="S70" s="530"/>
      <c r="T70" s="530"/>
      <c r="U70" s="530"/>
      <c r="V70" s="530"/>
      <c r="W70" s="530"/>
      <c r="X70" s="530"/>
      <c r="Y70" s="512"/>
      <c r="Z70" s="530"/>
      <c r="AA70" s="512"/>
      <c r="AB70" s="672"/>
      <c r="AC70" s="558"/>
      <c r="AD70" s="558"/>
      <c r="AE70" s="740"/>
      <c r="AF70" s="512"/>
      <c r="AG70" s="512"/>
      <c r="AH70" s="512"/>
      <c r="AI70" s="539"/>
      <c r="AJ70" s="507"/>
      <c r="AK70" s="508"/>
      <c r="AL70" s="508"/>
      <c r="AM70" s="371"/>
      <c r="AN70" s="536"/>
      <c r="AO70" s="582"/>
      <c r="AP70" s="373"/>
      <c r="AQ70" s="373"/>
      <c r="AR70" s="373"/>
      <c r="AS70" s="373"/>
      <c r="AT70" s="373"/>
      <c r="AU70" s="373"/>
      <c r="AV70" s="373"/>
      <c r="AW70" s="373"/>
      <c r="AX70" s="373"/>
      <c r="AY70" s="373"/>
      <c r="AZ70" s="420"/>
      <c r="BA70" s="426"/>
      <c r="BB70" s="422"/>
      <c r="BC70" s="422"/>
      <c r="BD70" s="422"/>
      <c r="BE70" s="611"/>
    </row>
    <row r="71" spans="1:57" ht="30" customHeight="1" thickBot="1" x14ac:dyDescent="0.3">
      <c r="A71" s="733"/>
      <c r="B71" s="547"/>
      <c r="C71" s="877"/>
      <c r="D71" s="536"/>
      <c r="E71" s="615"/>
      <c r="F71" s="368"/>
      <c r="G71" s="615"/>
      <c r="H71" s="32" t="s">
        <v>183</v>
      </c>
      <c r="I71" s="92" t="s">
        <v>197</v>
      </c>
      <c r="J71" s="551"/>
      <c r="K71" s="554"/>
      <c r="L71" s="512"/>
      <c r="M71" s="539"/>
      <c r="N71" s="391"/>
      <c r="O71" s="512"/>
      <c r="P71" s="31" t="s">
        <v>165</v>
      </c>
      <c r="Q71" s="30" t="s">
        <v>166</v>
      </c>
      <c r="R71" s="30">
        <f>+IFERROR(VLOOKUP(Q71,[4]DATOS!$E$2:$F$17,2,FALSE),"")</f>
        <v>15</v>
      </c>
      <c r="S71" s="530"/>
      <c r="T71" s="530"/>
      <c r="U71" s="530"/>
      <c r="V71" s="530"/>
      <c r="W71" s="530"/>
      <c r="X71" s="530"/>
      <c r="Y71" s="512"/>
      <c r="Z71" s="530"/>
      <c r="AA71" s="512"/>
      <c r="AB71" s="672"/>
      <c r="AC71" s="558"/>
      <c r="AD71" s="558"/>
      <c r="AE71" s="740"/>
      <c r="AF71" s="512"/>
      <c r="AG71" s="512"/>
      <c r="AH71" s="512"/>
      <c r="AI71" s="539"/>
      <c r="AJ71" s="507"/>
      <c r="AK71" s="508"/>
      <c r="AL71" s="508"/>
      <c r="AM71" s="371"/>
      <c r="AN71" s="536"/>
      <c r="AO71" s="582"/>
      <c r="AP71" s="373"/>
      <c r="AQ71" s="373"/>
      <c r="AR71" s="373"/>
      <c r="AS71" s="373"/>
      <c r="AT71" s="373"/>
      <c r="AU71" s="373"/>
      <c r="AV71" s="373"/>
      <c r="AW71" s="373"/>
      <c r="AX71" s="373"/>
      <c r="AY71" s="373"/>
      <c r="AZ71" s="420"/>
      <c r="BA71" s="426"/>
      <c r="BB71" s="422"/>
      <c r="BC71" s="422"/>
      <c r="BD71" s="422"/>
      <c r="BE71" s="611"/>
    </row>
    <row r="72" spans="1:57" ht="30" customHeight="1" thickBot="1" x14ac:dyDescent="0.3">
      <c r="A72" s="733"/>
      <c r="B72" s="547"/>
      <c r="C72" s="877"/>
      <c r="D72" s="536"/>
      <c r="E72" s="615"/>
      <c r="F72" s="368"/>
      <c r="G72" s="615"/>
      <c r="H72" s="32" t="s">
        <v>184</v>
      </c>
      <c r="I72" s="92" t="s">
        <v>197</v>
      </c>
      <c r="J72" s="551"/>
      <c r="K72" s="554"/>
      <c r="L72" s="512"/>
      <c r="M72" s="539"/>
      <c r="N72" s="391"/>
      <c r="O72" s="512"/>
      <c r="P72" s="31" t="s">
        <v>169</v>
      </c>
      <c r="Q72" s="30" t="s">
        <v>170</v>
      </c>
      <c r="R72" s="30">
        <f>+IFERROR(VLOOKUP(Q72,[4]DATOS!$E$2:$F$17,2,FALSE),"")</f>
        <v>15</v>
      </c>
      <c r="S72" s="530"/>
      <c r="T72" s="530"/>
      <c r="U72" s="530"/>
      <c r="V72" s="530"/>
      <c r="W72" s="530"/>
      <c r="X72" s="530"/>
      <c r="Y72" s="512"/>
      <c r="Z72" s="530"/>
      <c r="AA72" s="512"/>
      <c r="AB72" s="672"/>
      <c r="AC72" s="558"/>
      <c r="AD72" s="558"/>
      <c r="AE72" s="740"/>
      <c r="AF72" s="512"/>
      <c r="AG72" s="512"/>
      <c r="AH72" s="512"/>
      <c r="AI72" s="539"/>
      <c r="AJ72" s="507"/>
      <c r="AK72" s="508"/>
      <c r="AL72" s="508"/>
      <c r="AM72" s="371"/>
      <c r="AN72" s="536"/>
      <c r="AO72" s="582"/>
      <c r="AP72" s="373"/>
      <c r="AQ72" s="373"/>
      <c r="AR72" s="373"/>
      <c r="AS72" s="373"/>
      <c r="AT72" s="373"/>
      <c r="AU72" s="373"/>
      <c r="AV72" s="373"/>
      <c r="AW72" s="373"/>
      <c r="AX72" s="373"/>
      <c r="AY72" s="373"/>
      <c r="AZ72" s="420"/>
      <c r="BA72" s="426"/>
      <c r="BB72" s="422"/>
      <c r="BC72" s="422"/>
      <c r="BD72" s="422"/>
      <c r="BE72" s="611"/>
    </row>
    <row r="73" spans="1:57" ht="18.75" customHeight="1" thickBot="1" x14ac:dyDescent="0.3">
      <c r="A73" s="733"/>
      <c r="B73" s="547"/>
      <c r="C73" s="877"/>
      <c r="D73" s="536"/>
      <c r="E73" s="615"/>
      <c r="F73" s="368"/>
      <c r="G73" s="615"/>
      <c r="H73" s="521" t="s">
        <v>185</v>
      </c>
      <c r="I73" s="92" t="s">
        <v>197</v>
      </c>
      <c r="J73" s="551"/>
      <c r="K73" s="554"/>
      <c r="L73" s="512"/>
      <c r="M73" s="539"/>
      <c r="N73" s="391"/>
      <c r="O73" s="512"/>
      <c r="P73" s="31" t="s">
        <v>172</v>
      </c>
      <c r="Q73" s="30" t="s">
        <v>173</v>
      </c>
      <c r="R73" s="30">
        <f>+IFERROR(VLOOKUP(Q73,[4]DATOS!$E$2:$F$17,2,FALSE),"")</f>
        <v>15</v>
      </c>
      <c r="S73" s="530"/>
      <c r="T73" s="530"/>
      <c r="U73" s="530"/>
      <c r="V73" s="530"/>
      <c r="W73" s="530"/>
      <c r="X73" s="530"/>
      <c r="Y73" s="512"/>
      <c r="Z73" s="530"/>
      <c r="AA73" s="512"/>
      <c r="AB73" s="672"/>
      <c r="AC73" s="558"/>
      <c r="AD73" s="558"/>
      <c r="AE73" s="740"/>
      <c r="AF73" s="512"/>
      <c r="AG73" s="512"/>
      <c r="AH73" s="512"/>
      <c r="AI73" s="539"/>
      <c r="AJ73" s="507"/>
      <c r="AK73" s="508"/>
      <c r="AL73" s="508"/>
      <c r="AM73" s="371"/>
      <c r="AN73" s="536"/>
      <c r="AO73" s="582"/>
      <c r="AP73" s="373"/>
      <c r="AQ73" s="373"/>
      <c r="AR73" s="373"/>
      <c r="AS73" s="373"/>
      <c r="AT73" s="373"/>
      <c r="AU73" s="373"/>
      <c r="AV73" s="373"/>
      <c r="AW73" s="373"/>
      <c r="AX73" s="373"/>
      <c r="AY73" s="373"/>
      <c r="AZ73" s="420"/>
      <c r="BA73" s="426"/>
      <c r="BB73" s="422"/>
      <c r="BC73" s="422"/>
      <c r="BD73" s="422"/>
      <c r="BE73" s="611"/>
    </row>
    <row r="74" spans="1:57" ht="45.75" customHeight="1" thickBot="1" x14ac:dyDescent="0.3">
      <c r="A74" s="733"/>
      <c r="B74" s="547"/>
      <c r="C74" s="877"/>
      <c r="D74" s="536"/>
      <c r="E74" s="615"/>
      <c r="F74" s="368"/>
      <c r="G74" s="615"/>
      <c r="H74" s="521"/>
      <c r="I74" s="92" t="s">
        <v>197</v>
      </c>
      <c r="J74" s="551"/>
      <c r="K74" s="554"/>
      <c r="L74" s="512"/>
      <c r="M74" s="539"/>
      <c r="N74" s="391"/>
      <c r="O74" s="512"/>
      <c r="P74" s="31" t="s">
        <v>175</v>
      </c>
      <c r="Q74" s="30" t="s">
        <v>176</v>
      </c>
      <c r="R74" s="30">
        <f>+IFERROR(VLOOKUP(Q74,[4]DATOS!$E$2:$F$17,2,FALSE),"")</f>
        <v>15</v>
      </c>
      <c r="S74" s="530"/>
      <c r="T74" s="530"/>
      <c r="U74" s="530"/>
      <c r="V74" s="530"/>
      <c r="W74" s="530"/>
      <c r="X74" s="530"/>
      <c r="Y74" s="512"/>
      <c r="Z74" s="530"/>
      <c r="AA74" s="512"/>
      <c r="AB74" s="672"/>
      <c r="AC74" s="558"/>
      <c r="AD74" s="558"/>
      <c r="AE74" s="740"/>
      <c r="AF74" s="512"/>
      <c r="AG74" s="512"/>
      <c r="AH74" s="512"/>
      <c r="AI74" s="539"/>
      <c r="AJ74" s="507"/>
      <c r="AK74" s="508"/>
      <c r="AL74" s="508"/>
      <c r="AM74" s="371"/>
      <c r="AN74" s="536"/>
      <c r="AO74" s="582"/>
      <c r="AP74" s="373"/>
      <c r="AQ74" s="373"/>
      <c r="AR74" s="373"/>
      <c r="AS74" s="373"/>
      <c r="AT74" s="373"/>
      <c r="AU74" s="373"/>
      <c r="AV74" s="373"/>
      <c r="AW74" s="373"/>
      <c r="AX74" s="373"/>
      <c r="AY74" s="373"/>
      <c r="AZ74" s="420"/>
      <c r="BA74" s="426"/>
      <c r="BB74" s="422"/>
      <c r="BC74" s="422"/>
      <c r="BD74" s="422"/>
      <c r="BE74" s="611"/>
    </row>
    <row r="75" spans="1:57" ht="113.25" customHeight="1" thickBot="1" x14ac:dyDescent="0.3">
      <c r="A75" s="733"/>
      <c r="B75" s="547"/>
      <c r="C75" s="877"/>
      <c r="D75" s="536"/>
      <c r="E75" s="615"/>
      <c r="F75" s="368"/>
      <c r="G75" s="615"/>
      <c r="H75" s="523" t="s">
        <v>186</v>
      </c>
      <c r="I75" s="92" t="s">
        <v>197</v>
      </c>
      <c r="J75" s="551"/>
      <c r="K75" s="554"/>
      <c r="L75" s="512"/>
      <c r="M75" s="539"/>
      <c r="N75" s="391"/>
      <c r="O75" s="512"/>
      <c r="P75" s="31" t="s">
        <v>178</v>
      </c>
      <c r="Q75" s="34" t="s">
        <v>179</v>
      </c>
      <c r="R75" s="30">
        <f>+IFERROR(VLOOKUP(Q75,[4]DATOS!$E$2:$F$17,2,FALSE),"")</f>
        <v>10</v>
      </c>
      <c r="S75" s="530"/>
      <c r="T75" s="530"/>
      <c r="U75" s="530"/>
      <c r="V75" s="530"/>
      <c r="W75" s="530"/>
      <c r="X75" s="530"/>
      <c r="Y75" s="512"/>
      <c r="Z75" s="530"/>
      <c r="AA75" s="512"/>
      <c r="AB75" s="672"/>
      <c r="AC75" s="558"/>
      <c r="AD75" s="558"/>
      <c r="AE75" s="740"/>
      <c r="AF75" s="512"/>
      <c r="AG75" s="512"/>
      <c r="AH75" s="512"/>
      <c r="AI75" s="539"/>
      <c r="AJ75" s="507"/>
      <c r="AK75" s="508"/>
      <c r="AL75" s="508"/>
      <c r="AM75" s="371"/>
      <c r="AN75" s="536"/>
      <c r="AO75" s="582"/>
      <c r="AP75" s="373"/>
      <c r="AQ75" s="373"/>
      <c r="AR75" s="373"/>
      <c r="AS75" s="373"/>
      <c r="AT75" s="373"/>
      <c r="AU75" s="373"/>
      <c r="AV75" s="373"/>
      <c r="AW75" s="373"/>
      <c r="AX75" s="373"/>
      <c r="AY75" s="373"/>
      <c r="AZ75" s="420"/>
      <c r="BA75" s="426"/>
      <c r="BB75" s="422"/>
      <c r="BC75" s="422"/>
      <c r="BD75" s="422"/>
      <c r="BE75" s="611"/>
    </row>
    <row r="76" spans="1:57" ht="26.25" customHeight="1" thickBot="1" x14ac:dyDescent="0.3">
      <c r="A76" s="733"/>
      <c r="B76" s="547"/>
      <c r="C76" s="877"/>
      <c r="D76" s="536"/>
      <c r="E76" s="615"/>
      <c r="F76" s="368"/>
      <c r="G76" s="615"/>
      <c r="H76" s="525"/>
      <c r="I76" s="92" t="s">
        <v>197</v>
      </c>
      <c r="J76" s="551"/>
      <c r="K76" s="554"/>
      <c r="L76" s="512"/>
      <c r="M76" s="539"/>
      <c r="N76" s="615"/>
      <c r="O76" s="512"/>
      <c r="P76" s="529"/>
      <c r="Q76" s="529"/>
      <c r="R76" s="529"/>
      <c r="S76" s="530"/>
      <c r="T76" s="530"/>
      <c r="U76" s="530"/>
      <c r="V76" s="530"/>
      <c r="W76" s="530"/>
      <c r="X76" s="530"/>
      <c r="Y76" s="512"/>
      <c r="Z76" s="530"/>
      <c r="AA76" s="512"/>
      <c r="AB76" s="672"/>
      <c r="AC76" s="558"/>
      <c r="AD76" s="558"/>
      <c r="AE76" s="740"/>
      <c r="AF76" s="512"/>
      <c r="AG76" s="512"/>
      <c r="AH76" s="512"/>
      <c r="AI76" s="539"/>
      <c r="AJ76" s="648" t="s">
        <v>326</v>
      </c>
      <c r="AK76" s="668" t="s">
        <v>206</v>
      </c>
      <c r="AL76" s="668" t="s">
        <v>226</v>
      </c>
      <c r="AM76" s="520" t="s">
        <v>227</v>
      </c>
      <c r="AN76" s="536"/>
      <c r="AO76" s="582"/>
      <c r="AP76" s="373"/>
      <c r="AQ76" s="373"/>
      <c r="AR76" s="373"/>
      <c r="AS76" s="373"/>
      <c r="AT76" s="373"/>
      <c r="AU76" s="373"/>
      <c r="AV76" s="373"/>
      <c r="AW76" s="373"/>
      <c r="AX76" s="373"/>
      <c r="AY76" s="373"/>
      <c r="AZ76" s="420"/>
      <c r="BA76" s="426"/>
      <c r="BB76" s="422"/>
      <c r="BC76" s="422"/>
      <c r="BD76" s="422"/>
      <c r="BE76" s="611"/>
    </row>
    <row r="77" spans="1:57" ht="18.75" customHeight="1" thickBot="1" x14ac:dyDescent="0.3">
      <c r="A77" s="733"/>
      <c r="B77" s="547"/>
      <c r="C77" s="877"/>
      <c r="D77" s="536"/>
      <c r="E77" s="615"/>
      <c r="F77" s="368"/>
      <c r="G77" s="615"/>
      <c r="H77" s="521" t="s">
        <v>187</v>
      </c>
      <c r="I77" s="92" t="s">
        <v>197</v>
      </c>
      <c r="J77" s="551"/>
      <c r="K77" s="554"/>
      <c r="L77" s="512"/>
      <c r="M77" s="539"/>
      <c r="N77" s="615"/>
      <c r="O77" s="512"/>
      <c r="P77" s="530"/>
      <c r="Q77" s="530"/>
      <c r="R77" s="530"/>
      <c r="S77" s="530"/>
      <c r="T77" s="530"/>
      <c r="U77" s="530"/>
      <c r="V77" s="530"/>
      <c r="W77" s="530"/>
      <c r="X77" s="530"/>
      <c r="Y77" s="512"/>
      <c r="Z77" s="530"/>
      <c r="AA77" s="512"/>
      <c r="AB77" s="672"/>
      <c r="AC77" s="558"/>
      <c r="AD77" s="558"/>
      <c r="AE77" s="740"/>
      <c r="AF77" s="512"/>
      <c r="AG77" s="512"/>
      <c r="AH77" s="512"/>
      <c r="AI77" s="539"/>
      <c r="AJ77" s="649"/>
      <c r="AK77" s="669"/>
      <c r="AL77" s="669"/>
      <c r="AM77" s="512"/>
      <c r="AN77" s="536"/>
      <c r="AO77" s="582"/>
      <c r="AP77" s="373"/>
      <c r="AQ77" s="373"/>
      <c r="AR77" s="373"/>
      <c r="AS77" s="373"/>
      <c r="AT77" s="373"/>
      <c r="AU77" s="373"/>
      <c r="AV77" s="373"/>
      <c r="AW77" s="373"/>
      <c r="AX77" s="373"/>
      <c r="AY77" s="373"/>
      <c r="AZ77" s="420"/>
      <c r="BA77" s="426"/>
      <c r="BB77" s="422"/>
      <c r="BC77" s="422"/>
      <c r="BD77" s="422"/>
      <c r="BE77" s="611"/>
    </row>
    <row r="78" spans="1:57" ht="9.75" customHeight="1" thickBot="1" x14ac:dyDescent="0.3">
      <c r="A78" s="733"/>
      <c r="B78" s="547"/>
      <c r="C78" s="877"/>
      <c r="D78" s="536"/>
      <c r="E78" s="615"/>
      <c r="F78" s="368"/>
      <c r="G78" s="615"/>
      <c r="H78" s="521"/>
      <c r="I78" s="92" t="s">
        <v>197</v>
      </c>
      <c r="J78" s="551"/>
      <c r="K78" s="554"/>
      <c r="L78" s="512"/>
      <c r="M78" s="539"/>
      <c r="N78" s="615"/>
      <c r="O78" s="512"/>
      <c r="P78" s="530"/>
      <c r="Q78" s="530"/>
      <c r="R78" s="530"/>
      <c r="S78" s="530"/>
      <c r="T78" s="530"/>
      <c r="U78" s="530"/>
      <c r="V78" s="530"/>
      <c r="W78" s="530"/>
      <c r="X78" s="530"/>
      <c r="Y78" s="512"/>
      <c r="Z78" s="530"/>
      <c r="AA78" s="512"/>
      <c r="AB78" s="672"/>
      <c r="AC78" s="558"/>
      <c r="AD78" s="558"/>
      <c r="AE78" s="740"/>
      <c r="AF78" s="512"/>
      <c r="AG78" s="512"/>
      <c r="AH78" s="512"/>
      <c r="AI78" s="539"/>
      <c r="AJ78" s="649"/>
      <c r="AK78" s="669"/>
      <c r="AL78" s="669"/>
      <c r="AM78" s="512"/>
      <c r="AN78" s="536"/>
      <c r="AO78" s="582"/>
      <c r="AP78" s="373"/>
      <c r="AQ78" s="373"/>
      <c r="AR78" s="373"/>
      <c r="AS78" s="373"/>
      <c r="AT78" s="373"/>
      <c r="AU78" s="373"/>
      <c r="AV78" s="373"/>
      <c r="AW78" s="373"/>
      <c r="AX78" s="373"/>
      <c r="AY78" s="373"/>
      <c r="AZ78" s="420"/>
      <c r="BA78" s="426"/>
      <c r="BB78" s="422"/>
      <c r="BC78" s="422"/>
      <c r="BD78" s="422"/>
      <c r="BE78" s="611"/>
    </row>
    <row r="79" spans="1:57" ht="18.75" customHeight="1" thickBot="1" x14ac:dyDescent="0.3">
      <c r="A79" s="733"/>
      <c r="B79" s="547"/>
      <c r="C79" s="877"/>
      <c r="D79" s="536"/>
      <c r="E79" s="615"/>
      <c r="F79" s="368"/>
      <c r="G79" s="615"/>
      <c r="H79" s="521" t="s">
        <v>188</v>
      </c>
      <c r="I79" s="92" t="s">
        <v>197</v>
      </c>
      <c r="J79" s="551"/>
      <c r="K79" s="554"/>
      <c r="L79" s="512"/>
      <c r="M79" s="539"/>
      <c r="N79" s="615"/>
      <c r="O79" s="512"/>
      <c r="P79" s="530"/>
      <c r="Q79" s="530"/>
      <c r="R79" s="530"/>
      <c r="S79" s="530"/>
      <c r="T79" s="530"/>
      <c r="U79" s="530"/>
      <c r="V79" s="530"/>
      <c r="W79" s="530"/>
      <c r="X79" s="530"/>
      <c r="Y79" s="512"/>
      <c r="Z79" s="530"/>
      <c r="AA79" s="512"/>
      <c r="AB79" s="672"/>
      <c r="AC79" s="558"/>
      <c r="AD79" s="558"/>
      <c r="AE79" s="740"/>
      <c r="AF79" s="512"/>
      <c r="AG79" s="512"/>
      <c r="AH79" s="512"/>
      <c r="AI79" s="539"/>
      <c r="AJ79" s="649"/>
      <c r="AK79" s="669"/>
      <c r="AL79" s="669"/>
      <c r="AM79" s="512"/>
      <c r="AN79" s="536"/>
      <c r="AO79" s="582"/>
      <c r="AP79" s="373"/>
      <c r="AQ79" s="373"/>
      <c r="AR79" s="373"/>
      <c r="AS79" s="373"/>
      <c r="AT79" s="373"/>
      <c r="AU79" s="373"/>
      <c r="AV79" s="373"/>
      <c r="AW79" s="373"/>
      <c r="AX79" s="373"/>
      <c r="AY79" s="373"/>
      <c r="AZ79" s="420"/>
      <c r="BA79" s="426"/>
      <c r="BB79" s="422"/>
      <c r="BC79" s="422"/>
      <c r="BD79" s="422"/>
      <c r="BE79" s="611"/>
    </row>
    <row r="80" spans="1:57" ht="12.75" customHeight="1" thickBot="1" x14ac:dyDescent="0.3">
      <c r="A80" s="733"/>
      <c r="B80" s="547"/>
      <c r="C80" s="877"/>
      <c r="D80" s="536"/>
      <c r="E80" s="615"/>
      <c r="F80" s="368"/>
      <c r="G80" s="615"/>
      <c r="H80" s="521"/>
      <c r="I80" s="92" t="s">
        <v>197</v>
      </c>
      <c r="J80" s="551"/>
      <c r="K80" s="554"/>
      <c r="L80" s="512"/>
      <c r="M80" s="539"/>
      <c r="N80" s="615"/>
      <c r="O80" s="512"/>
      <c r="P80" s="530"/>
      <c r="Q80" s="530"/>
      <c r="R80" s="530"/>
      <c r="S80" s="530"/>
      <c r="T80" s="530"/>
      <c r="U80" s="530"/>
      <c r="V80" s="530"/>
      <c r="W80" s="530"/>
      <c r="X80" s="530"/>
      <c r="Y80" s="512"/>
      <c r="Z80" s="530"/>
      <c r="AA80" s="512"/>
      <c r="AB80" s="672"/>
      <c r="AC80" s="558"/>
      <c r="AD80" s="558"/>
      <c r="AE80" s="740"/>
      <c r="AF80" s="512"/>
      <c r="AG80" s="512"/>
      <c r="AH80" s="512"/>
      <c r="AI80" s="539"/>
      <c r="AJ80" s="649"/>
      <c r="AK80" s="669"/>
      <c r="AL80" s="669"/>
      <c r="AM80" s="512"/>
      <c r="AN80" s="536"/>
      <c r="AO80" s="582"/>
      <c r="AP80" s="373"/>
      <c r="AQ80" s="373"/>
      <c r="AR80" s="373"/>
      <c r="AS80" s="373"/>
      <c r="AT80" s="373"/>
      <c r="AU80" s="373"/>
      <c r="AV80" s="373"/>
      <c r="AW80" s="373"/>
      <c r="AX80" s="373"/>
      <c r="AY80" s="373"/>
      <c r="AZ80" s="420"/>
      <c r="BA80" s="426"/>
      <c r="BB80" s="422"/>
      <c r="BC80" s="422"/>
      <c r="BD80" s="422"/>
      <c r="BE80" s="611"/>
    </row>
    <row r="81" spans="1:57" ht="18.75" customHeight="1" thickBot="1" x14ac:dyDescent="0.3">
      <c r="A81" s="733"/>
      <c r="B81" s="547"/>
      <c r="C81" s="877"/>
      <c r="D81" s="536"/>
      <c r="E81" s="615"/>
      <c r="F81" s="368"/>
      <c r="G81" s="615"/>
      <c r="H81" s="521" t="s">
        <v>189</v>
      </c>
      <c r="I81" s="92" t="s">
        <v>197</v>
      </c>
      <c r="J81" s="551"/>
      <c r="K81" s="554"/>
      <c r="L81" s="512"/>
      <c r="M81" s="539"/>
      <c r="N81" s="615"/>
      <c r="O81" s="512"/>
      <c r="P81" s="530"/>
      <c r="Q81" s="530"/>
      <c r="R81" s="530"/>
      <c r="S81" s="530"/>
      <c r="T81" s="530"/>
      <c r="U81" s="530"/>
      <c r="V81" s="530"/>
      <c r="W81" s="530"/>
      <c r="X81" s="530"/>
      <c r="Y81" s="512"/>
      <c r="Z81" s="530"/>
      <c r="AA81" s="512"/>
      <c r="AB81" s="672"/>
      <c r="AC81" s="558"/>
      <c r="AD81" s="558"/>
      <c r="AE81" s="740"/>
      <c r="AF81" s="512"/>
      <c r="AG81" s="512"/>
      <c r="AH81" s="512"/>
      <c r="AI81" s="539"/>
      <c r="AJ81" s="649"/>
      <c r="AK81" s="669"/>
      <c r="AL81" s="669"/>
      <c r="AM81" s="512"/>
      <c r="AN81" s="536"/>
      <c r="AO81" s="582"/>
      <c r="AP81" s="373"/>
      <c r="AQ81" s="373"/>
      <c r="AR81" s="373"/>
      <c r="AS81" s="373"/>
      <c r="AT81" s="373"/>
      <c r="AU81" s="373"/>
      <c r="AV81" s="373"/>
      <c r="AW81" s="373"/>
      <c r="AX81" s="373"/>
      <c r="AY81" s="373"/>
      <c r="AZ81" s="420"/>
      <c r="BA81" s="426"/>
      <c r="BB81" s="422"/>
      <c r="BC81" s="422"/>
      <c r="BD81" s="422"/>
      <c r="BE81" s="611"/>
    </row>
    <row r="82" spans="1:57" ht="12.75" customHeight="1" thickBot="1" x14ac:dyDescent="0.3">
      <c r="A82" s="733"/>
      <c r="B82" s="547"/>
      <c r="C82" s="877"/>
      <c r="D82" s="536"/>
      <c r="E82" s="615"/>
      <c r="F82" s="368"/>
      <c r="G82" s="615"/>
      <c r="H82" s="521"/>
      <c r="I82" s="92" t="s">
        <v>197</v>
      </c>
      <c r="J82" s="551"/>
      <c r="K82" s="554"/>
      <c r="L82" s="512"/>
      <c r="M82" s="539"/>
      <c r="N82" s="615"/>
      <c r="O82" s="512"/>
      <c r="P82" s="530"/>
      <c r="Q82" s="530"/>
      <c r="R82" s="530"/>
      <c r="S82" s="530"/>
      <c r="T82" s="530"/>
      <c r="U82" s="530"/>
      <c r="V82" s="530"/>
      <c r="W82" s="530"/>
      <c r="X82" s="530"/>
      <c r="Y82" s="512"/>
      <c r="Z82" s="530"/>
      <c r="AA82" s="512"/>
      <c r="AB82" s="672"/>
      <c r="AC82" s="558"/>
      <c r="AD82" s="558"/>
      <c r="AE82" s="740"/>
      <c r="AF82" s="512"/>
      <c r="AG82" s="512"/>
      <c r="AH82" s="512"/>
      <c r="AI82" s="539"/>
      <c r="AJ82" s="649"/>
      <c r="AK82" s="669"/>
      <c r="AL82" s="669"/>
      <c r="AM82" s="512"/>
      <c r="AN82" s="536"/>
      <c r="AO82" s="582"/>
      <c r="AP82" s="373"/>
      <c r="AQ82" s="373"/>
      <c r="AR82" s="373"/>
      <c r="AS82" s="373"/>
      <c r="AT82" s="373"/>
      <c r="AU82" s="373"/>
      <c r="AV82" s="373"/>
      <c r="AW82" s="373"/>
      <c r="AX82" s="373"/>
      <c r="AY82" s="373"/>
      <c r="AZ82" s="420"/>
      <c r="BA82" s="426"/>
      <c r="BB82" s="422"/>
      <c r="BC82" s="422"/>
      <c r="BD82" s="422"/>
      <c r="BE82" s="611"/>
    </row>
    <row r="83" spans="1:57" ht="14.25" customHeight="1" thickBot="1" x14ac:dyDescent="0.3">
      <c r="A83" s="733"/>
      <c r="B83" s="547"/>
      <c r="C83" s="877"/>
      <c r="D83" s="536"/>
      <c r="E83" s="615"/>
      <c r="F83" s="368"/>
      <c r="G83" s="615"/>
      <c r="H83" s="523" t="s">
        <v>190</v>
      </c>
      <c r="I83" s="92" t="s">
        <v>197</v>
      </c>
      <c r="J83" s="551"/>
      <c r="K83" s="554"/>
      <c r="L83" s="512"/>
      <c r="M83" s="539"/>
      <c r="N83" s="615"/>
      <c r="O83" s="512"/>
      <c r="P83" s="530"/>
      <c r="Q83" s="530"/>
      <c r="R83" s="530"/>
      <c r="S83" s="530"/>
      <c r="T83" s="530"/>
      <c r="U83" s="530"/>
      <c r="V83" s="530"/>
      <c r="W83" s="530"/>
      <c r="X83" s="530"/>
      <c r="Y83" s="512"/>
      <c r="Z83" s="530"/>
      <c r="AA83" s="512"/>
      <c r="AB83" s="672"/>
      <c r="AC83" s="558"/>
      <c r="AD83" s="558"/>
      <c r="AE83" s="740"/>
      <c r="AF83" s="512"/>
      <c r="AG83" s="512"/>
      <c r="AH83" s="512"/>
      <c r="AI83" s="539"/>
      <c r="AJ83" s="649"/>
      <c r="AK83" s="669"/>
      <c r="AL83" s="669"/>
      <c r="AM83" s="512"/>
      <c r="AN83" s="536"/>
      <c r="AO83" s="582"/>
      <c r="AP83" s="373"/>
      <c r="AQ83" s="373"/>
      <c r="AR83" s="373"/>
      <c r="AS83" s="373"/>
      <c r="AT83" s="373"/>
      <c r="AU83" s="373"/>
      <c r="AV83" s="373"/>
      <c r="AW83" s="373"/>
      <c r="AX83" s="373"/>
      <c r="AY83" s="373"/>
      <c r="AZ83" s="420"/>
      <c r="BA83" s="426"/>
      <c r="BB83" s="422"/>
      <c r="BC83" s="422"/>
      <c r="BD83" s="422"/>
      <c r="BE83" s="611"/>
    </row>
    <row r="84" spans="1:57" ht="13.5" customHeight="1" thickBot="1" x14ac:dyDescent="0.3">
      <c r="A84" s="733"/>
      <c r="B84" s="547"/>
      <c r="C84" s="877"/>
      <c r="D84" s="536"/>
      <c r="E84" s="615"/>
      <c r="F84" s="368"/>
      <c r="G84" s="615"/>
      <c r="H84" s="525"/>
      <c r="I84" s="92" t="s">
        <v>197</v>
      </c>
      <c r="J84" s="551"/>
      <c r="K84" s="554"/>
      <c r="L84" s="512"/>
      <c r="M84" s="539"/>
      <c r="N84" s="615"/>
      <c r="O84" s="512"/>
      <c r="P84" s="530"/>
      <c r="Q84" s="530"/>
      <c r="R84" s="530"/>
      <c r="S84" s="530"/>
      <c r="T84" s="530"/>
      <c r="U84" s="530"/>
      <c r="V84" s="530"/>
      <c r="W84" s="530"/>
      <c r="X84" s="530"/>
      <c r="Y84" s="512"/>
      <c r="Z84" s="530"/>
      <c r="AA84" s="512"/>
      <c r="AB84" s="672"/>
      <c r="AC84" s="558"/>
      <c r="AD84" s="558"/>
      <c r="AE84" s="740"/>
      <c r="AF84" s="512"/>
      <c r="AG84" s="512"/>
      <c r="AH84" s="512"/>
      <c r="AI84" s="539"/>
      <c r="AJ84" s="649"/>
      <c r="AK84" s="669"/>
      <c r="AL84" s="669"/>
      <c r="AM84" s="512"/>
      <c r="AN84" s="536"/>
      <c r="AO84" s="582"/>
      <c r="AP84" s="373"/>
      <c r="AQ84" s="373"/>
      <c r="AR84" s="373"/>
      <c r="AS84" s="373"/>
      <c r="AT84" s="373"/>
      <c r="AU84" s="373"/>
      <c r="AV84" s="373"/>
      <c r="AW84" s="373"/>
      <c r="AX84" s="373"/>
      <c r="AY84" s="373"/>
      <c r="AZ84" s="420"/>
      <c r="BA84" s="426"/>
      <c r="BB84" s="422"/>
      <c r="BC84" s="422"/>
      <c r="BD84" s="422"/>
      <c r="BE84" s="611"/>
    </row>
    <row r="85" spans="1:57" ht="18.75" customHeight="1" thickBot="1" x14ac:dyDescent="0.3">
      <c r="A85" s="733"/>
      <c r="B85" s="547"/>
      <c r="C85" s="877"/>
      <c r="D85" s="536"/>
      <c r="E85" s="615"/>
      <c r="F85" s="368"/>
      <c r="G85" s="615"/>
      <c r="H85" s="651" t="s">
        <v>191</v>
      </c>
      <c r="I85" s="92" t="s">
        <v>197</v>
      </c>
      <c r="J85" s="551"/>
      <c r="K85" s="554"/>
      <c r="L85" s="512"/>
      <c r="M85" s="539"/>
      <c r="N85" s="615"/>
      <c r="O85" s="512"/>
      <c r="P85" s="530"/>
      <c r="Q85" s="530"/>
      <c r="R85" s="530"/>
      <c r="S85" s="530"/>
      <c r="T85" s="530"/>
      <c r="U85" s="530"/>
      <c r="V85" s="530"/>
      <c r="W85" s="530"/>
      <c r="X85" s="530"/>
      <c r="Y85" s="512"/>
      <c r="Z85" s="530"/>
      <c r="AA85" s="512"/>
      <c r="AB85" s="672"/>
      <c r="AC85" s="558"/>
      <c r="AD85" s="558"/>
      <c r="AE85" s="740"/>
      <c r="AF85" s="512"/>
      <c r="AG85" s="512"/>
      <c r="AH85" s="512"/>
      <c r="AI85" s="539"/>
      <c r="AJ85" s="649"/>
      <c r="AK85" s="669"/>
      <c r="AL85" s="669"/>
      <c r="AM85" s="512"/>
      <c r="AN85" s="536"/>
      <c r="AO85" s="582"/>
      <c r="AP85" s="373"/>
      <c r="AQ85" s="373"/>
      <c r="AR85" s="373"/>
      <c r="AS85" s="373"/>
      <c r="AT85" s="373"/>
      <c r="AU85" s="373"/>
      <c r="AV85" s="373"/>
      <c r="AW85" s="373"/>
      <c r="AX85" s="373"/>
      <c r="AY85" s="373"/>
      <c r="AZ85" s="420"/>
      <c r="BA85" s="426"/>
      <c r="BB85" s="422"/>
      <c r="BC85" s="422"/>
      <c r="BD85" s="422"/>
      <c r="BE85" s="611"/>
    </row>
    <row r="86" spans="1:57" ht="15.75" customHeight="1" thickBot="1" x14ac:dyDescent="0.3">
      <c r="A86" s="734"/>
      <c r="B86" s="657"/>
      <c r="C86" s="878"/>
      <c r="D86" s="599"/>
      <c r="E86" s="616"/>
      <c r="F86" s="369"/>
      <c r="G86" s="616"/>
      <c r="H86" s="652"/>
      <c r="I86" s="92" t="s">
        <v>197</v>
      </c>
      <c r="J86" s="633"/>
      <c r="K86" s="635"/>
      <c r="L86" s="556"/>
      <c r="M86" s="637"/>
      <c r="N86" s="616"/>
      <c r="O86" s="556"/>
      <c r="P86" s="625"/>
      <c r="Q86" s="625"/>
      <c r="R86" s="625"/>
      <c r="S86" s="625"/>
      <c r="T86" s="625"/>
      <c r="U86" s="625"/>
      <c r="V86" s="625"/>
      <c r="W86" s="625"/>
      <c r="X86" s="625"/>
      <c r="Y86" s="556"/>
      <c r="Z86" s="625"/>
      <c r="AA86" s="556"/>
      <c r="AB86" s="673"/>
      <c r="AC86" s="559"/>
      <c r="AD86" s="559"/>
      <c r="AE86" s="741"/>
      <c r="AF86" s="556"/>
      <c r="AG86" s="556"/>
      <c r="AH86" s="556"/>
      <c r="AI86" s="637"/>
      <c r="AJ86" s="650"/>
      <c r="AK86" s="670"/>
      <c r="AL86" s="670"/>
      <c r="AM86" s="556"/>
      <c r="AN86" s="599"/>
      <c r="AO86" s="612"/>
      <c r="AP86" s="374"/>
      <c r="AQ86" s="374"/>
      <c r="AR86" s="374"/>
      <c r="AS86" s="374"/>
      <c r="AT86" s="374"/>
      <c r="AU86" s="374"/>
      <c r="AV86" s="374"/>
      <c r="AW86" s="374"/>
      <c r="AX86" s="374"/>
      <c r="AY86" s="374"/>
      <c r="AZ86" s="427"/>
      <c r="BA86" s="428"/>
      <c r="BB86" s="429"/>
      <c r="BC86" s="429"/>
      <c r="BD86" s="429"/>
      <c r="BE86" s="613"/>
    </row>
    <row r="87" spans="1:57" ht="37.5" customHeight="1" thickBot="1" x14ac:dyDescent="0.3">
      <c r="A87" s="371">
        <v>4</v>
      </c>
      <c r="B87" s="927" t="s">
        <v>228</v>
      </c>
      <c r="C87" s="371" t="s">
        <v>327</v>
      </c>
      <c r="D87" s="598" t="s">
        <v>142</v>
      </c>
      <c r="E87" s="371" t="s">
        <v>230</v>
      </c>
      <c r="F87" s="371" t="s">
        <v>231</v>
      </c>
      <c r="G87" s="700" t="s">
        <v>145</v>
      </c>
      <c r="H87" s="91" t="s">
        <v>146</v>
      </c>
      <c r="I87" s="92" t="s">
        <v>197</v>
      </c>
      <c r="J87" s="632">
        <f>COUNTIF(I87:I112,[3]DATOS!$D$24)</f>
        <v>26</v>
      </c>
      <c r="K87" s="365" t="str">
        <f>+IF(AND(J87&lt;6,J87&gt;0),"Moderado",IF(AND(J87&lt;12,J87&gt;5),"Mayor",IF(AND(J87&lt;20,J87&gt;11),"Catastrófico","Responda las Preguntas de Impacto")))</f>
        <v>Responda las Preguntas de Impacto</v>
      </c>
      <c r="L87" s="511"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604"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391" t="s">
        <v>328</v>
      </c>
      <c r="O87" s="371" t="s">
        <v>149</v>
      </c>
      <c r="P87" s="34" t="s">
        <v>150</v>
      </c>
      <c r="Q87" s="30" t="s">
        <v>151</v>
      </c>
      <c r="R87" s="34">
        <f>+IFERROR(VLOOKUP(Q87,[9]DATOS!$E$2:$F$17,2,FALSE),"")</f>
        <v>15</v>
      </c>
      <c r="S87" s="373">
        <f>SUM(R87:R94)</f>
        <v>100</v>
      </c>
      <c r="T87" s="373" t="str">
        <f>+IF(AND(S87&lt;=100,S87&gt;=96),"Fuerte",IF(AND(S87&lt;=95,S87&gt;=86),"Moderado",IF(AND(S87&lt;=85,J87&gt;=0),"Débil"," ")))</f>
        <v>Fuerte</v>
      </c>
      <c r="U87" s="373" t="s">
        <v>152</v>
      </c>
      <c r="V87" s="373"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73">
        <f>IF(V87="Fuerte",100,IF(V87="Moderado",50,IF(V87="Débil",0)))</f>
        <v>100</v>
      </c>
      <c r="X87" s="373">
        <f>AVERAGE(W87:W112)</f>
        <v>100</v>
      </c>
      <c r="Y87" s="371" t="s">
        <v>233</v>
      </c>
      <c r="Z87" s="373" t="s">
        <v>264</v>
      </c>
      <c r="AA87" s="544" t="s">
        <v>234</v>
      </c>
      <c r="AB87" s="544" t="str">
        <f>+IF(X87=100,"Fuerte",IF(AND(X87&lt;=99,X87&gt;=50),"Moderado",IF(X87&lt;50,"Débil"," ")))</f>
        <v>Fuerte</v>
      </c>
      <c r="AC87" s="557" t="s">
        <v>156</v>
      </c>
      <c r="AD87" s="557" t="s">
        <v>157</v>
      </c>
      <c r="AE87" s="739"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371"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511" t="str">
        <f>K87</f>
        <v>Responda las Preguntas de Impacto</v>
      </c>
      <c r="AH87" s="511"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604"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507" t="s">
        <v>329</v>
      </c>
      <c r="AK87" s="508">
        <v>43466</v>
      </c>
      <c r="AL87" s="508">
        <v>43830</v>
      </c>
      <c r="AM87" s="507" t="s">
        <v>330</v>
      </c>
      <c r="AN87" s="368" t="s">
        <v>331</v>
      </c>
      <c r="AO87" s="623"/>
      <c r="AP87" s="588"/>
      <c r="AQ87" s="588"/>
      <c r="AR87" s="588"/>
      <c r="AS87" s="588"/>
      <c r="AT87" s="588"/>
      <c r="AU87" s="588"/>
      <c r="AV87" s="588"/>
      <c r="AW87" s="588"/>
      <c r="AX87" s="588"/>
      <c r="AY87" s="588"/>
      <c r="AZ87" s="589"/>
      <c r="BA87" s="592"/>
      <c r="BB87" s="617"/>
      <c r="BC87" s="617"/>
      <c r="BD87" s="617"/>
      <c r="BE87" s="620"/>
    </row>
    <row r="88" spans="1:57" ht="37.5" customHeight="1" thickBot="1" x14ac:dyDescent="0.3">
      <c r="A88" s="371"/>
      <c r="B88" s="928"/>
      <c r="C88" s="371"/>
      <c r="D88" s="536"/>
      <c r="E88" s="371"/>
      <c r="F88" s="371"/>
      <c r="G88" s="615"/>
      <c r="H88" s="91" t="s">
        <v>161</v>
      </c>
      <c r="I88" s="92" t="s">
        <v>197</v>
      </c>
      <c r="J88" s="551"/>
      <c r="K88" s="365"/>
      <c r="L88" s="512"/>
      <c r="M88" s="539"/>
      <c r="N88" s="391"/>
      <c r="O88" s="371"/>
      <c r="P88" s="34" t="s">
        <v>162</v>
      </c>
      <c r="Q88" s="30" t="s">
        <v>163</v>
      </c>
      <c r="R88" s="34">
        <f>+IFERROR(VLOOKUP(Q88,[9]DATOS!$E$2:$F$17,2,FALSE),"")</f>
        <v>15</v>
      </c>
      <c r="S88" s="373"/>
      <c r="T88" s="373"/>
      <c r="U88" s="373"/>
      <c r="V88" s="373"/>
      <c r="W88" s="373"/>
      <c r="X88" s="373"/>
      <c r="Y88" s="371"/>
      <c r="Z88" s="373"/>
      <c r="AA88" s="544"/>
      <c r="AB88" s="544"/>
      <c r="AC88" s="558"/>
      <c r="AD88" s="558"/>
      <c r="AE88" s="740"/>
      <c r="AF88" s="371"/>
      <c r="AG88" s="512"/>
      <c r="AH88" s="512"/>
      <c r="AI88" s="539"/>
      <c r="AJ88" s="507"/>
      <c r="AK88" s="508"/>
      <c r="AL88" s="508"/>
      <c r="AM88" s="507"/>
      <c r="AN88" s="368"/>
      <c r="AO88" s="580"/>
      <c r="AP88" s="530"/>
      <c r="AQ88" s="530"/>
      <c r="AR88" s="530"/>
      <c r="AS88" s="530"/>
      <c r="AT88" s="530"/>
      <c r="AU88" s="530"/>
      <c r="AV88" s="530"/>
      <c r="AW88" s="530"/>
      <c r="AX88" s="530"/>
      <c r="AY88" s="530"/>
      <c r="AZ88" s="590"/>
      <c r="BA88" s="593"/>
      <c r="BB88" s="618"/>
      <c r="BC88" s="618"/>
      <c r="BD88" s="618"/>
      <c r="BE88" s="621"/>
    </row>
    <row r="89" spans="1:57" ht="37.5" customHeight="1" thickBot="1" x14ac:dyDescent="0.3">
      <c r="A89" s="371"/>
      <c r="B89" s="928"/>
      <c r="C89" s="371"/>
      <c r="D89" s="536"/>
      <c r="E89" s="371"/>
      <c r="F89" s="371"/>
      <c r="G89" s="615"/>
      <c r="H89" s="91" t="s">
        <v>164</v>
      </c>
      <c r="I89" s="92" t="s">
        <v>197</v>
      </c>
      <c r="J89" s="551"/>
      <c r="K89" s="365"/>
      <c r="L89" s="512"/>
      <c r="M89" s="539"/>
      <c r="N89" s="391"/>
      <c r="O89" s="371"/>
      <c r="P89" s="34" t="s">
        <v>165</v>
      </c>
      <c r="Q89" s="30" t="s">
        <v>166</v>
      </c>
      <c r="R89" s="34">
        <f>+IFERROR(VLOOKUP(Q89,[9]DATOS!$E$2:$F$17,2,FALSE),"")</f>
        <v>15</v>
      </c>
      <c r="S89" s="373"/>
      <c r="T89" s="373"/>
      <c r="U89" s="373"/>
      <c r="V89" s="373"/>
      <c r="W89" s="373"/>
      <c r="X89" s="373"/>
      <c r="Y89" s="371"/>
      <c r="Z89" s="373"/>
      <c r="AA89" s="544"/>
      <c r="AB89" s="544"/>
      <c r="AC89" s="558"/>
      <c r="AD89" s="558"/>
      <c r="AE89" s="740"/>
      <c r="AF89" s="371"/>
      <c r="AG89" s="512"/>
      <c r="AH89" s="512"/>
      <c r="AI89" s="539"/>
      <c r="AJ89" s="507"/>
      <c r="AK89" s="508"/>
      <c r="AL89" s="508"/>
      <c r="AM89" s="507"/>
      <c r="AN89" s="368"/>
      <c r="AO89" s="580"/>
      <c r="AP89" s="530"/>
      <c r="AQ89" s="530"/>
      <c r="AR89" s="530"/>
      <c r="AS89" s="530"/>
      <c r="AT89" s="530"/>
      <c r="AU89" s="530"/>
      <c r="AV89" s="530"/>
      <c r="AW89" s="530"/>
      <c r="AX89" s="530"/>
      <c r="AY89" s="530"/>
      <c r="AZ89" s="590"/>
      <c r="BA89" s="593"/>
      <c r="BB89" s="618"/>
      <c r="BC89" s="618"/>
      <c r="BD89" s="618"/>
      <c r="BE89" s="621"/>
    </row>
    <row r="90" spans="1:57" ht="37.5" customHeight="1" thickBot="1" x14ac:dyDescent="0.3">
      <c r="A90" s="371"/>
      <c r="B90" s="928"/>
      <c r="C90" s="371"/>
      <c r="D90" s="536"/>
      <c r="E90" s="371"/>
      <c r="F90" s="371"/>
      <c r="G90" s="615"/>
      <c r="H90" s="91" t="s">
        <v>167</v>
      </c>
      <c r="I90" s="92" t="s">
        <v>197</v>
      </c>
      <c r="J90" s="551"/>
      <c r="K90" s="365"/>
      <c r="L90" s="512"/>
      <c r="M90" s="539"/>
      <c r="N90" s="391"/>
      <c r="O90" s="371"/>
      <c r="P90" s="34" t="s">
        <v>169</v>
      </c>
      <c r="Q90" s="30" t="s">
        <v>170</v>
      </c>
      <c r="R90" s="34">
        <f>+IFERROR(VLOOKUP(Q90,[9]DATOS!$E$2:$F$17,2,FALSE),"")</f>
        <v>15</v>
      </c>
      <c r="S90" s="373"/>
      <c r="T90" s="373"/>
      <c r="U90" s="373"/>
      <c r="V90" s="373"/>
      <c r="W90" s="373"/>
      <c r="X90" s="373"/>
      <c r="Y90" s="371"/>
      <c r="Z90" s="373"/>
      <c r="AA90" s="544"/>
      <c r="AB90" s="544"/>
      <c r="AC90" s="558"/>
      <c r="AD90" s="558"/>
      <c r="AE90" s="740"/>
      <c r="AF90" s="371"/>
      <c r="AG90" s="512"/>
      <c r="AH90" s="512"/>
      <c r="AI90" s="539"/>
      <c r="AJ90" s="507"/>
      <c r="AK90" s="508"/>
      <c r="AL90" s="508"/>
      <c r="AM90" s="507"/>
      <c r="AN90" s="368"/>
      <c r="AO90" s="580"/>
      <c r="AP90" s="530"/>
      <c r="AQ90" s="530"/>
      <c r="AR90" s="530"/>
      <c r="AS90" s="530"/>
      <c r="AT90" s="530"/>
      <c r="AU90" s="530"/>
      <c r="AV90" s="530"/>
      <c r="AW90" s="530"/>
      <c r="AX90" s="530"/>
      <c r="AY90" s="530"/>
      <c r="AZ90" s="590"/>
      <c r="BA90" s="593"/>
      <c r="BB90" s="618"/>
      <c r="BC90" s="618"/>
      <c r="BD90" s="618"/>
      <c r="BE90" s="621"/>
    </row>
    <row r="91" spans="1:57" ht="47.25" customHeight="1" thickBot="1" x14ac:dyDescent="0.3">
      <c r="A91" s="371"/>
      <c r="B91" s="928"/>
      <c r="C91" s="371"/>
      <c r="D91" s="536"/>
      <c r="E91" s="371"/>
      <c r="F91" s="371"/>
      <c r="G91" s="615"/>
      <c r="H91" s="91" t="s">
        <v>171</v>
      </c>
      <c r="I91" s="92" t="s">
        <v>197</v>
      </c>
      <c r="J91" s="551"/>
      <c r="K91" s="365"/>
      <c r="L91" s="512"/>
      <c r="M91" s="539"/>
      <c r="N91" s="391"/>
      <c r="O91" s="371"/>
      <c r="P91" s="34" t="s">
        <v>172</v>
      </c>
      <c r="Q91" s="30" t="s">
        <v>173</v>
      </c>
      <c r="R91" s="34">
        <f>+IFERROR(VLOOKUP(Q91,[9]DATOS!$E$2:$F$17,2,FALSE),"")</f>
        <v>15</v>
      </c>
      <c r="S91" s="373"/>
      <c r="T91" s="373"/>
      <c r="U91" s="373"/>
      <c r="V91" s="373"/>
      <c r="W91" s="373"/>
      <c r="X91" s="373"/>
      <c r="Y91" s="371"/>
      <c r="Z91" s="373"/>
      <c r="AA91" s="544"/>
      <c r="AB91" s="544"/>
      <c r="AC91" s="558"/>
      <c r="AD91" s="558"/>
      <c r="AE91" s="740"/>
      <c r="AF91" s="371"/>
      <c r="AG91" s="512"/>
      <c r="AH91" s="512"/>
      <c r="AI91" s="539"/>
      <c r="AJ91" s="507"/>
      <c r="AK91" s="508"/>
      <c r="AL91" s="508"/>
      <c r="AM91" s="507"/>
      <c r="AN91" s="368"/>
      <c r="AO91" s="580"/>
      <c r="AP91" s="530"/>
      <c r="AQ91" s="530"/>
      <c r="AR91" s="530"/>
      <c r="AS91" s="530"/>
      <c r="AT91" s="530"/>
      <c r="AU91" s="530"/>
      <c r="AV91" s="530"/>
      <c r="AW91" s="530"/>
      <c r="AX91" s="530"/>
      <c r="AY91" s="530"/>
      <c r="AZ91" s="590"/>
      <c r="BA91" s="593"/>
      <c r="BB91" s="618"/>
      <c r="BC91" s="618"/>
      <c r="BD91" s="618"/>
      <c r="BE91" s="621"/>
    </row>
    <row r="92" spans="1:57" ht="56.25" customHeight="1" thickBot="1" x14ac:dyDescent="0.3">
      <c r="A92" s="371"/>
      <c r="B92" s="928"/>
      <c r="C92" s="371"/>
      <c r="D92" s="536"/>
      <c r="E92" s="371"/>
      <c r="F92" s="371"/>
      <c r="G92" s="615"/>
      <c r="H92" s="91" t="s">
        <v>174</v>
      </c>
      <c r="I92" s="92" t="s">
        <v>197</v>
      </c>
      <c r="J92" s="551"/>
      <c r="K92" s="365"/>
      <c r="L92" s="512"/>
      <c r="M92" s="539"/>
      <c r="N92" s="391"/>
      <c r="O92" s="371"/>
      <c r="P92" s="34" t="s">
        <v>175</v>
      </c>
      <c r="Q92" s="30" t="s">
        <v>176</v>
      </c>
      <c r="R92" s="34">
        <f>+IFERROR(VLOOKUP(Q92,[9]DATOS!$E$2:$F$17,2,FALSE),"")</f>
        <v>15</v>
      </c>
      <c r="S92" s="373"/>
      <c r="T92" s="373"/>
      <c r="U92" s="373"/>
      <c r="V92" s="373"/>
      <c r="W92" s="373"/>
      <c r="X92" s="373"/>
      <c r="Y92" s="371"/>
      <c r="Z92" s="373"/>
      <c r="AA92" s="544"/>
      <c r="AB92" s="544"/>
      <c r="AC92" s="558"/>
      <c r="AD92" s="558"/>
      <c r="AE92" s="740"/>
      <c r="AF92" s="371"/>
      <c r="AG92" s="512"/>
      <c r="AH92" s="512"/>
      <c r="AI92" s="539"/>
      <c r="AJ92" s="507"/>
      <c r="AK92" s="508"/>
      <c r="AL92" s="508"/>
      <c r="AM92" s="507"/>
      <c r="AN92" s="368"/>
      <c r="AO92" s="580"/>
      <c r="AP92" s="530"/>
      <c r="AQ92" s="530"/>
      <c r="AR92" s="530"/>
      <c r="AS92" s="530"/>
      <c r="AT92" s="530"/>
      <c r="AU92" s="530"/>
      <c r="AV92" s="530"/>
      <c r="AW92" s="530"/>
      <c r="AX92" s="530"/>
      <c r="AY92" s="530"/>
      <c r="AZ92" s="590"/>
      <c r="BA92" s="593"/>
      <c r="BB92" s="618"/>
      <c r="BC92" s="618"/>
      <c r="BD92" s="618"/>
      <c r="BE92" s="621"/>
    </row>
    <row r="93" spans="1:57" ht="51.75" customHeight="1" thickBot="1" x14ac:dyDescent="0.3">
      <c r="A93" s="371"/>
      <c r="B93" s="928"/>
      <c r="C93" s="371"/>
      <c r="D93" s="536"/>
      <c r="E93" s="371"/>
      <c r="F93" s="371"/>
      <c r="G93" s="615"/>
      <c r="H93" s="91" t="s">
        <v>177</v>
      </c>
      <c r="I93" s="92" t="s">
        <v>197</v>
      </c>
      <c r="J93" s="551"/>
      <c r="K93" s="365"/>
      <c r="L93" s="512"/>
      <c r="M93" s="539"/>
      <c r="N93" s="391"/>
      <c r="O93" s="371"/>
      <c r="P93" s="34" t="s">
        <v>178</v>
      </c>
      <c r="Q93" s="34" t="s">
        <v>179</v>
      </c>
      <c r="R93" s="34">
        <f>+IFERROR(VLOOKUP(Q93,[9]DATOS!$E$2:$F$17,2,FALSE),"")</f>
        <v>10</v>
      </c>
      <c r="S93" s="373"/>
      <c r="T93" s="373"/>
      <c r="U93" s="373"/>
      <c r="V93" s="373"/>
      <c r="W93" s="373"/>
      <c r="X93" s="373"/>
      <c r="Y93" s="371"/>
      <c r="Z93" s="373"/>
      <c r="AA93" s="544"/>
      <c r="AB93" s="544"/>
      <c r="AC93" s="558"/>
      <c r="AD93" s="558"/>
      <c r="AE93" s="740"/>
      <c r="AF93" s="371"/>
      <c r="AG93" s="512"/>
      <c r="AH93" s="512"/>
      <c r="AI93" s="539"/>
      <c r="AJ93" s="507"/>
      <c r="AK93" s="508"/>
      <c r="AL93" s="508"/>
      <c r="AM93" s="507"/>
      <c r="AN93" s="368"/>
      <c r="AO93" s="580"/>
      <c r="AP93" s="530"/>
      <c r="AQ93" s="530"/>
      <c r="AR93" s="530"/>
      <c r="AS93" s="530"/>
      <c r="AT93" s="530"/>
      <c r="AU93" s="530"/>
      <c r="AV93" s="530"/>
      <c r="AW93" s="530"/>
      <c r="AX93" s="530"/>
      <c r="AY93" s="530"/>
      <c r="AZ93" s="590"/>
      <c r="BA93" s="593"/>
      <c r="BB93" s="618"/>
      <c r="BC93" s="618"/>
      <c r="BD93" s="618"/>
      <c r="BE93" s="621"/>
    </row>
    <row r="94" spans="1:57" ht="68.25" customHeight="1" thickBot="1" x14ac:dyDescent="0.3">
      <c r="A94" s="371"/>
      <c r="B94" s="928"/>
      <c r="C94" s="371"/>
      <c r="D94" s="536"/>
      <c r="E94" s="371"/>
      <c r="F94" s="371"/>
      <c r="G94" s="615"/>
      <c r="H94" s="91" t="s">
        <v>180</v>
      </c>
      <c r="I94" s="92" t="s">
        <v>197</v>
      </c>
      <c r="J94" s="551"/>
      <c r="K94" s="365"/>
      <c r="L94" s="512"/>
      <c r="M94" s="539"/>
      <c r="N94" s="391"/>
      <c r="O94" s="371"/>
      <c r="P94" s="34"/>
      <c r="Q94" s="34"/>
      <c r="R94" s="34"/>
      <c r="S94" s="373"/>
      <c r="T94" s="373"/>
      <c r="U94" s="373"/>
      <c r="V94" s="373"/>
      <c r="W94" s="373"/>
      <c r="X94" s="373"/>
      <c r="Y94" s="371"/>
      <c r="Z94" s="373"/>
      <c r="AA94" s="544"/>
      <c r="AB94" s="544"/>
      <c r="AC94" s="558"/>
      <c r="AD94" s="558"/>
      <c r="AE94" s="740"/>
      <c r="AF94" s="371"/>
      <c r="AG94" s="512"/>
      <c r="AH94" s="512"/>
      <c r="AI94" s="539"/>
      <c r="AJ94" s="507"/>
      <c r="AK94" s="508"/>
      <c r="AL94" s="508"/>
      <c r="AM94" s="507"/>
      <c r="AN94" s="368"/>
      <c r="AO94" s="581"/>
      <c r="AP94" s="531"/>
      <c r="AQ94" s="531"/>
      <c r="AR94" s="531"/>
      <c r="AS94" s="531"/>
      <c r="AT94" s="531"/>
      <c r="AU94" s="531"/>
      <c r="AV94" s="531"/>
      <c r="AW94" s="531"/>
      <c r="AX94" s="531"/>
      <c r="AY94" s="531"/>
      <c r="AZ94" s="591"/>
      <c r="BA94" s="594"/>
      <c r="BB94" s="619"/>
      <c r="BC94" s="619"/>
      <c r="BD94" s="619"/>
      <c r="BE94" s="622"/>
    </row>
    <row r="95" spans="1:57" ht="37.5" customHeight="1" thickBot="1" x14ac:dyDescent="0.3">
      <c r="A95" s="371"/>
      <c r="B95" s="928"/>
      <c r="C95" s="371"/>
      <c r="D95" s="536"/>
      <c r="E95" s="371"/>
      <c r="F95" s="371"/>
      <c r="G95" s="615"/>
      <c r="H95" s="91" t="s">
        <v>181</v>
      </c>
      <c r="I95" s="92" t="s">
        <v>197</v>
      </c>
      <c r="J95" s="551"/>
      <c r="K95" s="365"/>
      <c r="L95" s="512"/>
      <c r="M95" s="539"/>
      <c r="N95" s="391" t="s">
        <v>238</v>
      </c>
      <c r="O95" s="371" t="s">
        <v>149</v>
      </c>
      <c r="P95" s="34" t="s">
        <v>150</v>
      </c>
      <c r="Q95" s="30" t="s">
        <v>151</v>
      </c>
      <c r="R95" s="34">
        <f>+IFERROR(VLOOKUP(Q95,[9]DATOS!$E$2:$F$17,2,FALSE),"")</f>
        <v>15</v>
      </c>
      <c r="S95" s="373">
        <f>SUM(R95:R104)</f>
        <v>100</v>
      </c>
      <c r="T95" s="373" t="str">
        <f>+IF(AND(S95&lt;=100,S95&gt;=96),"Fuerte",IF(AND(S95&lt;=95,S95&gt;=86),"Moderado",IF(AND(S95&lt;=85,J95&gt;=0),"Débil"," ")))</f>
        <v>Fuerte</v>
      </c>
      <c r="U95" s="373" t="s">
        <v>152</v>
      </c>
      <c r="V95" s="373"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373">
        <f>IF(V95="Fuerte",100,IF(V95="Moderado",50,IF(V95="Débil",0)))</f>
        <v>100</v>
      </c>
      <c r="X95" s="373"/>
      <c r="Y95" s="371" t="s">
        <v>233</v>
      </c>
      <c r="Z95" s="543" t="s">
        <v>270</v>
      </c>
      <c r="AA95" s="371" t="s">
        <v>240</v>
      </c>
      <c r="AB95" s="544"/>
      <c r="AC95" s="558"/>
      <c r="AD95" s="558"/>
      <c r="AE95" s="740"/>
      <c r="AF95" s="371"/>
      <c r="AG95" s="512"/>
      <c r="AH95" s="512"/>
      <c r="AI95" s="539"/>
      <c r="AJ95" s="507"/>
      <c r="AK95" s="508"/>
      <c r="AL95" s="508"/>
      <c r="AM95" s="507"/>
      <c r="AN95" s="368"/>
      <c r="AO95" s="582"/>
      <c r="AP95" s="373"/>
      <c r="AQ95" s="373"/>
      <c r="AR95" s="373"/>
      <c r="AS95" s="373"/>
      <c r="AT95" s="373"/>
      <c r="AU95" s="373"/>
      <c r="AV95" s="373"/>
      <c r="AW95" s="373"/>
      <c r="AX95" s="373"/>
      <c r="AY95" s="373"/>
      <c r="AZ95" s="420"/>
      <c r="BA95" s="426"/>
      <c r="BB95" s="422"/>
      <c r="BC95" s="422"/>
      <c r="BD95" s="422"/>
      <c r="BE95" s="611"/>
    </row>
    <row r="96" spans="1:57" ht="37.5" customHeight="1" thickBot="1" x14ac:dyDescent="0.3">
      <c r="A96" s="371"/>
      <c r="B96" s="928"/>
      <c r="C96" s="371"/>
      <c r="D96" s="536"/>
      <c r="E96" s="371"/>
      <c r="F96" s="371"/>
      <c r="G96" s="615"/>
      <c r="H96" s="91" t="s">
        <v>182</v>
      </c>
      <c r="I96" s="92" t="s">
        <v>197</v>
      </c>
      <c r="J96" s="551"/>
      <c r="K96" s="365"/>
      <c r="L96" s="512"/>
      <c r="M96" s="539"/>
      <c r="N96" s="391"/>
      <c r="O96" s="371"/>
      <c r="P96" s="34" t="s">
        <v>162</v>
      </c>
      <c r="Q96" s="30" t="s">
        <v>163</v>
      </c>
      <c r="R96" s="34">
        <f>+IFERROR(VLOOKUP(Q96,[9]DATOS!$E$2:$F$17,2,FALSE),"")</f>
        <v>15</v>
      </c>
      <c r="S96" s="373"/>
      <c r="T96" s="373"/>
      <c r="U96" s="373"/>
      <c r="V96" s="373"/>
      <c r="W96" s="373"/>
      <c r="X96" s="373"/>
      <c r="Y96" s="371"/>
      <c r="Z96" s="373"/>
      <c r="AA96" s="371"/>
      <c r="AB96" s="544"/>
      <c r="AC96" s="558"/>
      <c r="AD96" s="558"/>
      <c r="AE96" s="740"/>
      <c r="AF96" s="371"/>
      <c r="AG96" s="512"/>
      <c r="AH96" s="512"/>
      <c r="AI96" s="539"/>
      <c r="AJ96" s="507"/>
      <c r="AK96" s="508"/>
      <c r="AL96" s="508"/>
      <c r="AM96" s="507"/>
      <c r="AN96" s="368"/>
      <c r="AO96" s="582"/>
      <c r="AP96" s="373"/>
      <c r="AQ96" s="373"/>
      <c r="AR96" s="373"/>
      <c r="AS96" s="373"/>
      <c r="AT96" s="373"/>
      <c r="AU96" s="373"/>
      <c r="AV96" s="373"/>
      <c r="AW96" s="373"/>
      <c r="AX96" s="373"/>
      <c r="AY96" s="373"/>
      <c r="AZ96" s="420"/>
      <c r="BA96" s="426"/>
      <c r="BB96" s="422"/>
      <c r="BC96" s="422"/>
      <c r="BD96" s="422"/>
      <c r="BE96" s="611"/>
    </row>
    <row r="97" spans="1:57" ht="37.5" customHeight="1" thickBot="1" x14ac:dyDescent="0.3">
      <c r="A97" s="371"/>
      <c r="B97" s="928"/>
      <c r="C97" s="371"/>
      <c r="D97" s="536"/>
      <c r="E97" s="371"/>
      <c r="F97" s="371"/>
      <c r="G97" s="615"/>
      <c r="H97" s="91" t="s">
        <v>183</v>
      </c>
      <c r="I97" s="92" t="s">
        <v>197</v>
      </c>
      <c r="J97" s="551"/>
      <c r="K97" s="365"/>
      <c r="L97" s="512"/>
      <c r="M97" s="539"/>
      <c r="N97" s="391"/>
      <c r="O97" s="371"/>
      <c r="P97" s="34" t="s">
        <v>165</v>
      </c>
      <c r="Q97" s="30" t="s">
        <v>166</v>
      </c>
      <c r="R97" s="34">
        <f>+IFERROR(VLOOKUP(Q97,[9]DATOS!$E$2:$F$17,2,FALSE),"")</f>
        <v>15</v>
      </c>
      <c r="S97" s="373"/>
      <c r="T97" s="373"/>
      <c r="U97" s="373"/>
      <c r="V97" s="373"/>
      <c r="W97" s="373"/>
      <c r="X97" s="373"/>
      <c r="Y97" s="371"/>
      <c r="Z97" s="373"/>
      <c r="AA97" s="371"/>
      <c r="AB97" s="544"/>
      <c r="AC97" s="558"/>
      <c r="AD97" s="558"/>
      <c r="AE97" s="740"/>
      <c r="AF97" s="371"/>
      <c r="AG97" s="512"/>
      <c r="AH97" s="512"/>
      <c r="AI97" s="539"/>
      <c r="AJ97" s="507"/>
      <c r="AK97" s="508"/>
      <c r="AL97" s="508"/>
      <c r="AM97" s="507"/>
      <c r="AN97" s="368"/>
      <c r="AO97" s="582"/>
      <c r="AP97" s="373"/>
      <c r="AQ97" s="373"/>
      <c r="AR97" s="373"/>
      <c r="AS97" s="373"/>
      <c r="AT97" s="373"/>
      <c r="AU97" s="373"/>
      <c r="AV97" s="373"/>
      <c r="AW97" s="373"/>
      <c r="AX97" s="373"/>
      <c r="AY97" s="373"/>
      <c r="AZ97" s="420"/>
      <c r="BA97" s="426"/>
      <c r="BB97" s="422"/>
      <c r="BC97" s="422"/>
      <c r="BD97" s="422"/>
      <c r="BE97" s="611"/>
    </row>
    <row r="98" spans="1:57" ht="37.5" customHeight="1" thickBot="1" x14ac:dyDescent="0.3">
      <c r="A98" s="371"/>
      <c r="B98" s="928"/>
      <c r="C98" s="371"/>
      <c r="D98" s="536"/>
      <c r="E98" s="371"/>
      <c r="F98" s="371"/>
      <c r="G98" s="615"/>
      <c r="H98" s="91" t="s">
        <v>184</v>
      </c>
      <c r="I98" s="92" t="s">
        <v>197</v>
      </c>
      <c r="J98" s="551"/>
      <c r="K98" s="365"/>
      <c r="L98" s="512"/>
      <c r="M98" s="539"/>
      <c r="N98" s="391"/>
      <c r="O98" s="371"/>
      <c r="P98" s="34" t="s">
        <v>169</v>
      </c>
      <c r="Q98" s="30" t="s">
        <v>170</v>
      </c>
      <c r="R98" s="34">
        <f>+IFERROR(VLOOKUP(Q98,[9]DATOS!$E$2:$F$17,2,FALSE),"")</f>
        <v>15</v>
      </c>
      <c r="S98" s="373"/>
      <c r="T98" s="373"/>
      <c r="U98" s="373"/>
      <c r="V98" s="373"/>
      <c r="W98" s="373"/>
      <c r="X98" s="373"/>
      <c r="Y98" s="371"/>
      <c r="Z98" s="373"/>
      <c r="AA98" s="371"/>
      <c r="AB98" s="544"/>
      <c r="AC98" s="558"/>
      <c r="AD98" s="558"/>
      <c r="AE98" s="740"/>
      <c r="AF98" s="371"/>
      <c r="AG98" s="512"/>
      <c r="AH98" s="512"/>
      <c r="AI98" s="539"/>
      <c r="AJ98" s="507"/>
      <c r="AK98" s="508"/>
      <c r="AL98" s="508"/>
      <c r="AM98" s="507"/>
      <c r="AN98" s="368"/>
      <c r="AO98" s="582"/>
      <c r="AP98" s="373"/>
      <c r="AQ98" s="373"/>
      <c r="AR98" s="373"/>
      <c r="AS98" s="373"/>
      <c r="AT98" s="373"/>
      <c r="AU98" s="373"/>
      <c r="AV98" s="373"/>
      <c r="AW98" s="373"/>
      <c r="AX98" s="373"/>
      <c r="AY98" s="373"/>
      <c r="AZ98" s="420"/>
      <c r="BA98" s="426"/>
      <c r="BB98" s="422"/>
      <c r="BC98" s="422"/>
      <c r="BD98" s="422"/>
      <c r="BE98" s="611"/>
    </row>
    <row r="99" spans="1:57" ht="18.75" customHeight="1" thickBot="1" x14ac:dyDescent="0.3">
      <c r="A99" s="371"/>
      <c r="B99" s="928"/>
      <c r="C99" s="371"/>
      <c r="D99" s="536"/>
      <c r="E99" s="371"/>
      <c r="F99" s="371"/>
      <c r="G99" s="615"/>
      <c r="H99" s="521" t="s">
        <v>185</v>
      </c>
      <c r="I99" s="92" t="s">
        <v>197</v>
      </c>
      <c r="J99" s="551"/>
      <c r="K99" s="365"/>
      <c r="L99" s="512"/>
      <c r="M99" s="539"/>
      <c r="N99" s="391"/>
      <c r="O99" s="371"/>
      <c r="P99" s="34" t="s">
        <v>172</v>
      </c>
      <c r="Q99" s="30" t="s">
        <v>173</v>
      </c>
      <c r="R99" s="34">
        <f>+IFERROR(VLOOKUP(Q99,[9]DATOS!$E$2:$F$17,2,FALSE),"")</f>
        <v>15</v>
      </c>
      <c r="S99" s="373"/>
      <c r="T99" s="373"/>
      <c r="U99" s="373"/>
      <c r="V99" s="373"/>
      <c r="W99" s="373"/>
      <c r="X99" s="373"/>
      <c r="Y99" s="371"/>
      <c r="Z99" s="373"/>
      <c r="AA99" s="371"/>
      <c r="AB99" s="544"/>
      <c r="AC99" s="558"/>
      <c r="AD99" s="558"/>
      <c r="AE99" s="740"/>
      <c r="AF99" s="371"/>
      <c r="AG99" s="512"/>
      <c r="AH99" s="512"/>
      <c r="AI99" s="539"/>
      <c r="AJ99" s="507"/>
      <c r="AK99" s="508"/>
      <c r="AL99" s="508"/>
      <c r="AM99" s="507"/>
      <c r="AN99" s="368"/>
      <c r="AO99" s="582"/>
      <c r="AP99" s="373"/>
      <c r="AQ99" s="373"/>
      <c r="AR99" s="373"/>
      <c r="AS99" s="373"/>
      <c r="AT99" s="373"/>
      <c r="AU99" s="373"/>
      <c r="AV99" s="373"/>
      <c r="AW99" s="373"/>
      <c r="AX99" s="373"/>
      <c r="AY99" s="373"/>
      <c r="AZ99" s="420"/>
      <c r="BA99" s="426"/>
      <c r="BB99" s="422"/>
      <c r="BC99" s="422"/>
      <c r="BD99" s="422"/>
      <c r="BE99" s="611"/>
    </row>
    <row r="100" spans="1:57" ht="45.75" customHeight="1" thickBot="1" x14ac:dyDescent="0.3">
      <c r="A100" s="371"/>
      <c r="B100" s="928"/>
      <c r="C100" s="371"/>
      <c r="D100" s="536"/>
      <c r="E100" s="371"/>
      <c r="F100" s="371"/>
      <c r="G100" s="615"/>
      <c r="H100" s="521"/>
      <c r="I100" s="92" t="s">
        <v>197</v>
      </c>
      <c r="J100" s="551"/>
      <c r="K100" s="365"/>
      <c r="L100" s="512"/>
      <c r="M100" s="539"/>
      <c r="N100" s="391"/>
      <c r="O100" s="371"/>
      <c r="P100" s="34" t="s">
        <v>175</v>
      </c>
      <c r="Q100" s="30" t="s">
        <v>176</v>
      </c>
      <c r="R100" s="34">
        <f>+IFERROR(VLOOKUP(Q100,[9]DATOS!$E$2:$F$17,2,FALSE),"")</f>
        <v>15</v>
      </c>
      <c r="S100" s="373"/>
      <c r="T100" s="373"/>
      <c r="U100" s="373"/>
      <c r="V100" s="373"/>
      <c r="W100" s="373"/>
      <c r="X100" s="373"/>
      <c r="Y100" s="371"/>
      <c r="Z100" s="373"/>
      <c r="AA100" s="371"/>
      <c r="AB100" s="544"/>
      <c r="AC100" s="558"/>
      <c r="AD100" s="558"/>
      <c r="AE100" s="740"/>
      <c r="AF100" s="371"/>
      <c r="AG100" s="512"/>
      <c r="AH100" s="512"/>
      <c r="AI100" s="539"/>
      <c r="AJ100" s="507"/>
      <c r="AK100" s="508"/>
      <c r="AL100" s="508"/>
      <c r="AM100" s="507"/>
      <c r="AN100" s="368"/>
      <c r="AO100" s="582"/>
      <c r="AP100" s="373"/>
      <c r="AQ100" s="373"/>
      <c r="AR100" s="373"/>
      <c r="AS100" s="373"/>
      <c r="AT100" s="373"/>
      <c r="AU100" s="373"/>
      <c r="AV100" s="373"/>
      <c r="AW100" s="373"/>
      <c r="AX100" s="373"/>
      <c r="AY100" s="373"/>
      <c r="AZ100" s="420"/>
      <c r="BA100" s="426"/>
      <c r="BB100" s="422"/>
      <c r="BC100" s="422"/>
      <c r="BD100" s="422"/>
      <c r="BE100" s="611"/>
    </row>
    <row r="101" spans="1:57" ht="27.75" customHeight="1" thickBot="1" x14ac:dyDescent="0.3">
      <c r="A101" s="371"/>
      <c r="B101" s="928"/>
      <c r="C101" s="371"/>
      <c r="D101" s="536"/>
      <c r="E101" s="371"/>
      <c r="F101" s="371"/>
      <c r="G101" s="615"/>
      <c r="H101" s="521" t="s">
        <v>186</v>
      </c>
      <c r="I101" s="92" t="s">
        <v>197</v>
      </c>
      <c r="J101" s="551"/>
      <c r="K101" s="365"/>
      <c r="L101" s="512"/>
      <c r="M101" s="539"/>
      <c r="N101" s="391"/>
      <c r="O101" s="371"/>
      <c r="P101" s="34" t="s">
        <v>178</v>
      </c>
      <c r="Q101" s="34" t="s">
        <v>179</v>
      </c>
      <c r="R101" s="34">
        <f>+IFERROR(VLOOKUP(Q101,[9]DATOS!$E$2:$F$17,2,FALSE),"")</f>
        <v>10</v>
      </c>
      <c r="S101" s="373"/>
      <c r="T101" s="373"/>
      <c r="U101" s="373"/>
      <c r="V101" s="373"/>
      <c r="W101" s="373"/>
      <c r="X101" s="373"/>
      <c r="Y101" s="371"/>
      <c r="Z101" s="373"/>
      <c r="AA101" s="371"/>
      <c r="AB101" s="544"/>
      <c r="AC101" s="558"/>
      <c r="AD101" s="558"/>
      <c r="AE101" s="740"/>
      <c r="AF101" s="371"/>
      <c r="AG101" s="512"/>
      <c r="AH101" s="512"/>
      <c r="AI101" s="539"/>
      <c r="AJ101" s="507"/>
      <c r="AK101" s="508"/>
      <c r="AL101" s="508"/>
      <c r="AM101" s="507"/>
      <c r="AN101" s="368"/>
      <c r="AO101" s="582"/>
      <c r="AP101" s="373"/>
      <c r="AQ101" s="373"/>
      <c r="AR101" s="373"/>
      <c r="AS101" s="373"/>
      <c r="AT101" s="373"/>
      <c r="AU101" s="373"/>
      <c r="AV101" s="373"/>
      <c r="AW101" s="373"/>
      <c r="AX101" s="373"/>
      <c r="AY101" s="373"/>
      <c r="AZ101" s="420"/>
      <c r="BA101" s="426"/>
      <c r="BB101" s="422"/>
      <c r="BC101" s="422"/>
      <c r="BD101" s="422"/>
      <c r="BE101" s="611"/>
    </row>
    <row r="102" spans="1:57" ht="26.25" customHeight="1" thickBot="1" x14ac:dyDescent="0.3">
      <c r="A102" s="371"/>
      <c r="B102" s="928"/>
      <c r="C102" s="371"/>
      <c r="D102" s="536"/>
      <c r="E102" s="371"/>
      <c r="F102" s="371"/>
      <c r="G102" s="615"/>
      <c r="H102" s="521"/>
      <c r="I102" s="92" t="s">
        <v>197</v>
      </c>
      <c r="J102" s="551"/>
      <c r="K102" s="365"/>
      <c r="L102" s="512"/>
      <c r="M102" s="539"/>
      <c r="N102" s="391"/>
      <c r="O102" s="371"/>
      <c r="P102" s="373"/>
      <c r="Q102" s="373"/>
      <c r="R102" s="373"/>
      <c r="S102" s="373"/>
      <c r="T102" s="373"/>
      <c r="U102" s="373"/>
      <c r="V102" s="373"/>
      <c r="W102" s="373"/>
      <c r="X102" s="373"/>
      <c r="Y102" s="371"/>
      <c r="Z102" s="373"/>
      <c r="AA102" s="371"/>
      <c r="AB102" s="544"/>
      <c r="AC102" s="558"/>
      <c r="AD102" s="558"/>
      <c r="AE102" s="740"/>
      <c r="AF102" s="371"/>
      <c r="AG102" s="512"/>
      <c r="AH102" s="512"/>
      <c r="AI102" s="539"/>
      <c r="AJ102" s="507"/>
      <c r="AK102" s="508"/>
      <c r="AL102" s="508"/>
      <c r="AM102" s="507"/>
      <c r="AN102" s="368"/>
      <c r="AO102" s="582"/>
      <c r="AP102" s="373"/>
      <c r="AQ102" s="373"/>
      <c r="AR102" s="373"/>
      <c r="AS102" s="373"/>
      <c r="AT102" s="373"/>
      <c r="AU102" s="373"/>
      <c r="AV102" s="373"/>
      <c r="AW102" s="373"/>
      <c r="AX102" s="373"/>
      <c r="AY102" s="373"/>
      <c r="AZ102" s="420"/>
      <c r="BA102" s="426"/>
      <c r="BB102" s="422"/>
      <c r="BC102" s="422"/>
      <c r="BD102" s="422"/>
      <c r="BE102" s="611"/>
    </row>
    <row r="103" spans="1:57" ht="18.75" customHeight="1" thickBot="1" x14ac:dyDescent="0.3">
      <c r="A103" s="371"/>
      <c r="B103" s="928"/>
      <c r="C103" s="371"/>
      <c r="D103" s="536"/>
      <c r="E103" s="371"/>
      <c r="F103" s="371"/>
      <c r="G103" s="615"/>
      <c r="H103" s="521" t="s">
        <v>187</v>
      </c>
      <c r="I103" s="92" t="s">
        <v>197</v>
      </c>
      <c r="J103" s="551"/>
      <c r="K103" s="365"/>
      <c r="L103" s="512"/>
      <c r="M103" s="539"/>
      <c r="N103" s="391"/>
      <c r="O103" s="371"/>
      <c r="P103" s="373"/>
      <c r="Q103" s="373"/>
      <c r="R103" s="373"/>
      <c r="S103" s="373"/>
      <c r="T103" s="373"/>
      <c r="U103" s="373"/>
      <c r="V103" s="373"/>
      <c r="W103" s="373"/>
      <c r="X103" s="373"/>
      <c r="Y103" s="371"/>
      <c r="Z103" s="373"/>
      <c r="AA103" s="371"/>
      <c r="AB103" s="544"/>
      <c r="AC103" s="558"/>
      <c r="AD103" s="558"/>
      <c r="AE103" s="740"/>
      <c r="AF103" s="371"/>
      <c r="AG103" s="512"/>
      <c r="AH103" s="512"/>
      <c r="AI103" s="539"/>
      <c r="AJ103" s="507"/>
      <c r="AK103" s="508"/>
      <c r="AL103" s="508"/>
      <c r="AM103" s="507"/>
      <c r="AN103" s="368"/>
      <c r="AO103" s="582"/>
      <c r="AP103" s="373"/>
      <c r="AQ103" s="373"/>
      <c r="AR103" s="373"/>
      <c r="AS103" s="373"/>
      <c r="AT103" s="373"/>
      <c r="AU103" s="373"/>
      <c r="AV103" s="373"/>
      <c r="AW103" s="373"/>
      <c r="AX103" s="373"/>
      <c r="AY103" s="373"/>
      <c r="AZ103" s="420"/>
      <c r="BA103" s="426"/>
      <c r="BB103" s="422"/>
      <c r="BC103" s="422"/>
      <c r="BD103" s="422"/>
      <c r="BE103" s="611"/>
    </row>
    <row r="104" spans="1:57" ht="9.75" customHeight="1" thickBot="1" x14ac:dyDescent="0.3">
      <c r="A104" s="371"/>
      <c r="B104" s="928"/>
      <c r="C104" s="371"/>
      <c r="D104" s="536"/>
      <c r="E104" s="371"/>
      <c r="F104" s="371"/>
      <c r="G104" s="615"/>
      <c r="H104" s="521"/>
      <c r="I104" s="92" t="s">
        <v>197</v>
      </c>
      <c r="J104" s="551"/>
      <c r="K104" s="365"/>
      <c r="L104" s="512"/>
      <c r="M104" s="539"/>
      <c r="N104" s="391"/>
      <c r="O104" s="371"/>
      <c r="P104" s="373"/>
      <c r="Q104" s="373"/>
      <c r="R104" s="373"/>
      <c r="S104" s="373"/>
      <c r="T104" s="373"/>
      <c r="U104" s="373"/>
      <c r="V104" s="373"/>
      <c r="W104" s="373"/>
      <c r="X104" s="373"/>
      <c r="Y104" s="371"/>
      <c r="Z104" s="373"/>
      <c r="AA104" s="371"/>
      <c r="AB104" s="544"/>
      <c r="AC104" s="558"/>
      <c r="AD104" s="558"/>
      <c r="AE104" s="740"/>
      <c r="AF104" s="371"/>
      <c r="AG104" s="512"/>
      <c r="AH104" s="512"/>
      <c r="AI104" s="539"/>
      <c r="AJ104" s="507"/>
      <c r="AK104" s="508"/>
      <c r="AL104" s="508"/>
      <c r="AM104" s="507"/>
      <c r="AN104" s="368"/>
      <c r="AO104" s="582"/>
      <c r="AP104" s="373"/>
      <c r="AQ104" s="373"/>
      <c r="AR104" s="373"/>
      <c r="AS104" s="373"/>
      <c r="AT104" s="373"/>
      <c r="AU104" s="373"/>
      <c r="AV104" s="373"/>
      <c r="AW104" s="373"/>
      <c r="AX104" s="373"/>
      <c r="AY104" s="373"/>
      <c r="AZ104" s="420"/>
      <c r="BA104" s="426"/>
      <c r="BB104" s="422"/>
      <c r="BC104" s="422"/>
      <c r="BD104" s="422"/>
      <c r="BE104" s="611"/>
    </row>
    <row r="105" spans="1:57" ht="18.75" customHeight="1" thickBot="1" x14ac:dyDescent="0.3">
      <c r="A105" s="371"/>
      <c r="B105" s="928"/>
      <c r="C105" s="371"/>
      <c r="D105" s="536"/>
      <c r="E105" s="371"/>
      <c r="F105" s="371"/>
      <c r="G105" s="615"/>
      <c r="H105" s="521" t="s">
        <v>188</v>
      </c>
      <c r="I105" s="92" t="s">
        <v>197</v>
      </c>
      <c r="J105" s="551"/>
      <c r="K105" s="365"/>
      <c r="L105" s="512"/>
      <c r="M105" s="539"/>
      <c r="N105" s="391"/>
      <c r="O105" s="371"/>
      <c r="P105" s="373"/>
      <c r="Q105" s="373"/>
      <c r="R105" s="373"/>
      <c r="S105" s="373"/>
      <c r="T105" s="373"/>
      <c r="U105" s="373"/>
      <c r="V105" s="373"/>
      <c r="W105" s="373"/>
      <c r="X105" s="373"/>
      <c r="Y105" s="371"/>
      <c r="Z105" s="373"/>
      <c r="AA105" s="371"/>
      <c r="AB105" s="544"/>
      <c r="AC105" s="558"/>
      <c r="AD105" s="558"/>
      <c r="AE105" s="740"/>
      <c r="AF105" s="371"/>
      <c r="AG105" s="512"/>
      <c r="AH105" s="512"/>
      <c r="AI105" s="539"/>
      <c r="AJ105" s="507"/>
      <c r="AK105" s="508"/>
      <c r="AL105" s="508"/>
      <c r="AM105" s="507"/>
      <c r="AN105" s="368"/>
      <c r="AO105" s="582"/>
      <c r="AP105" s="373"/>
      <c r="AQ105" s="373"/>
      <c r="AR105" s="373"/>
      <c r="AS105" s="373"/>
      <c r="AT105" s="373"/>
      <c r="AU105" s="373"/>
      <c r="AV105" s="373"/>
      <c r="AW105" s="373"/>
      <c r="AX105" s="373"/>
      <c r="AY105" s="373"/>
      <c r="AZ105" s="420"/>
      <c r="BA105" s="426"/>
      <c r="BB105" s="422"/>
      <c r="BC105" s="422"/>
      <c r="BD105" s="422"/>
      <c r="BE105" s="611"/>
    </row>
    <row r="106" spans="1:57" ht="12.75" customHeight="1" thickBot="1" x14ac:dyDescent="0.3">
      <c r="A106" s="371"/>
      <c r="B106" s="928"/>
      <c r="C106" s="371"/>
      <c r="D106" s="536"/>
      <c r="E106" s="371"/>
      <c r="F106" s="371"/>
      <c r="G106" s="615"/>
      <c r="H106" s="521"/>
      <c r="I106" s="92" t="s">
        <v>197</v>
      </c>
      <c r="J106" s="551"/>
      <c r="K106" s="365"/>
      <c r="L106" s="512"/>
      <c r="M106" s="539"/>
      <c r="N106" s="391"/>
      <c r="O106" s="371"/>
      <c r="P106" s="373"/>
      <c r="Q106" s="373"/>
      <c r="R106" s="373"/>
      <c r="S106" s="373"/>
      <c r="T106" s="373"/>
      <c r="U106" s="373"/>
      <c r="V106" s="373"/>
      <c r="W106" s="373"/>
      <c r="X106" s="373"/>
      <c r="Y106" s="371"/>
      <c r="Z106" s="373"/>
      <c r="AA106" s="371"/>
      <c r="AB106" s="544"/>
      <c r="AC106" s="558"/>
      <c r="AD106" s="558"/>
      <c r="AE106" s="740"/>
      <c r="AF106" s="371"/>
      <c r="AG106" s="512"/>
      <c r="AH106" s="512"/>
      <c r="AI106" s="539"/>
      <c r="AJ106" s="507"/>
      <c r="AK106" s="508"/>
      <c r="AL106" s="508"/>
      <c r="AM106" s="507"/>
      <c r="AN106" s="368"/>
      <c r="AO106" s="582"/>
      <c r="AP106" s="373"/>
      <c r="AQ106" s="373"/>
      <c r="AR106" s="373"/>
      <c r="AS106" s="373"/>
      <c r="AT106" s="373"/>
      <c r="AU106" s="373"/>
      <c r="AV106" s="373"/>
      <c r="AW106" s="373"/>
      <c r="AX106" s="373"/>
      <c r="AY106" s="373"/>
      <c r="AZ106" s="420"/>
      <c r="BA106" s="426"/>
      <c r="BB106" s="422"/>
      <c r="BC106" s="422"/>
      <c r="BD106" s="422"/>
      <c r="BE106" s="611"/>
    </row>
    <row r="107" spans="1:57" ht="18.75" customHeight="1" thickBot="1" x14ac:dyDescent="0.3">
      <c r="A107" s="371"/>
      <c r="B107" s="928"/>
      <c r="C107" s="371"/>
      <c r="D107" s="536"/>
      <c r="E107" s="371"/>
      <c r="F107" s="371"/>
      <c r="G107" s="615"/>
      <c r="H107" s="521" t="s">
        <v>189</v>
      </c>
      <c r="I107" s="92" t="s">
        <v>197</v>
      </c>
      <c r="J107" s="551"/>
      <c r="K107" s="365"/>
      <c r="L107" s="512"/>
      <c r="M107" s="539"/>
      <c r="N107" s="391"/>
      <c r="O107" s="371"/>
      <c r="P107" s="373"/>
      <c r="Q107" s="373"/>
      <c r="R107" s="373"/>
      <c r="S107" s="373"/>
      <c r="T107" s="373"/>
      <c r="U107" s="373"/>
      <c r="V107" s="373"/>
      <c r="W107" s="373"/>
      <c r="X107" s="373"/>
      <c r="Y107" s="371"/>
      <c r="Z107" s="373"/>
      <c r="AA107" s="371"/>
      <c r="AB107" s="544"/>
      <c r="AC107" s="558"/>
      <c r="AD107" s="558"/>
      <c r="AE107" s="740"/>
      <c r="AF107" s="371"/>
      <c r="AG107" s="512"/>
      <c r="AH107" s="512"/>
      <c r="AI107" s="539"/>
      <c r="AJ107" s="507"/>
      <c r="AK107" s="508"/>
      <c r="AL107" s="508"/>
      <c r="AM107" s="507"/>
      <c r="AN107" s="368"/>
      <c r="AO107" s="582"/>
      <c r="AP107" s="373"/>
      <c r="AQ107" s="373"/>
      <c r="AR107" s="373"/>
      <c r="AS107" s="373"/>
      <c r="AT107" s="373"/>
      <c r="AU107" s="373"/>
      <c r="AV107" s="373"/>
      <c r="AW107" s="373"/>
      <c r="AX107" s="373"/>
      <c r="AY107" s="373"/>
      <c r="AZ107" s="420"/>
      <c r="BA107" s="426"/>
      <c r="BB107" s="422"/>
      <c r="BC107" s="422"/>
      <c r="BD107" s="422"/>
      <c r="BE107" s="611"/>
    </row>
    <row r="108" spans="1:57" ht="12.75" customHeight="1" thickBot="1" x14ac:dyDescent="0.3">
      <c r="A108" s="371"/>
      <c r="B108" s="928"/>
      <c r="C108" s="371"/>
      <c r="D108" s="536"/>
      <c r="E108" s="371"/>
      <c r="F108" s="371"/>
      <c r="G108" s="615"/>
      <c r="H108" s="521"/>
      <c r="I108" s="92" t="s">
        <v>197</v>
      </c>
      <c r="J108" s="551"/>
      <c r="K108" s="365"/>
      <c r="L108" s="512"/>
      <c r="M108" s="539"/>
      <c r="N108" s="391"/>
      <c r="O108" s="371"/>
      <c r="P108" s="373"/>
      <c r="Q108" s="373"/>
      <c r="R108" s="373"/>
      <c r="S108" s="373"/>
      <c r="T108" s="373"/>
      <c r="U108" s="373"/>
      <c r="V108" s="373"/>
      <c r="W108" s="373"/>
      <c r="X108" s="373"/>
      <c r="Y108" s="371"/>
      <c r="Z108" s="373"/>
      <c r="AA108" s="371"/>
      <c r="AB108" s="544"/>
      <c r="AC108" s="558"/>
      <c r="AD108" s="558"/>
      <c r="AE108" s="740"/>
      <c r="AF108" s="371"/>
      <c r="AG108" s="512"/>
      <c r="AH108" s="512"/>
      <c r="AI108" s="539"/>
      <c r="AJ108" s="507"/>
      <c r="AK108" s="508"/>
      <c r="AL108" s="508"/>
      <c r="AM108" s="507"/>
      <c r="AN108" s="368"/>
      <c r="AO108" s="582"/>
      <c r="AP108" s="373"/>
      <c r="AQ108" s="373"/>
      <c r="AR108" s="373"/>
      <c r="AS108" s="373"/>
      <c r="AT108" s="373"/>
      <c r="AU108" s="373"/>
      <c r="AV108" s="373"/>
      <c r="AW108" s="373"/>
      <c r="AX108" s="373"/>
      <c r="AY108" s="373"/>
      <c r="AZ108" s="420"/>
      <c r="BA108" s="426"/>
      <c r="BB108" s="422"/>
      <c r="BC108" s="422"/>
      <c r="BD108" s="422"/>
      <c r="BE108" s="611"/>
    </row>
    <row r="109" spans="1:57" ht="14.25" customHeight="1" thickBot="1" x14ac:dyDescent="0.3">
      <c r="A109" s="371"/>
      <c r="B109" s="928"/>
      <c r="C109" s="371"/>
      <c r="D109" s="536"/>
      <c r="E109" s="371"/>
      <c r="F109" s="371"/>
      <c r="G109" s="615"/>
      <c r="H109" s="521" t="s">
        <v>190</v>
      </c>
      <c r="I109" s="92" t="s">
        <v>197</v>
      </c>
      <c r="J109" s="551"/>
      <c r="K109" s="365"/>
      <c r="L109" s="512"/>
      <c r="M109" s="539"/>
      <c r="N109" s="391"/>
      <c r="O109" s="371"/>
      <c r="P109" s="373"/>
      <c r="Q109" s="373"/>
      <c r="R109" s="373"/>
      <c r="S109" s="373"/>
      <c r="T109" s="373"/>
      <c r="U109" s="373"/>
      <c r="V109" s="373"/>
      <c r="W109" s="373"/>
      <c r="X109" s="373"/>
      <c r="Y109" s="371"/>
      <c r="Z109" s="373"/>
      <c r="AA109" s="371"/>
      <c r="AB109" s="544"/>
      <c r="AC109" s="558"/>
      <c r="AD109" s="558"/>
      <c r="AE109" s="740"/>
      <c r="AF109" s="371"/>
      <c r="AG109" s="512"/>
      <c r="AH109" s="512"/>
      <c r="AI109" s="539"/>
      <c r="AJ109" s="507"/>
      <c r="AK109" s="508"/>
      <c r="AL109" s="508"/>
      <c r="AM109" s="507"/>
      <c r="AN109" s="368"/>
      <c r="AO109" s="582"/>
      <c r="AP109" s="373"/>
      <c r="AQ109" s="373"/>
      <c r="AR109" s="373"/>
      <c r="AS109" s="373"/>
      <c r="AT109" s="373"/>
      <c r="AU109" s="373"/>
      <c r="AV109" s="373"/>
      <c r="AW109" s="373"/>
      <c r="AX109" s="373"/>
      <c r="AY109" s="373"/>
      <c r="AZ109" s="420"/>
      <c r="BA109" s="426"/>
      <c r="BB109" s="422"/>
      <c r="BC109" s="422"/>
      <c r="BD109" s="422"/>
      <c r="BE109" s="611"/>
    </row>
    <row r="110" spans="1:57" ht="13.5" customHeight="1" thickBot="1" x14ac:dyDescent="0.3">
      <c r="A110" s="371"/>
      <c r="B110" s="928"/>
      <c r="C110" s="371"/>
      <c r="D110" s="536"/>
      <c r="E110" s="371"/>
      <c r="F110" s="371"/>
      <c r="G110" s="615"/>
      <c r="H110" s="521"/>
      <c r="I110" s="92" t="s">
        <v>197</v>
      </c>
      <c r="J110" s="551"/>
      <c r="K110" s="365"/>
      <c r="L110" s="512"/>
      <c r="M110" s="539"/>
      <c r="N110" s="391"/>
      <c r="O110" s="371"/>
      <c r="P110" s="373"/>
      <c r="Q110" s="373"/>
      <c r="R110" s="373"/>
      <c r="S110" s="373"/>
      <c r="T110" s="373"/>
      <c r="U110" s="373"/>
      <c r="V110" s="373"/>
      <c r="W110" s="373"/>
      <c r="X110" s="373"/>
      <c r="Y110" s="371"/>
      <c r="Z110" s="373"/>
      <c r="AA110" s="371"/>
      <c r="AB110" s="544"/>
      <c r="AC110" s="558"/>
      <c r="AD110" s="558"/>
      <c r="AE110" s="740"/>
      <c r="AF110" s="371"/>
      <c r="AG110" s="512"/>
      <c r="AH110" s="512"/>
      <c r="AI110" s="539"/>
      <c r="AJ110" s="507"/>
      <c r="AK110" s="508"/>
      <c r="AL110" s="508"/>
      <c r="AM110" s="507"/>
      <c r="AN110" s="368"/>
      <c r="AO110" s="582"/>
      <c r="AP110" s="373"/>
      <c r="AQ110" s="373"/>
      <c r="AR110" s="373"/>
      <c r="AS110" s="373"/>
      <c r="AT110" s="373"/>
      <c r="AU110" s="373"/>
      <c r="AV110" s="373"/>
      <c r="AW110" s="373"/>
      <c r="AX110" s="373"/>
      <c r="AY110" s="373"/>
      <c r="AZ110" s="420"/>
      <c r="BA110" s="426"/>
      <c r="BB110" s="422"/>
      <c r="BC110" s="422"/>
      <c r="BD110" s="422"/>
      <c r="BE110" s="611"/>
    </row>
    <row r="111" spans="1:57" ht="18.75" customHeight="1" thickBot="1" x14ac:dyDescent="0.3">
      <c r="A111" s="371"/>
      <c r="B111" s="928"/>
      <c r="C111" s="371"/>
      <c r="D111" s="536"/>
      <c r="E111" s="371"/>
      <c r="F111" s="371"/>
      <c r="G111" s="615"/>
      <c r="H111" s="521" t="s">
        <v>191</v>
      </c>
      <c r="I111" s="92" t="s">
        <v>197</v>
      </c>
      <c r="J111" s="551"/>
      <c r="K111" s="365"/>
      <c r="L111" s="512"/>
      <c r="M111" s="539"/>
      <c r="N111" s="391"/>
      <c r="O111" s="371"/>
      <c r="P111" s="373"/>
      <c r="Q111" s="373"/>
      <c r="R111" s="373"/>
      <c r="S111" s="373"/>
      <c r="T111" s="373"/>
      <c r="U111" s="373"/>
      <c r="V111" s="373"/>
      <c r="W111" s="373"/>
      <c r="X111" s="373"/>
      <c r="Y111" s="371"/>
      <c r="Z111" s="373"/>
      <c r="AA111" s="371"/>
      <c r="AB111" s="544"/>
      <c r="AC111" s="558"/>
      <c r="AD111" s="558"/>
      <c r="AE111" s="740"/>
      <c r="AF111" s="371"/>
      <c r="AG111" s="512"/>
      <c r="AH111" s="512"/>
      <c r="AI111" s="539"/>
      <c r="AJ111" s="507"/>
      <c r="AK111" s="508"/>
      <c r="AL111" s="508"/>
      <c r="AM111" s="507"/>
      <c r="AN111" s="368"/>
      <c r="AO111" s="582"/>
      <c r="AP111" s="373"/>
      <c r="AQ111" s="373"/>
      <c r="AR111" s="373"/>
      <c r="AS111" s="373"/>
      <c r="AT111" s="373"/>
      <c r="AU111" s="373"/>
      <c r="AV111" s="373"/>
      <c r="AW111" s="373"/>
      <c r="AX111" s="373"/>
      <c r="AY111" s="373"/>
      <c r="AZ111" s="420"/>
      <c r="BA111" s="426"/>
      <c r="BB111" s="422"/>
      <c r="BC111" s="422"/>
      <c r="BD111" s="422"/>
      <c r="BE111" s="611"/>
    </row>
    <row r="112" spans="1:57" ht="15.75" customHeight="1" thickBot="1" x14ac:dyDescent="0.3">
      <c r="A112" s="371"/>
      <c r="B112" s="929"/>
      <c r="C112" s="371"/>
      <c r="D112" s="599"/>
      <c r="E112" s="371"/>
      <c r="F112" s="371"/>
      <c r="G112" s="616"/>
      <c r="H112" s="521"/>
      <c r="I112" s="92" t="s">
        <v>197</v>
      </c>
      <c r="J112" s="633"/>
      <c r="K112" s="365"/>
      <c r="L112" s="556"/>
      <c r="M112" s="637"/>
      <c r="N112" s="391"/>
      <c r="O112" s="371"/>
      <c r="P112" s="373"/>
      <c r="Q112" s="373"/>
      <c r="R112" s="373"/>
      <c r="S112" s="373"/>
      <c r="T112" s="373"/>
      <c r="U112" s="373"/>
      <c r="V112" s="373"/>
      <c r="W112" s="373"/>
      <c r="X112" s="373"/>
      <c r="Y112" s="371"/>
      <c r="Z112" s="373"/>
      <c r="AA112" s="371"/>
      <c r="AB112" s="544"/>
      <c r="AC112" s="559"/>
      <c r="AD112" s="559"/>
      <c r="AE112" s="741"/>
      <c r="AF112" s="371"/>
      <c r="AG112" s="556"/>
      <c r="AH112" s="556"/>
      <c r="AI112" s="637"/>
      <c r="AJ112" s="507"/>
      <c r="AK112" s="508"/>
      <c r="AL112" s="508"/>
      <c r="AM112" s="507"/>
      <c r="AN112" s="368"/>
      <c r="AO112" s="612"/>
      <c r="AP112" s="374"/>
      <c r="AQ112" s="374"/>
      <c r="AR112" s="374"/>
      <c r="AS112" s="374"/>
      <c r="AT112" s="374"/>
      <c r="AU112" s="374"/>
      <c r="AV112" s="374"/>
      <c r="AW112" s="374"/>
      <c r="AX112" s="374"/>
      <c r="AY112" s="374"/>
      <c r="AZ112" s="427"/>
      <c r="BA112" s="428"/>
      <c r="BB112" s="429"/>
      <c r="BC112" s="429"/>
      <c r="BD112" s="429"/>
      <c r="BE112" s="613"/>
    </row>
    <row r="113" spans="1:57" ht="36.75" customHeight="1" thickBot="1" x14ac:dyDescent="0.3">
      <c r="A113" s="373">
        <v>5</v>
      </c>
      <c r="B113" s="930" t="s">
        <v>228</v>
      </c>
      <c r="C113" s="371" t="s">
        <v>332</v>
      </c>
      <c r="D113" s="598" t="s">
        <v>142</v>
      </c>
      <c r="E113" s="520" t="s">
        <v>333</v>
      </c>
      <c r="F113" s="371" t="s">
        <v>334</v>
      </c>
      <c r="G113" s="520" t="s">
        <v>145</v>
      </c>
      <c r="H113" s="521" t="s">
        <v>146</v>
      </c>
      <c r="I113" s="92" t="s">
        <v>197</v>
      </c>
      <c r="J113" s="602">
        <f>COUNTIF(I113:I164,[3]DATOS!$D$24)</f>
        <v>52</v>
      </c>
      <c r="K113" s="603" t="str">
        <f>+IF(AND(J113&lt;6,J113&gt;0),"Moderado",IF(AND(J113&lt;12,J113&gt;5),"Mayor",IF(AND(J113&lt;20,J113&gt;11),"Catastrófico","Responda las Preguntas de Impacto")))</f>
        <v>Responda las Preguntas de Impacto</v>
      </c>
      <c r="L113" s="511"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604"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614" t="s">
        <v>335</v>
      </c>
      <c r="O113" s="371" t="s">
        <v>149</v>
      </c>
      <c r="P113" s="45" t="s">
        <v>150</v>
      </c>
      <c r="Q113" s="30" t="s">
        <v>151</v>
      </c>
      <c r="R113" s="82">
        <f>+IFERROR(VLOOKUP(Q113,[5]DATOS!$E$2:$F$17,2,FALSE),"")</f>
        <v>15</v>
      </c>
      <c r="S113" s="373">
        <f>SUM(R113:R120)</f>
        <v>100</v>
      </c>
      <c r="T113" s="373" t="str">
        <f>+IF(AND(S113&lt;=100,S113&gt;=96),"Fuerte",IF(AND(S113&lt;=95,S113&gt;=86),"Moderado",IF(AND(S113&lt;=85,J113&gt;=0),"Débil"," ")))</f>
        <v>Fuerte</v>
      </c>
      <c r="U113" s="373" t="s">
        <v>152</v>
      </c>
      <c r="V113" s="373"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373">
        <f>IF(V113="Fuerte",100,IF(V113="Moderado",50,IF(V113="Débil",0)))</f>
        <v>100</v>
      </c>
      <c r="X113" s="373">
        <f>AVERAGE(W113:W120)</f>
        <v>100</v>
      </c>
      <c r="Y113" s="371" t="s">
        <v>247</v>
      </c>
      <c r="Z113" s="373" t="s">
        <v>264</v>
      </c>
      <c r="AA113" s="583" t="s">
        <v>336</v>
      </c>
      <c r="AB113" s="544" t="str">
        <f>+IF(X113=100,"Fuerte",IF(AND(X113&lt;=99,X113&gt;=50),"Moderado",IF(X113&lt;50,"Débil"," ")))</f>
        <v>Fuerte</v>
      </c>
      <c r="AC113" s="557" t="s">
        <v>156</v>
      </c>
      <c r="AD113" s="557" t="s">
        <v>157</v>
      </c>
      <c r="AE113" s="511"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371"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371" t="str">
        <f>K113</f>
        <v>Responda las Preguntas de Impacto</v>
      </c>
      <c r="AH113" s="511"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511"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507" t="s">
        <v>337</v>
      </c>
      <c r="AK113" s="879" t="s">
        <v>250</v>
      </c>
      <c r="AL113" s="879" t="s">
        <v>251</v>
      </c>
      <c r="AM113" s="371" t="s">
        <v>252</v>
      </c>
      <c r="AN113" s="535" t="s">
        <v>338</v>
      </c>
      <c r="AO113" s="582"/>
      <c r="AP113" s="373"/>
      <c r="AQ113" s="373"/>
      <c r="AR113" s="373"/>
      <c r="AS113" s="373"/>
      <c r="AT113" s="373"/>
      <c r="AU113" s="373"/>
      <c r="AV113" s="373"/>
      <c r="AW113" s="373"/>
      <c r="AX113" s="373"/>
      <c r="AY113" s="373"/>
      <c r="AZ113" s="373"/>
      <c r="BA113" s="584"/>
      <c r="BB113" s="584"/>
      <c r="BC113" s="584"/>
      <c r="BD113" s="584"/>
      <c r="BE113" s="584"/>
    </row>
    <row r="114" spans="1:57" ht="36.75" customHeight="1" thickBot="1" x14ac:dyDescent="0.3">
      <c r="A114" s="373"/>
      <c r="B114" s="928"/>
      <c r="C114" s="371"/>
      <c r="D114" s="536"/>
      <c r="E114" s="512"/>
      <c r="F114" s="371"/>
      <c r="G114" s="512"/>
      <c r="H114" s="521"/>
      <c r="I114" s="92" t="s">
        <v>197</v>
      </c>
      <c r="J114" s="602"/>
      <c r="K114" s="603"/>
      <c r="L114" s="512"/>
      <c r="M114" s="539"/>
      <c r="N114" s="615"/>
      <c r="O114" s="371"/>
      <c r="P114" s="45" t="s">
        <v>162</v>
      </c>
      <c r="Q114" s="30" t="s">
        <v>163</v>
      </c>
      <c r="R114" s="82">
        <f>+IFERROR(VLOOKUP(Q114,[5]DATOS!$E$2:$F$17,2,FALSE),"")</f>
        <v>15</v>
      </c>
      <c r="S114" s="373"/>
      <c r="T114" s="373"/>
      <c r="U114" s="373"/>
      <c r="V114" s="373"/>
      <c r="W114" s="373"/>
      <c r="X114" s="373"/>
      <c r="Y114" s="371"/>
      <c r="Z114" s="373"/>
      <c r="AA114" s="583"/>
      <c r="AB114" s="544"/>
      <c r="AC114" s="558"/>
      <c r="AD114" s="558"/>
      <c r="AE114" s="512"/>
      <c r="AF114" s="371"/>
      <c r="AG114" s="371"/>
      <c r="AH114" s="512"/>
      <c r="AI114" s="512"/>
      <c r="AJ114" s="507"/>
      <c r="AK114" s="879"/>
      <c r="AL114" s="879"/>
      <c r="AM114" s="371"/>
      <c r="AN114" s="536"/>
      <c r="AO114" s="582"/>
      <c r="AP114" s="373"/>
      <c r="AQ114" s="373"/>
      <c r="AR114" s="373"/>
      <c r="AS114" s="373"/>
      <c r="AT114" s="373"/>
      <c r="AU114" s="373"/>
      <c r="AV114" s="373"/>
      <c r="AW114" s="373"/>
      <c r="AX114" s="373"/>
      <c r="AY114" s="373"/>
      <c r="AZ114" s="373"/>
      <c r="BA114" s="584"/>
      <c r="BB114" s="584"/>
      <c r="BC114" s="584"/>
      <c r="BD114" s="584"/>
      <c r="BE114" s="584"/>
    </row>
    <row r="115" spans="1:57" ht="36.75" customHeight="1" thickBot="1" x14ac:dyDescent="0.3">
      <c r="A115" s="373"/>
      <c r="B115" s="928"/>
      <c r="C115" s="371"/>
      <c r="D115" s="536"/>
      <c r="E115" s="512"/>
      <c r="F115" s="371"/>
      <c r="G115" s="512"/>
      <c r="H115" s="521" t="s">
        <v>161</v>
      </c>
      <c r="I115" s="92" t="s">
        <v>197</v>
      </c>
      <c r="J115" s="602"/>
      <c r="K115" s="603"/>
      <c r="L115" s="512"/>
      <c r="M115" s="539"/>
      <c r="N115" s="615"/>
      <c r="O115" s="371"/>
      <c r="P115" s="45" t="s">
        <v>165</v>
      </c>
      <c r="Q115" s="30" t="s">
        <v>166</v>
      </c>
      <c r="R115" s="82">
        <f>+IFERROR(VLOOKUP(Q115,[5]DATOS!$E$2:$F$17,2,FALSE),"")</f>
        <v>15</v>
      </c>
      <c r="S115" s="373"/>
      <c r="T115" s="373"/>
      <c r="U115" s="373"/>
      <c r="V115" s="373"/>
      <c r="W115" s="373"/>
      <c r="X115" s="373"/>
      <c r="Y115" s="371"/>
      <c r="Z115" s="373"/>
      <c r="AA115" s="583"/>
      <c r="AB115" s="544"/>
      <c r="AC115" s="558"/>
      <c r="AD115" s="558"/>
      <c r="AE115" s="512"/>
      <c r="AF115" s="371"/>
      <c r="AG115" s="371"/>
      <c r="AH115" s="512"/>
      <c r="AI115" s="512"/>
      <c r="AJ115" s="507"/>
      <c r="AK115" s="879"/>
      <c r="AL115" s="879"/>
      <c r="AM115" s="371"/>
      <c r="AN115" s="536"/>
      <c r="AO115" s="582"/>
      <c r="AP115" s="373"/>
      <c r="AQ115" s="373"/>
      <c r="AR115" s="373"/>
      <c r="AS115" s="373"/>
      <c r="AT115" s="373"/>
      <c r="AU115" s="373"/>
      <c r="AV115" s="373"/>
      <c r="AW115" s="373"/>
      <c r="AX115" s="373"/>
      <c r="AY115" s="373"/>
      <c r="AZ115" s="373"/>
      <c r="BA115" s="584"/>
      <c r="BB115" s="584"/>
      <c r="BC115" s="584"/>
      <c r="BD115" s="584"/>
      <c r="BE115" s="584"/>
    </row>
    <row r="116" spans="1:57" ht="36.75" customHeight="1" thickBot="1" x14ac:dyDescent="0.3">
      <c r="A116" s="373"/>
      <c r="B116" s="928"/>
      <c r="C116" s="371"/>
      <c r="D116" s="536"/>
      <c r="E116" s="512"/>
      <c r="F116" s="371"/>
      <c r="G116" s="512"/>
      <c r="H116" s="521"/>
      <c r="I116" s="92" t="s">
        <v>197</v>
      </c>
      <c r="J116" s="602"/>
      <c r="K116" s="603"/>
      <c r="L116" s="512"/>
      <c r="M116" s="539"/>
      <c r="N116" s="615"/>
      <c r="O116" s="371"/>
      <c r="P116" s="45" t="s">
        <v>169</v>
      </c>
      <c r="Q116" s="30" t="s">
        <v>170</v>
      </c>
      <c r="R116" s="82">
        <f>+IFERROR(VLOOKUP(Q116,[5]DATOS!$E$2:$F$17,2,FALSE),"")</f>
        <v>15</v>
      </c>
      <c r="S116" s="373"/>
      <c r="T116" s="373"/>
      <c r="U116" s="373"/>
      <c r="V116" s="373"/>
      <c r="W116" s="373"/>
      <c r="X116" s="373"/>
      <c r="Y116" s="371"/>
      <c r="Z116" s="373"/>
      <c r="AA116" s="583"/>
      <c r="AB116" s="544"/>
      <c r="AC116" s="558"/>
      <c r="AD116" s="558"/>
      <c r="AE116" s="512"/>
      <c r="AF116" s="371"/>
      <c r="AG116" s="371"/>
      <c r="AH116" s="512"/>
      <c r="AI116" s="512"/>
      <c r="AJ116" s="507"/>
      <c r="AK116" s="879"/>
      <c r="AL116" s="879"/>
      <c r="AM116" s="371"/>
      <c r="AN116" s="536"/>
      <c r="AO116" s="582"/>
      <c r="AP116" s="373"/>
      <c r="AQ116" s="373"/>
      <c r="AR116" s="373"/>
      <c r="AS116" s="373"/>
      <c r="AT116" s="373"/>
      <c r="AU116" s="373"/>
      <c r="AV116" s="373"/>
      <c r="AW116" s="373"/>
      <c r="AX116" s="373"/>
      <c r="AY116" s="373"/>
      <c r="AZ116" s="373"/>
      <c r="BA116" s="584"/>
      <c r="BB116" s="584"/>
      <c r="BC116" s="584"/>
      <c r="BD116" s="584"/>
      <c r="BE116" s="584"/>
    </row>
    <row r="117" spans="1:57" ht="36.75" customHeight="1" thickBot="1" x14ac:dyDescent="0.3">
      <c r="A117" s="373"/>
      <c r="B117" s="928"/>
      <c r="C117" s="371"/>
      <c r="D117" s="536"/>
      <c r="E117" s="512"/>
      <c r="F117" s="371"/>
      <c r="G117" s="512"/>
      <c r="H117" s="521" t="s">
        <v>164</v>
      </c>
      <c r="I117" s="92" t="s">
        <v>197</v>
      </c>
      <c r="J117" s="602"/>
      <c r="K117" s="603"/>
      <c r="L117" s="512"/>
      <c r="M117" s="539"/>
      <c r="N117" s="615"/>
      <c r="O117" s="371"/>
      <c r="P117" s="45" t="s">
        <v>172</v>
      </c>
      <c r="Q117" s="30" t="s">
        <v>173</v>
      </c>
      <c r="R117" s="82">
        <f>+IFERROR(VLOOKUP(Q117,[5]DATOS!$E$2:$F$17,2,FALSE),"")</f>
        <v>15</v>
      </c>
      <c r="S117" s="373"/>
      <c r="T117" s="373"/>
      <c r="U117" s="373"/>
      <c r="V117" s="373"/>
      <c r="W117" s="373"/>
      <c r="X117" s="373"/>
      <c r="Y117" s="371"/>
      <c r="Z117" s="373"/>
      <c r="AA117" s="583"/>
      <c r="AB117" s="544"/>
      <c r="AC117" s="558"/>
      <c r="AD117" s="558"/>
      <c r="AE117" s="512"/>
      <c r="AF117" s="371"/>
      <c r="AG117" s="371"/>
      <c r="AH117" s="512"/>
      <c r="AI117" s="512"/>
      <c r="AJ117" s="507"/>
      <c r="AK117" s="879"/>
      <c r="AL117" s="879"/>
      <c r="AM117" s="371"/>
      <c r="AN117" s="536"/>
      <c r="AO117" s="582"/>
      <c r="AP117" s="373"/>
      <c r="AQ117" s="373"/>
      <c r="AR117" s="373"/>
      <c r="AS117" s="373"/>
      <c r="AT117" s="373"/>
      <c r="AU117" s="373"/>
      <c r="AV117" s="373"/>
      <c r="AW117" s="373"/>
      <c r="AX117" s="373"/>
      <c r="AY117" s="373"/>
      <c r="AZ117" s="373"/>
      <c r="BA117" s="584"/>
      <c r="BB117" s="584"/>
      <c r="BC117" s="584"/>
      <c r="BD117" s="584"/>
      <c r="BE117" s="584"/>
    </row>
    <row r="118" spans="1:57" ht="36.75" customHeight="1" thickBot="1" x14ac:dyDescent="0.3">
      <c r="A118" s="373"/>
      <c r="B118" s="928"/>
      <c r="C118" s="371"/>
      <c r="D118" s="536"/>
      <c r="E118" s="512"/>
      <c r="F118" s="371"/>
      <c r="G118" s="512"/>
      <c r="H118" s="521"/>
      <c r="I118" s="92" t="s">
        <v>197</v>
      </c>
      <c r="J118" s="602"/>
      <c r="K118" s="603"/>
      <c r="L118" s="512"/>
      <c r="M118" s="539"/>
      <c r="N118" s="615"/>
      <c r="O118" s="371"/>
      <c r="P118" s="45" t="s">
        <v>175</v>
      </c>
      <c r="Q118" s="30" t="s">
        <v>176</v>
      </c>
      <c r="R118" s="82">
        <f>+IFERROR(VLOOKUP(Q118,[5]DATOS!$E$2:$F$17,2,FALSE),"")</f>
        <v>15</v>
      </c>
      <c r="S118" s="373"/>
      <c r="T118" s="373"/>
      <c r="U118" s="373"/>
      <c r="V118" s="373"/>
      <c r="W118" s="373"/>
      <c r="X118" s="373"/>
      <c r="Y118" s="371"/>
      <c r="Z118" s="373"/>
      <c r="AA118" s="583"/>
      <c r="AB118" s="544"/>
      <c r="AC118" s="558"/>
      <c r="AD118" s="558"/>
      <c r="AE118" s="512"/>
      <c r="AF118" s="371"/>
      <c r="AG118" s="371"/>
      <c r="AH118" s="512"/>
      <c r="AI118" s="512"/>
      <c r="AJ118" s="507"/>
      <c r="AK118" s="879"/>
      <c r="AL118" s="879"/>
      <c r="AM118" s="371"/>
      <c r="AN118" s="536"/>
      <c r="AO118" s="582"/>
      <c r="AP118" s="373"/>
      <c r="AQ118" s="373"/>
      <c r="AR118" s="373"/>
      <c r="AS118" s="373"/>
      <c r="AT118" s="373"/>
      <c r="AU118" s="373"/>
      <c r="AV118" s="373"/>
      <c r="AW118" s="373"/>
      <c r="AX118" s="373"/>
      <c r="AY118" s="373"/>
      <c r="AZ118" s="373"/>
      <c r="BA118" s="584"/>
      <c r="BB118" s="584"/>
      <c r="BC118" s="584"/>
      <c r="BD118" s="584"/>
      <c r="BE118" s="584"/>
    </row>
    <row r="119" spans="1:57" ht="36.75" customHeight="1" thickBot="1" x14ac:dyDescent="0.3">
      <c r="A119" s="373"/>
      <c r="B119" s="928"/>
      <c r="C119" s="371"/>
      <c r="D119" s="536"/>
      <c r="E119" s="512"/>
      <c r="F119" s="371"/>
      <c r="G119" s="512"/>
      <c r="H119" s="521" t="s">
        <v>254</v>
      </c>
      <c r="I119" s="92" t="s">
        <v>197</v>
      </c>
      <c r="J119" s="602"/>
      <c r="K119" s="603"/>
      <c r="L119" s="512"/>
      <c r="M119" s="539"/>
      <c r="N119" s="615"/>
      <c r="O119" s="371"/>
      <c r="P119" s="45" t="s">
        <v>178</v>
      </c>
      <c r="Q119" s="34" t="s">
        <v>179</v>
      </c>
      <c r="R119" s="82">
        <f>+IFERROR(VLOOKUP(Q119,[5]DATOS!$E$2:$F$17,2,FALSE),"")</f>
        <v>10</v>
      </c>
      <c r="S119" s="373"/>
      <c r="T119" s="373"/>
      <c r="U119" s="373"/>
      <c r="V119" s="373"/>
      <c r="W119" s="373"/>
      <c r="X119" s="373"/>
      <c r="Y119" s="371"/>
      <c r="Z119" s="373"/>
      <c r="AA119" s="583"/>
      <c r="AB119" s="544"/>
      <c r="AC119" s="558"/>
      <c r="AD119" s="558"/>
      <c r="AE119" s="512"/>
      <c r="AF119" s="371"/>
      <c r="AG119" s="371"/>
      <c r="AH119" s="512"/>
      <c r="AI119" s="512"/>
      <c r="AJ119" s="507"/>
      <c r="AK119" s="879"/>
      <c r="AL119" s="879"/>
      <c r="AM119" s="371"/>
      <c r="AN119" s="536"/>
      <c r="AO119" s="582"/>
      <c r="AP119" s="373"/>
      <c r="AQ119" s="373"/>
      <c r="AR119" s="373"/>
      <c r="AS119" s="373"/>
      <c r="AT119" s="373"/>
      <c r="AU119" s="373"/>
      <c r="AV119" s="373"/>
      <c r="AW119" s="373"/>
      <c r="AX119" s="373"/>
      <c r="AY119" s="373"/>
      <c r="AZ119" s="373"/>
      <c r="BA119" s="584"/>
      <c r="BB119" s="584"/>
      <c r="BC119" s="584"/>
      <c r="BD119" s="584"/>
      <c r="BE119" s="584"/>
    </row>
    <row r="120" spans="1:57" ht="108" customHeight="1" thickBot="1" x14ac:dyDescent="0.3">
      <c r="A120" s="373"/>
      <c r="B120" s="928"/>
      <c r="C120" s="371"/>
      <c r="D120" s="536"/>
      <c r="E120" s="512"/>
      <c r="F120" s="371"/>
      <c r="G120" s="512"/>
      <c r="H120" s="521"/>
      <c r="I120" s="92" t="s">
        <v>197</v>
      </c>
      <c r="J120" s="602"/>
      <c r="K120" s="603"/>
      <c r="L120" s="512"/>
      <c r="M120" s="539"/>
      <c r="N120" s="800"/>
      <c r="O120" s="371"/>
      <c r="P120" s="45"/>
      <c r="Q120" s="34"/>
      <c r="R120" s="82"/>
      <c r="S120" s="373"/>
      <c r="T120" s="373"/>
      <c r="U120" s="373"/>
      <c r="V120" s="373"/>
      <c r="W120" s="373"/>
      <c r="X120" s="373"/>
      <c r="Y120" s="371"/>
      <c r="Z120" s="373"/>
      <c r="AA120" s="583"/>
      <c r="AB120" s="544"/>
      <c r="AC120" s="558"/>
      <c r="AD120" s="558"/>
      <c r="AE120" s="512"/>
      <c r="AF120" s="371"/>
      <c r="AG120" s="371"/>
      <c r="AH120" s="512"/>
      <c r="AI120" s="512"/>
      <c r="AJ120" s="507"/>
      <c r="AK120" s="879"/>
      <c r="AL120" s="879"/>
      <c r="AM120" s="371"/>
      <c r="AN120" s="536"/>
      <c r="AO120" s="582"/>
      <c r="AP120" s="373"/>
      <c r="AQ120" s="373"/>
      <c r="AR120" s="373"/>
      <c r="AS120" s="373"/>
      <c r="AT120" s="373"/>
      <c r="AU120" s="373"/>
      <c r="AV120" s="373"/>
      <c r="AW120" s="373"/>
      <c r="AX120" s="373"/>
      <c r="AY120" s="373"/>
      <c r="AZ120" s="373"/>
      <c r="BA120" s="584"/>
      <c r="BB120" s="584"/>
      <c r="BC120" s="584"/>
      <c r="BD120" s="584"/>
      <c r="BE120" s="584"/>
    </row>
    <row r="121" spans="1:57" ht="36.75" customHeight="1" thickBot="1" x14ac:dyDescent="0.3">
      <c r="A121" s="373"/>
      <c r="B121" s="928"/>
      <c r="C121" s="371"/>
      <c r="D121" s="536"/>
      <c r="E121" s="512"/>
      <c r="F121" s="371"/>
      <c r="G121" s="512"/>
      <c r="H121" s="521" t="s">
        <v>171</v>
      </c>
      <c r="I121" s="92" t="s">
        <v>197</v>
      </c>
      <c r="J121" s="602"/>
      <c r="K121" s="603"/>
      <c r="L121" s="512"/>
      <c r="M121" s="539"/>
      <c r="N121" s="880" t="s">
        <v>339</v>
      </c>
      <c r="O121" s="541" t="s">
        <v>149</v>
      </c>
      <c r="P121" s="520" t="s">
        <v>150</v>
      </c>
      <c r="Q121" s="529" t="s">
        <v>151</v>
      </c>
      <c r="R121" s="529">
        <f>+IFERROR(VLOOKUP(Q121,[5]DATOS!$E$2:$F$17,2,FALSE),"")</f>
        <v>15</v>
      </c>
      <c r="S121" s="529">
        <f>SUM(R121:R164)</f>
        <v>100</v>
      </c>
      <c r="T121" s="529" t="str">
        <f>+IF(AND(S121&lt;=100,S121&gt;=96),"Fuerte",IF(AND(S121&lt;=95,S121&gt;=86),"Moderado",IF(AND(S121&lt;=85,J121&gt;=0),"Débil"," ")))</f>
        <v>Fuerte</v>
      </c>
      <c r="U121" s="529" t="s">
        <v>152</v>
      </c>
      <c r="V121" s="529"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29">
        <f>IF(V121="Fuerte",100,IF(V121="Moderado",50,IF(V121="Débil",0)))</f>
        <v>100</v>
      </c>
      <c r="X121" s="529">
        <f>AVERAGE(W121:W138)</f>
        <v>100</v>
      </c>
      <c r="Y121" s="520" t="s">
        <v>247</v>
      </c>
      <c r="Z121" s="573" t="s">
        <v>270</v>
      </c>
      <c r="AA121" s="520" t="s">
        <v>340</v>
      </c>
      <c r="AB121" s="544"/>
      <c r="AC121" s="558"/>
      <c r="AD121" s="558"/>
      <c r="AE121" s="512"/>
      <c r="AF121" s="371"/>
      <c r="AG121" s="371"/>
      <c r="AH121" s="512"/>
      <c r="AI121" s="512"/>
      <c r="AJ121" s="507"/>
      <c r="AK121" s="879"/>
      <c r="AL121" s="879"/>
      <c r="AM121" s="371"/>
      <c r="AN121" s="536"/>
      <c r="AO121" s="579"/>
      <c r="AP121" s="529"/>
      <c r="AQ121" s="529"/>
      <c r="AR121" s="529"/>
      <c r="AS121" s="529"/>
      <c r="AT121" s="529"/>
      <c r="AU121" s="529"/>
      <c r="AV121" s="529"/>
      <c r="AW121" s="529"/>
      <c r="AX121" s="529"/>
      <c r="AY121" s="529"/>
      <c r="AZ121" s="529"/>
      <c r="BA121" s="567"/>
      <c r="BB121" s="567"/>
      <c r="BC121" s="567"/>
      <c r="BD121" s="567"/>
      <c r="BE121" s="567"/>
    </row>
    <row r="122" spans="1:57" ht="28.5" customHeight="1" thickBot="1" x14ac:dyDescent="0.3">
      <c r="A122" s="373"/>
      <c r="B122" s="928"/>
      <c r="C122" s="371"/>
      <c r="D122" s="536"/>
      <c r="E122" s="512"/>
      <c r="F122" s="371"/>
      <c r="G122" s="512"/>
      <c r="H122" s="521"/>
      <c r="I122" s="92" t="s">
        <v>197</v>
      </c>
      <c r="J122" s="602"/>
      <c r="K122" s="603"/>
      <c r="L122" s="512"/>
      <c r="M122" s="539"/>
      <c r="N122" s="881"/>
      <c r="O122" s="542"/>
      <c r="P122" s="512"/>
      <c r="Q122" s="530"/>
      <c r="R122" s="530"/>
      <c r="S122" s="530"/>
      <c r="T122" s="530"/>
      <c r="U122" s="530"/>
      <c r="V122" s="530"/>
      <c r="W122" s="530"/>
      <c r="X122" s="530"/>
      <c r="Y122" s="512"/>
      <c r="Z122" s="574"/>
      <c r="AA122" s="512"/>
      <c r="AB122" s="544"/>
      <c r="AC122" s="558"/>
      <c r="AD122" s="558"/>
      <c r="AE122" s="512"/>
      <c r="AF122" s="371"/>
      <c r="AG122" s="371"/>
      <c r="AH122" s="512"/>
      <c r="AI122" s="512"/>
      <c r="AJ122" s="507"/>
      <c r="AK122" s="879"/>
      <c r="AL122" s="879"/>
      <c r="AM122" s="371"/>
      <c r="AN122" s="536"/>
      <c r="AO122" s="580"/>
      <c r="AP122" s="530"/>
      <c r="AQ122" s="530"/>
      <c r="AR122" s="530"/>
      <c r="AS122" s="530"/>
      <c r="AT122" s="530"/>
      <c r="AU122" s="530"/>
      <c r="AV122" s="530"/>
      <c r="AW122" s="530"/>
      <c r="AX122" s="530"/>
      <c r="AY122" s="530"/>
      <c r="AZ122" s="530"/>
      <c r="BA122" s="568"/>
      <c r="BB122" s="568"/>
      <c r="BC122" s="568"/>
      <c r="BD122" s="568"/>
      <c r="BE122" s="568"/>
    </row>
    <row r="123" spans="1:57" ht="28.5" customHeight="1" thickBot="1" x14ac:dyDescent="0.3">
      <c r="A123" s="373"/>
      <c r="B123" s="928"/>
      <c r="C123" s="371"/>
      <c r="D123" s="536"/>
      <c r="E123" s="512"/>
      <c r="F123" s="371"/>
      <c r="G123" s="512"/>
      <c r="H123" s="91" t="s">
        <v>174</v>
      </c>
      <c r="I123" s="92" t="s">
        <v>197</v>
      </c>
      <c r="J123" s="602"/>
      <c r="K123" s="603"/>
      <c r="L123" s="512"/>
      <c r="M123" s="539"/>
      <c r="N123" s="881"/>
      <c r="O123" s="542"/>
      <c r="P123" s="512"/>
      <c r="Q123" s="530"/>
      <c r="R123" s="530"/>
      <c r="S123" s="530"/>
      <c r="T123" s="530"/>
      <c r="U123" s="530"/>
      <c r="V123" s="530"/>
      <c r="W123" s="530"/>
      <c r="X123" s="530"/>
      <c r="Y123" s="512"/>
      <c r="Z123" s="574"/>
      <c r="AA123" s="512"/>
      <c r="AB123" s="544"/>
      <c r="AC123" s="558"/>
      <c r="AD123" s="558"/>
      <c r="AE123" s="512"/>
      <c r="AF123" s="371"/>
      <c r="AG123" s="371"/>
      <c r="AH123" s="512"/>
      <c r="AI123" s="512"/>
      <c r="AJ123" s="507"/>
      <c r="AK123" s="879"/>
      <c r="AL123" s="879"/>
      <c r="AM123" s="371"/>
      <c r="AN123" s="536"/>
      <c r="AO123" s="580"/>
      <c r="AP123" s="530"/>
      <c r="AQ123" s="530"/>
      <c r="AR123" s="530"/>
      <c r="AS123" s="530"/>
      <c r="AT123" s="530"/>
      <c r="AU123" s="530"/>
      <c r="AV123" s="530"/>
      <c r="AW123" s="530"/>
      <c r="AX123" s="530"/>
      <c r="AY123" s="530"/>
      <c r="AZ123" s="530"/>
      <c r="BA123" s="568"/>
      <c r="BB123" s="568"/>
      <c r="BC123" s="568"/>
      <c r="BD123" s="568"/>
      <c r="BE123" s="568"/>
    </row>
    <row r="124" spans="1:57" ht="28.5" customHeight="1" thickBot="1" x14ac:dyDescent="0.3">
      <c r="A124" s="373"/>
      <c r="B124" s="928"/>
      <c r="C124" s="371"/>
      <c r="D124" s="536"/>
      <c r="E124" s="512"/>
      <c r="F124" s="371"/>
      <c r="G124" s="512"/>
      <c r="H124" s="521" t="s">
        <v>177</v>
      </c>
      <c r="I124" s="92" t="s">
        <v>197</v>
      </c>
      <c r="J124" s="602"/>
      <c r="K124" s="603"/>
      <c r="L124" s="512"/>
      <c r="M124" s="539"/>
      <c r="N124" s="881"/>
      <c r="O124" s="542"/>
      <c r="P124" s="513"/>
      <c r="Q124" s="531"/>
      <c r="R124" s="531"/>
      <c r="S124" s="530"/>
      <c r="T124" s="530"/>
      <c r="U124" s="530"/>
      <c r="V124" s="530"/>
      <c r="W124" s="530"/>
      <c r="X124" s="530"/>
      <c r="Y124" s="512"/>
      <c r="Z124" s="574"/>
      <c r="AA124" s="512"/>
      <c r="AB124" s="544"/>
      <c r="AC124" s="558"/>
      <c r="AD124" s="558"/>
      <c r="AE124" s="512"/>
      <c r="AF124" s="371"/>
      <c r="AG124" s="371"/>
      <c r="AH124" s="512"/>
      <c r="AI124" s="512"/>
      <c r="AJ124" s="507"/>
      <c r="AK124" s="879"/>
      <c r="AL124" s="879"/>
      <c r="AM124" s="371"/>
      <c r="AN124" s="536"/>
      <c r="AO124" s="580"/>
      <c r="AP124" s="530"/>
      <c r="AQ124" s="530"/>
      <c r="AR124" s="530"/>
      <c r="AS124" s="530"/>
      <c r="AT124" s="530"/>
      <c r="AU124" s="530"/>
      <c r="AV124" s="530"/>
      <c r="AW124" s="530"/>
      <c r="AX124" s="530"/>
      <c r="AY124" s="530"/>
      <c r="AZ124" s="530"/>
      <c r="BA124" s="568"/>
      <c r="BB124" s="568"/>
      <c r="BC124" s="568"/>
      <c r="BD124" s="568"/>
      <c r="BE124" s="568"/>
    </row>
    <row r="125" spans="1:57" ht="28.5" customHeight="1" thickBot="1" x14ac:dyDescent="0.3">
      <c r="A125" s="373"/>
      <c r="B125" s="928"/>
      <c r="C125" s="371"/>
      <c r="D125" s="536"/>
      <c r="E125" s="512"/>
      <c r="F125" s="371"/>
      <c r="G125" s="512"/>
      <c r="H125" s="521"/>
      <c r="I125" s="92" t="s">
        <v>197</v>
      </c>
      <c r="J125" s="602"/>
      <c r="K125" s="603"/>
      <c r="L125" s="512"/>
      <c r="M125" s="539"/>
      <c r="N125" s="881"/>
      <c r="O125" s="542"/>
      <c r="P125" s="520" t="s">
        <v>162</v>
      </c>
      <c r="Q125" s="529" t="s">
        <v>163</v>
      </c>
      <c r="R125" s="529">
        <f>+IFERROR(VLOOKUP(Q125,[5]DATOS!$E$2:$F$17,2,FALSE),"")</f>
        <v>15</v>
      </c>
      <c r="S125" s="530"/>
      <c r="T125" s="530"/>
      <c r="U125" s="530"/>
      <c r="V125" s="530"/>
      <c r="W125" s="530"/>
      <c r="X125" s="530"/>
      <c r="Y125" s="512"/>
      <c r="Z125" s="574"/>
      <c r="AA125" s="512"/>
      <c r="AB125" s="544"/>
      <c r="AC125" s="558"/>
      <c r="AD125" s="558"/>
      <c r="AE125" s="512"/>
      <c r="AF125" s="371"/>
      <c r="AG125" s="371"/>
      <c r="AH125" s="512"/>
      <c r="AI125" s="512"/>
      <c r="AJ125" s="507"/>
      <c r="AK125" s="879"/>
      <c r="AL125" s="879"/>
      <c r="AM125" s="371"/>
      <c r="AN125" s="536"/>
      <c r="AO125" s="580"/>
      <c r="AP125" s="530"/>
      <c r="AQ125" s="530"/>
      <c r="AR125" s="530"/>
      <c r="AS125" s="530"/>
      <c r="AT125" s="530"/>
      <c r="AU125" s="530"/>
      <c r="AV125" s="530"/>
      <c r="AW125" s="530"/>
      <c r="AX125" s="530"/>
      <c r="AY125" s="530"/>
      <c r="AZ125" s="530"/>
      <c r="BA125" s="568"/>
      <c r="BB125" s="568"/>
      <c r="BC125" s="568"/>
      <c r="BD125" s="568"/>
      <c r="BE125" s="568"/>
    </row>
    <row r="126" spans="1:57" ht="28.5" customHeight="1" thickBot="1" x14ac:dyDescent="0.3">
      <c r="A126" s="373"/>
      <c r="B126" s="928"/>
      <c r="C126" s="371"/>
      <c r="D126" s="536"/>
      <c r="E126" s="512"/>
      <c r="F126" s="371"/>
      <c r="G126" s="512"/>
      <c r="H126" s="521"/>
      <c r="I126" s="92" t="s">
        <v>197</v>
      </c>
      <c r="J126" s="602"/>
      <c r="K126" s="603"/>
      <c r="L126" s="512"/>
      <c r="M126" s="539"/>
      <c r="N126" s="881"/>
      <c r="O126" s="542"/>
      <c r="P126" s="512"/>
      <c r="Q126" s="530"/>
      <c r="R126" s="530"/>
      <c r="S126" s="530"/>
      <c r="T126" s="530"/>
      <c r="U126" s="530"/>
      <c r="V126" s="530"/>
      <c r="W126" s="530"/>
      <c r="X126" s="530"/>
      <c r="Y126" s="512"/>
      <c r="Z126" s="574"/>
      <c r="AA126" s="512"/>
      <c r="AB126" s="544"/>
      <c r="AC126" s="558"/>
      <c r="AD126" s="558"/>
      <c r="AE126" s="512"/>
      <c r="AF126" s="371"/>
      <c r="AG126" s="371"/>
      <c r="AH126" s="512"/>
      <c r="AI126" s="512"/>
      <c r="AJ126" s="507"/>
      <c r="AK126" s="879"/>
      <c r="AL126" s="879"/>
      <c r="AM126" s="371"/>
      <c r="AN126" s="536"/>
      <c r="AO126" s="580"/>
      <c r="AP126" s="530"/>
      <c r="AQ126" s="530"/>
      <c r="AR126" s="530"/>
      <c r="AS126" s="530"/>
      <c r="AT126" s="530"/>
      <c r="AU126" s="530"/>
      <c r="AV126" s="530"/>
      <c r="AW126" s="530"/>
      <c r="AX126" s="530"/>
      <c r="AY126" s="530"/>
      <c r="AZ126" s="530"/>
      <c r="BA126" s="568"/>
      <c r="BB126" s="568"/>
      <c r="BC126" s="568"/>
      <c r="BD126" s="568"/>
      <c r="BE126" s="568"/>
    </row>
    <row r="127" spans="1:57" ht="28.5" customHeight="1" thickBot="1" x14ac:dyDescent="0.3">
      <c r="A127" s="373"/>
      <c r="B127" s="928"/>
      <c r="C127" s="371"/>
      <c r="D127" s="536"/>
      <c r="E127" s="512"/>
      <c r="F127" s="371"/>
      <c r="G127" s="512"/>
      <c r="H127" s="521" t="s">
        <v>180</v>
      </c>
      <c r="I127" s="92" t="s">
        <v>197</v>
      </c>
      <c r="J127" s="602"/>
      <c r="K127" s="603"/>
      <c r="L127" s="512"/>
      <c r="M127" s="539"/>
      <c r="N127" s="881"/>
      <c r="O127" s="542"/>
      <c r="P127" s="512"/>
      <c r="Q127" s="530"/>
      <c r="R127" s="530"/>
      <c r="S127" s="530"/>
      <c r="T127" s="530"/>
      <c r="U127" s="530"/>
      <c r="V127" s="530"/>
      <c r="W127" s="530"/>
      <c r="X127" s="530"/>
      <c r="Y127" s="512"/>
      <c r="Z127" s="574"/>
      <c r="AA127" s="512"/>
      <c r="AB127" s="544"/>
      <c r="AC127" s="558"/>
      <c r="AD127" s="558"/>
      <c r="AE127" s="512"/>
      <c r="AF127" s="371"/>
      <c r="AG127" s="371"/>
      <c r="AH127" s="512"/>
      <c r="AI127" s="512"/>
      <c r="AJ127" s="507"/>
      <c r="AK127" s="879"/>
      <c r="AL127" s="879"/>
      <c r="AM127" s="371"/>
      <c r="AN127" s="536"/>
      <c r="AO127" s="580"/>
      <c r="AP127" s="530"/>
      <c r="AQ127" s="530"/>
      <c r="AR127" s="530"/>
      <c r="AS127" s="530"/>
      <c r="AT127" s="530"/>
      <c r="AU127" s="530"/>
      <c r="AV127" s="530"/>
      <c r="AW127" s="530"/>
      <c r="AX127" s="530"/>
      <c r="AY127" s="530"/>
      <c r="AZ127" s="530"/>
      <c r="BA127" s="568"/>
      <c r="BB127" s="568"/>
      <c r="BC127" s="568"/>
      <c r="BD127" s="568"/>
      <c r="BE127" s="568"/>
    </row>
    <row r="128" spans="1:57" ht="28.5" customHeight="1" thickBot="1" x14ac:dyDescent="0.3">
      <c r="A128" s="373"/>
      <c r="B128" s="928"/>
      <c r="C128" s="371"/>
      <c r="D128" s="536"/>
      <c r="E128" s="512"/>
      <c r="F128" s="371"/>
      <c r="G128" s="512"/>
      <c r="H128" s="521"/>
      <c r="I128" s="92" t="s">
        <v>197</v>
      </c>
      <c r="J128" s="602"/>
      <c r="K128" s="603"/>
      <c r="L128" s="512"/>
      <c r="M128" s="539"/>
      <c r="N128" s="881"/>
      <c r="O128" s="542"/>
      <c r="P128" s="513"/>
      <c r="Q128" s="531"/>
      <c r="R128" s="531"/>
      <c r="S128" s="530"/>
      <c r="T128" s="530"/>
      <c r="U128" s="530"/>
      <c r="V128" s="530"/>
      <c r="W128" s="530"/>
      <c r="X128" s="530"/>
      <c r="Y128" s="512"/>
      <c r="Z128" s="574"/>
      <c r="AA128" s="512"/>
      <c r="AB128" s="544"/>
      <c r="AC128" s="558"/>
      <c r="AD128" s="558"/>
      <c r="AE128" s="512"/>
      <c r="AF128" s="371"/>
      <c r="AG128" s="371"/>
      <c r="AH128" s="512"/>
      <c r="AI128" s="512"/>
      <c r="AJ128" s="507"/>
      <c r="AK128" s="879"/>
      <c r="AL128" s="879"/>
      <c r="AM128" s="371"/>
      <c r="AN128" s="536"/>
      <c r="AO128" s="580"/>
      <c r="AP128" s="530"/>
      <c r="AQ128" s="530"/>
      <c r="AR128" s="530"/>
      <c r="AS128" s="530"/>
      <c r="AT128" s="530"/>
      <c r="AU128" s="530"/>
      <c r="AV128" s="530"/>
      <c r="AW128" s="530"/>
      <c r="AX128" s="530"/>
      <c r="AY128" s="530"/>
      <c r="AZ128" s="530"/>
      <c r="BA128" s="568"/>
      <c r="BB128" s="568"/>
      <c r="BC128" s="568"/>
      <c r="BD128" s="568"/>
      <c r="BE128" s="568"/>
    </row>
    <row r="129" spans="1:57" ht="28.5" customHeight="1" thickBot="1" x14ac:dyDescent="0.3">
      <c r="A129" s="373"/>
      <c r="B129" s="928"/>
      <c r="C129" s="371"/>
      <c r="D129" s="536"/>
      <c r="E129" s="512"/>
      <c r="F129" s="371"/>
      <c r="G129" s="512"/>
      <c r="H129" s="521" t="s">
        <v>181</v>
      </c>
      <c r="I129" s="92" t="s">
        <v>197</v>
      </c>
      <c r="J129" s="602"/>
      <c r="K129" s="603"/>
      <c r="L129" s="512"/>
      <c r="M129" s="539"/>
      <c r="N129" s="881"/>
      <c r="O129" s="542"/>
      <c r="P129" s="520" t="s">
        <v>165</v>
      </c>
      <c r="Q129" s="529" t="s">
        <v>166</v>
      </c>
      <c r="R129" s="529">
        <f>+IFERROR(VLOOKUP(Q129,[5]DATOS!$E$2:$F$17,2,FALSE),"")</f>
        <v>15</v>
      </c>
      <c r="S129" s="530"/>
      <c r="T129" s="530"/>
      <c r="U129" s="530"/>
      <c r="V129" s="530"/>
      <c r="W129" s="530"/>
      <c r="X129" s="530"/>
      <c r="Y129" s="512"/>
      <c r="Z129" s="574"/>
      <c r="AA129" s="512"/>
      <c r="AB129" s="544"/>
      <c r="AC129" s="558"/>
      <c r="AD129" s="558"/>
      <c r="AE129" s="512"/>
      <c r="AF129" s="371"/>
      <c r="AG129" s="371"/>
      <c r="AH129" s="512"/>
      <c r="AI129" s="512"/>
      <c r="AJ129" s="507"/>
      <c r="AK129" s="879"/>
      <c r="AL129" s="879"/>
      <c r="AM129" s="371"/>
      <c r="AN129" s="536"/>
      <c r="AO129" s="580"/>
      <c r="AP129" s="530"/>
      <c r="AQ129" s="530"/>
      <c r="AR129" s="530"/>
      <c r="AS129" s="530"/>
      <c r="AT129" s="530"/>
      <c r="AU129" s="530"/>
      <c r="AV129" s="530"/>
      <c r="AW129" s="530"/>
      <c r="AX129" s="530"/>
      <c r="AY129" s="530"/>
      <c r="AZ129" s="530"/>
      <c r="BA129" s="568"/>
      <c r="BB129" s="568"/>
      <c r="BC129" s="568"/>
      <c r="BD129" s="568"/>
      <c r="BE129" s="568"/>
    </row>
    <row r="130" spans="1:57" ht="28.5" customHeight="1" thickBot="1" x14ac:dyDescent="0.3">
      <c r="A130" s="373"/>
      <c r="B130" s="928"/>
      <c r="C130" s="371"/>
      <c r="D130" s="536"/>
      <c r="E130" s="512"/>
      <c r="F130" s="371"/>
      <c r="G130" s="512"/>
      <c r="H130" s="521"/>
      <c r="I130" s="92" t="s">
        <v>197</v>
      </c>
      <c r="J130" s="602"/>
      <c r="K130" s="603"/>
      <c r="L130" s="512"/>
      <c r="M130" s="539"/>
      <c r="N130" s="881"/>
      <c r="O130" s="542"/>
      <c r="P130" s="512"/>
      <c r="Q130" s="530"/>
      <c r="R130" s="530"/>
      <c r="S130" s="530"/>
      <c r="T130" s="530"/>
      <c r="U130" s="530"/>
      <c r="V130" s="530"/>
      <c r="W130" s="530"/>
      <c r="X130" s="530"/>
      <c r="Y130" s="512"/>
      <c r="Z130" s="574"/>
      <c r="AA130" s="512"/>
      <c r="AB130" s="544"/>
      <c r="AC130" s="558"/>
      <c r="AD130" s="558"/>
      <c r="AE130" s="512"/>
      <c r="AF130" s="371"/>
      <c r="AG130" s="371"/>
      <c r="AH130" s="512"/>
      <c r="AI130" s="512"/>
      <c r="AJ130" s="507"/>
      <c r="AK130" s="879"/>
      <c r="AL130" s="879"/>
      <c r="AM130" s="371"/>
      <c r="AN130" s="536"/>
      <c r="AO130" s="580"/>
      <c r="AP130" s="530"/>
      <c r="AQ130" s="530"/>
      <c r="AR130" s="530"/>
      <c r="AS130" s="530"/>
      <c r="AT130" s="530"/>
      <c r="AU130" s="530"/>
      <c r="AV130" s="530"/>
      <c r="AW130" s="530"/>
      <c r="AX130" s="530"/>
      <c r="AY130" s="530"/>
      <c r="AZ130" s="530"/>
      <c r="BA130" s="568"/>
      <c r="BB130" s="568"/>
      <c r="BC130" s="568"/>
      <c r="BD130" s="568"/>
      <c r="BE130" s="568"/>
    </row>
    <row r="131" spans="1:57" ht="28.5" customHeight="1" thickBot="1" x14ac:dyDescent="0.3">
      <c r="A131" s="373"/>
      <c r="B131" s="928"/>
      <c r="C131" s="371"/>
      <c r="D131" s="536"/>
      <c r="E131" s="512"/>
      <c r="F131" s="371"/>
      <c r="G131" s="512"/>
      <c r="H131" s="521"/>
      <c r="I131" s="92" t="s">
        <v>197</v>
      </c>
      <c r="J131" s="602"/>
      <c r="K131" s="603"/>
      <c r="L131" s="512"/>
      <c r="M131" s="539"/>
      <c r="N131" s="881"/>
      <c r="O131" s="542"/>
      <c r="P131" s="512"/>
      <c r="Q131" s="530"/>
      <c r="R131" s="530"/>
      <c r="S131" s="530"/>
      <c r="T131" s="530"/>
      <c r="U131" s="530"/>
      <c r="V131" s="530"/>
      <c r="W131" s="530"/>
      <c r="X131" s="530"/>
      <c r="Y131" s="512"/>
      <c r="Z131" s="574"/>
      <c r="AA131" s="512"/>
      <c r="AB131" s="544"/>
      <c r="AC131" s="558"/>
      <c r="AD131" s="558"/>
      <c r="AE131" s="512"/>
      <c r="AF131" s="371"/>
      <c r="AG131" s="371"/>
      <c r="AH131" s="512"/>
      <c r="AI131" s="512"/>
      <c r="AJ131" s="507"/>
      <c r="AK131" s="879"/>
      <c r="AL131" s="879"/>
      <c r="AM131" s="371"/>
      <c r="AN131" s="536"/>
      <c r="AO131" s="580"/>
      <c r="AP131" s="530"/>
      <c r="AQ131" s="530"/>
      <c r="AR131" s="530"/>
      <c r="AS131" s="530"/>
      <c r="AT131" s="530"/>
      <c r="AU131" s="530"/>
      <c r="AV131" s="530"/>
      <c r="AW131" s="530"/>
      <c r="AX131" s="530"/>
      <c r="AY131" s="530"/>
      <c r="AZ131" s="530"/>
      <c r="BA131" s="568"/>
      <c r="BB131" s="568"/>
      <c r="BC131" s="568"/>
      <c r="BD131" s="568"/>
      <c r="BE131" s="568"/>
    </row>
    <row r="132" spans="1:57" ht="28.5" customHeight="1" thickBot="1" x14ac:dyDescent="0.3">
      <c r="A132" s="373"/>
      <c r="B132" s="928"/>
      <c r="C132" s="371"/>
      <c r="D132" s="536"/>
      <c r="E132" s="512"/>
      <c r="F132" s="371"/>
      <c r="G132" s="512"/>
      <c r="H132" s="521" t="s">
        <v>182</v>
      </c>
      <c r="I132" s="92" t="s">
        <v>197</v>
      </c>
      <c r="J132" s="602"/>
      <c r="K132" s="603"/>
      <c r="L132" s="512"/>
      <c r="M132" s="539"/>
      <c r="N132" s="881"/>
      <c r="O132" s="542"/>
      <c r="P132" s="512"/>
      <c r="Q132" s="530"/>
      <c r="R132" s="530"/>
      <c r="S132" s="530"/>
      <c r="T132" s="530"/>
      <c r="U132" s="530"/>
      <c r="V132" s="530"/>
      <c r="W132" s="530"/>
      <c r="X132" s="530"/>
      <c r="Y132" s="512"/>
      <c r="Z132" s="574"/>
      <c r="AA132" s="512"/>
      <c r="AB132" s="544"/>
      <c r="AC132" s="558"/>
      <c r="AD132" s="558"/>
      <c r="AE132" s="512"/>
      <c r="AF132" s="371"/>
      <c r="AG132" s="371"/>
      <c r="AH132" s="512"/>
      <c r="AI132" s="512"/>
      <c r="AJ132" s="507"/>
      <c r="AK132" s="879"/>
      <c r="AL132" s="879"/>
      <c r="AM132" s="371"/>
      <c r="AN132" s="536"/>
      <c r="AO132" s="580"/>
      <c r="AP132" s="530"/>
      <c r="AQ132" s="530"/>
      <c r="AR132" s="530"/>
      <c r="AS132" s="530"/>
      <c r="AT132" s="530"/>
      <c r="AU132" s="530"/>
      <c r="AV132" s="530"/>
      <c r="AW132" s="530"/>
      <c r="AX132" s="530"/>
      <c r="AY132" s="530"/>
      <c r="AZ132" s="530"/>
      <c r="BA132" s="568"/>
      <c r="BB132" s="568"/>
      <c r="BC132" s="568"/>
      <c r="BD132" s="568"/>
      <c r="BE132" s="568"/>
    </row>
    <row r="133" spans="1:57" ht="28.5" customHeight="1" thickBot="1" x14ac:dyDescent="0.3">
      <c r="A133" s="373"/>
      <c r="B133" s="928"/>
      <c r="C133" s="371"/>
      <c r="D133" s="536"/>
      <c r="E133" s="512"/>
      <c r="F133" s="371"/>
      <c r="G133" s="512"/>
      <c r="H133" s="521"/>
      <c r="I133" s="92" t="s">
        <v>197</v>
      </c>
      <c r="J133" s="602"/>
      <c r="K133" s="603"/>
      <c r="L133" s="512"/>
      <c r="M133" s="539"/>
      <c r="N133" s="881"/>
      <c r="O133" s="542"/>
      <c r="P133" s="513"/>
      <c r="Q133" s="531"/>
      <c r="R133" s="531"/>
      <c r="S133" s="530"/>
      <c r="T133" s="530"/>
      <c r="U133" s="530"/>
      <c r="V133" s="530"/>
      <c r="W133" s="530"/>
      <c r="X133" s="530"/>
      <c r="Y133" s="512"/>
      <c r="Z133" s="574"/>
      <c r="AA133" s="512"/>
      <c r="AB133" s="544"/>
      <c r="AC133" s="558"/>
      <c r="AD133" s="558"/>
      <c r="AE133" s="512"/>
      <c r="AF133" s="371"/>
      <c r="AG133" s="371"/>
      <c r="AH133" s="512"/>
      <c r="AI133" s="512"/>
      <c r="AJ133" s="507"/>
      <c r="AK133" s="879"/>
      <c r="AL133" s="879"/>
      <c r="AM133" s="371"/>
      <c r="AN133" s="536"/>
      <c r="AO133" s="580"/>
      <c r="AP133" s="530"/>
      <c r="AQ133" s="530"/>
      <c r="AR133" s="530"/>
      <c r="AS133" s="530"/>
      <c r="AT133" s="530"/>
      <c r="AU133" s="530"/>
      <c r="AV133" s="530"/>
      <c r="AW133" s="530"/>
      <c r="AX133" s="530"/>
      <c r="AY133" s="530"/>
      <c r="AZ133" s="530"/>
      <c r="BA133" s="568"/>
      <c r="BB133" s="568"/>
      <c r="BC133" s="568"/>
      <c r="BD133" s="568"/>
      <c r="BE133" s="568"/>
    </row>
    <row r="134" spans="1:57" ht="28.5" customHeight="1" thickBot="1" x14ac:dyDescent="0.3">
      <c r="A134" s="373"/>
      <c r="B134" s="928"/>
      <c r="C134" s="371"/>
      <c r="D134" s="536"/>
      <c r="E134" s="512"/>
      <c r="F134" s="371"/>
      <c r="G134" s="512"/>
      <c r="H134" s="521" t="s">
        <v>183</v>
      </c>
      <c r="I134" s="92" t="s">
        <v>197</v>
      </c>
      <c r="J134" s="602"/>
      <c r="K134" s="603"/>
      <c r="L134" s="512"/>
      <c r="M134" s="539"/>
      <c r="N134" s="881"/>
      <c r="O134" s="542"/>
      <c r="P134" s="520" t="s">
        <v>169</v>
      </c>
      <c r="Q134" s="529" t="s">
        <v>170</v>
      </c>
      <c r="R134" s="529">
        <f>+IFERROR(VLOOKUP(Q134,[5]DATOS!$E$2:$F$17,2,FALSE),"")</f>
        <v>15</v>
      </c>
      <c r="S134" s="530"/>
      <c r="T134" s="530"/>
      <c r="U134" s="530"/>
      <c r="V134" s="530"/>
      <c r="W134" s="530"/>
      <c r="X134" s="530"/>
      <c r="Y134" s="512"/>
      <c r="Z134" s="574"/>
      <c r="AA134" s="512"/>
      <c r="AB134" s="544"/>
      <c r="AC134" s="558"/>
      <c r="AD134" s="558"/>
      <c r="AE134" s="512"/>
      <c r="AF134" s="371"/>
      <c r="AG134" s="371"/>
      <c r="AH134" s="512"/>
      <c r="AI134" s="512"/>
      <c r="AJ134" s="507"/>
      <c r="AK134" s="879"/>
      <c r="AL134" s="879"/>
      <c r="AM134" s="371"/>
      <c r="AN134" s="537"/>
      <c r="AO134" s="580"/>
      <c r="AP134" s="530"/>
      <c r="AQ134" s="530"/>
      <c r="AR134" s="530"/>
      <c r="AS134" s="530"/>
      <c r="AT134" s="530"/>
      <c r="AU134" s="530"/>
      <c r="AV134" s="530"/>
      <c r="AW134" s="530"/>
      <c r="AX134" s="530"/>
      <c r="AY134" s="530"/>
      <c r="AZ134" s="530"/>
      <c r="BA134" s="568"/>
      <c r="BB134" s="568"/>
      <c r="BC134" s="568"/>
      <c r="BD134" s="568"/>
      <c r="BE134" s="568"/>
    </row>
    <row r="135" spans="1:57" ht="28.5" customHeight="1" thickBot="1" x14ac:dyDescent="0.3">
      <c r="A135" s="373"/>
      <c r="B135" s="928"/>
      <c r="C135" s="371"/>
      <c r="D135" s="536"/>
      <c r="E135" s="512"/>
      <c r="F135" s="371"/>
      <c r="G135" s="512"/>
      <c r="H135" s="521"/>
      <c r="I135" s="92" t="s">
        <v>197</v>
      </c>
      <c r="J135" s="602"/>
      <c r="K135" s="603"/>
      <c r="L135" s="512"/>
      <c r="M135" s="539"/>
      <c r="N135" s="881"/>
      <c r="O135" s="542"/>
      <c r="P135" s="512"/>
      <c r="Q135" s="530"/>
      <c r="R135" s="530"/>
      <c r="S135" s="530"/>
      <c r="T135" s="530"/>
      <c r="U135" s="530"/>
      <c r="V135" s="530"/>
      <c r="W135" s="530"/>
      <c r="X135" s="530"/>
      <c r="Y135" s="512"/>
      <c r="Z135" s="574"/>
      <c r="AA135" s="512"/>
      <c r="AB135" s="544"/>
      <c r="AC135" s="558"/>
      <c r="AD135" s="558"/>
      <c r="AE135" s="512"/>
      <c r="AF135" s="371"/>
      <c r="AG135" s="371"/>
      <c r="AH135" s="512"/>
      <c r="AI135" s="512"/>
      <c r="AJ135" s="507"/>
      <c r="AK135" s="879"/>
      <c r="AL135" s="879"/>
      <c r="AM135" s="371"/>
      <c r="AN135" s="535" t="s">
        <v>257</v>
      </c>
      <c r="AO135" s="580"/>
      <c r="AP135" s="530"/>
      <c r="AQ135" s="530"/>
      <c r="AR135" s="530"/>
      <c r="AS135" s="530"/>
      <c r="AT135" s="530"/>
      <c r="AU135" s="530"/>
      <c r="AV135" s="530"/>
      <c r="AW135" s="530"/>
      <c r="AX135" s="530"/>
      <c r="AY135" s="530"/>
      <c r="AZ135" s="530"/>
      <c r="BA135" s="568"/>
      <c r="BB135" s="568"/>
      <c r="BC135" s="568"/>
      <c r="BD135" s="568"/>
      <c r="BE135" s="568"/>
    </row>
    <row r="136" spans="1:57" ht="28.5" customHeight="1" thickBot="1" x14ac:dyDescent="0.3">
      <c r="A136" s="373"/>
      <c r="B136" s="928"/>
      <c r="C136" s="371"/>
      <c r="D136" s="536"/>
      <c r="E136" s="512"/>
      <c r="F136" s="371"/>
      <c r="G136" s="512"/>
      <c r="H136" s="521"/>
      <c r="I136" s="92" t="s">
        <v>197</v>
      </c>
      <c r="J136" s="602"/>
      <c r="K136" s="603"/>
      <c r="L136" s="512"/>
      <c r="M136" s="539"/>
      <c r="N136" s="881"/>
      <c r="O136" s="542"/>
      <c r="P136" s="512"/>
      <c r="Q136" s="530"/>
      <c r="R136" s="530"/>
      <c r="S136" s="530"/>
      <c r="T136" s="530"/>
      <c r="U136" s="530"/>
      <c r="V136" s="530"/>
      <c r="W136" s="530"/>
      <c r="X136" s="530"/>
      <c r="Y136" s="512"/>
      <c r="Z136" s="574"/>
      <c r="AA136" s="512"/>
      <c r="AB136" s="544"/>
      <c r="AC136" s="558"/>
      <c r="AD136" s="558"/>
      <c r="AE136" s="512"/>
      <c r="AF136" s="371"/>
      <c r="AG136" s="371"/>
      <c r="AH136" s="512"/>
      <c r="AI136" s="512"/>
      <c r="AJ136" s="507"/>
      <c r="AK136" s="879"/>
      <c r="AL136" s="879"/>
      <c r="AM136" s="371"/>
      <c r="AN136" s="536"/>
      <c r="AO136" s="580"/>
      <c r="AP136" s="530"/>
      <c r="AQ136" s="530"/>
      <c r="AR136" s="530"/>
      <c r="AS136" s="530"/>
      <c r="AT136" s="530"/>
      <c r="AU136" s="530"/>
      <c r="AV136" s="530"/>
      <c r="AW136" s="530"/>
      <c r="AX136" s="530"/>
      <c r="AY136" s="530"/>
      <c r="AZ136" s="530"/>
      <c r="BA136" s="568"/>
      <c r="BB136" s="568"/>
      <c r="BC136" s="568"/>
      <c r="BD136" s="568"/>
      <c r="BE136" s="568"/>
    </row>
    <row r="137" spans="1:57" ht="28.5" customHeight="1" thickBot="1" x14ac:dyDescent="0.3">
      <c r="A137" s="373"/>
      <c r="B137" s="928"/>
      <c r="C137" s="371"/>
      <c r="D137" s="536"/>
      <c r="E137" s="512"/>
      <c r="F137" s="371"/>
      <c r="G137" s="512"/>
      <c r="H137" s="521"/>
      <c r="I137" s="92" t="s">
        <v>197</v>
      </c>
      <c r="J137" s="602"/>
      <c r="K137" s="603"/>
      <c r="L137" s="512"/>
      <c r="M137" s="539"/>
      <c r="N137" s="881"/>
      <c r="O137" s="542"/>
      <c r="P137" s="512"/>
      <c r="Q137" s="530"/>
      <c r="R137" s="530"/>
      <c r="S137" s="530"/>
      <c r="T137" s="530"/>
      <c r="U137" s="530"/>
      <c r="V137" s="530"/>
      <c r="W137" s="530"/>
      <c r="X137" s="530"/>
      <c r="Y137" s="512"/>
      <c r="Z137" s="574"/>
      <c r="AA137" s="512"/>
      <c r="AB137" s="544"/>
      <c r="AC137" s="558"/>
      <c r="AD137" s="558"/>
      <c r="AE137" s="512"/>
      <c r="AF137" s="371"/>
      <c r="AG137" s="371"/>
      <c r="AH137" s="512"/>
      <c r="AI137" s="512"/>
      <c r="AJ137" s="507"/>
      <c r="AK137" s="879"/>
      <c r="AL137" s="879"/>
      <c r="AM137" s="371"/>
      <c r="AN137" s="536"/>
      <c r="AO137" s="580"/>
      <c r="AP137" s="530"/>
      <c r="AQ137" s="530"/>
      <c r="AR137" s="530"/>
      <c r="AS137" s="530"/>
      <c r="AT137" s="530"/>
      <c r="AU137" s="530"/>
      <c r="AV137" s="530"/>
      <c r="AW137" s="530"/>
      <c r="AX137" s="530"/>
      <c r="AY137" s="530"/>
      <c r="AZ137" s="530"/>
      <c r="BA137" s="568"/>
      <c r="BB137" s="568"/>
      <c r="BC137" s="568"/>
      <c r="BD137" s="568"/>
      <c r="BE137" s="568"/>
    </row>
    <row r="138" spans="1:57" ht="28.5" customHeight="1" thickBot="1" x14ac:dyDescent="0.3">
      <c r="A138" s="373"/>
      <c r="B138" s="928"/>
      <c r="C138" s="371"/>
      <c r="D138" s="599"/>
      <c r="E138" s="513"/>
      <c r="F138" s="371"/>
      <c r="G138" s="512"/>
      <c r="H138" s="521" t="s">
        <v>184</v>
      </c>
      <c r="I138" s="92" t="s">
        <v>197</v>
      </c>
      <c r="J138" s="602"/>
      <c r="K138" s="603"/>
      <c r="L138" s="512"/>
      <c r="M138" s="539"/>
      <c r="N138" s="881"/>
      <c r="O138" s="542"/>
      <c r="P138" s="513"/>
      <c r="Q138" s="531"/>
      <c r="R138" s="531"/>
      <c r="S138" s="530"/>
      <c r="T138" s="530"/>
      <c r="U138" s="530"/>
      <c r="V138" s="530"/>
      <c r="W138" s="530"/>
      <c r="X138" s="530"/>
      <c r="Y138" s="512"/>
      <c r="Z138" s="574"/>
      <c r="AA138" s="512"/>
      <c r="AB138" s="544"/>
      <c r="AC138" s="559"/>
      <c r="AD138" s="559"/>
      <c r="AE138" s="512"/>
      <c r="AF138" s="371"/>
      <c r="AG138" s="371"/>
      <c r="AH138" s="512"/>
      <c r="AI138" s="512"/>
      <c r="AJ138" s="507"/>
      <c r="AK138" s="879"/>
      <c r="AL138" s="879"/>
      <c r="AM138" s="371"/>
      <c r="AN138" s="536"/>
      <c r="AO138" s="580"/>
      <c r="AP138" s="530"/>
      <c r="AQ138" s="530"/>
      <c r="AR138" s="530"/>
      <c r="AS138" s="530"/>
      <c r="AT138" s="530"/>
      <c r="AU138" s="530"/>
      <c r="AV138" s="530"/>
      <c r="AW138" s="530"/>
      <c r="AX138" s="530"/>
      <c r="AY138" s="530"/>
      <c r="AZ138" s="530"/>
      <c r="BA138" s="568"/>
      <c r="BB138" s="568"/>
      <c r="BC138" s="568"/>
      <c r="BD138" s="568"/>
      <c r="BE138" s="568"/>
    </row>
    <row r="139" spans="1:57" ht="28.5" customHeight="1" thickBot="1" x14ac:dyDescent="0.3">
      <c r="A139" s="373"/>
      <c r="B139" s="928"/>
      <c r="C139" s="371"/>
      <c r="D139" s="376"/>
      <c r="E139" s="371" t="s">
        <v>341</v>
      </c>
      <c r="F139" s="371"/>
      <c r="G139" s="512"/>
      <c r="H139" s="521"/>
      <c r="I139" s="92" t="s">
        <v>197</v>
      </c>
      <c r="J139" s="602"/>
      <c r="K139" s="603"/>
      <c r="L139" s="512"/>
      <c r="M139" s="539"/>
      <c r="N139" s="881"/>
      <c r="O139" s="542"/>
      <c r="P139" s="520" t="s">
        <v>172</v>
      </c>
      <c r="Q139" s="529" t="s">
        <v>173</v>
      </c>
      <c r="R139" s="529">
        <f>+IFERROR(VLOOKUP(Q139,[5]DATOS!$E$2:$F$17,2,FALSE),"")</f>
        <v>15</v>
      </c>
      <c r="S139" s="530"/>
      <c r="T139" s="530"/>
      <c r="U139" s="530"/>
      <c r="V139" s="530"/>
      <c r="W139" s="530"/>
      <c r="X139" s="530"/>
      <c r="Y139" s="512"/>
      <c r="Z139" s="574"/>
      <c r="AA139" s="512"/>
      <c r="AB139" s="544"/>
      <c r="AC139" s="557" t="s">
        <v>156</v>
      </c>
      <c r="AD139" s="557" t="s">
        <v>157</v>
      </c>
      <c r="AE139" s="512"/>
      <c r="AF139" s="85"/>
      <c r="AG139" s="371"/>
      <c r="AH139" s="512"/>
      <c r="AI139" s="512"/>
      <c r="AJ139" s="507"/>
      <c r="AK139" s="879"/>
      <c r="AL139" s="879"/>
      <c r="AM139" s="371"/>
      <c r="AN139" s="536"/>
      <c r="AO139" s="580"/>
      <c r="AP139" s="530"/>
      <c r="AQ139" s="530"/>
      <c r="AR139" s="530"/>
      <c r="AS139" s="530"/>
      <c r="AT139" s="530"/>
      <c r="AU139" s="530"/>
      <c r="AV139" s="530"/>
      <c r="AW139" s="530"/>
      <c r="AX139" s="530"/>
      <c r="AY139" s="530"/>
      <c r="AZ139" s="530"/>
      <c r="BA139" s="568"/>
      <c r="BB139" s="568"/>
      <c r="BC139" s="568"/>
      <c r="BD139" s="568"/>
      <c r="BE139" s="568"/>
    </row>
    <row r="140" spans="1:57" ht="28.5" customHeight="1" thickBot="1" x14ac:dyDescent="0.3">
      <c r="A140" s="373"/>
      <c r="B140" s="928"/>
      <c r="C140" s="371"/>
      <c r="D140" s="376"/>
      <c r="E140" s="371"/>
      <c r="F140" s="371"/>
      <c r="G140" s="512"/>
      <c r="H140" s="521"/>
      <c r="I140" s="92" t="s">
        <v>197</v>
      </c>
      <c r="J140" s="602"/>
      <c r="K140" s="603"/>
      <c r="L140" s="512"/>
      <c r="M140" s="539"/>
      <c r="N140" s="881"/>
      <c r="O140" s="542"/>
      <c r="P140" s="512"/>
      <c r="Q140" s="530"/>
      <c r="R140" s="530"/>
      <c r="S140" s="530"/>
      <c r="T140" s="530"/>
      <c r="U140" s="530"/>
      <c r="V140" s="530"/>
      <c r="W140" s="530"/>
      <c r="X140" s="530"/>
      <c r="Y140" s="512"/>
      <c r="Z140" s="574"/>
      <c r="AA140" s="512"/>
      <c r="AB140" s="544"/>
      <c r="AC140" s="558"/>
      <c r="AD140" s="558"/>
      <c r="AE140" s="512"/>
      <c r="AF140" s="85"/>
      <c r="AG140" s="371"/>
      <c r="AH140" s="512"/>
      <c r="AI140" s="512"/>
      <c r="AJ140" s="507"/>
      <c r="AK140" s="879"/>
      <c r="AL140" s="879"/>
      <c r="AM140" s="371"/>
      <c r="AN140" s="536"/>
      <c r="AO140" s="580"/>
      <c r="AP140" s="530"/>
      <c r="AQ140" s="530"/>
      <c r="AR140" s="530"/>
      <c r="AS140" s="530"/>
      <c r="AT140" s="530"/>
      <c r="AU140" s="530"/>
      <c r="AV140" s="530"/>
      <c r="AW140" s="530"/>
      <c r="AX140" s="530"/>
      <c r="AY140" s="530"/>
      <c r="AZ140" s="530"/>
      <c r="BA140" s="568"/>
      <c r="BB140" s="568"/>
      <c r="BC140" s="568"/>
      <c r="BD140" s="568"/>
      <c r="BE140" s="568"/>
    </row>
    <row r="141" spans="1:57" ht="28.5" customHeight="1" thickBot="1" x14ac:dyDescent="0.3">
      <c r="A141" s="373"/>
      <c r="B141" s="928"/>
      <c r="C141" s="371"/>
      <c r="D141" s="376"/>
      <c r="E141" s="371"/>
      <c r="F141" s="371"/>
      <c r="G141" s="512"/>
      <c r="H141" s="521" t="s">
        <v>185</v>
      </c>
      <c r="I141" s="92" t="s">
        <v>197</v>
      </c>
      <c r="J141" s="602"/>
      <c r="K141" s="603"/>
      <c r="L141" s="512"/>
      <c r="M141" s="539"/>
      <c r="N141" s="881"/>
      <c r="O141" s="542"/>
      <c r="P141" s="512"/>
      <c r="Q141" s="530"/>
      <c r="R141" s="530"/>
      <c r="S141" s="530"/>
      <c r="T141" s="530"/>
      <c r="U141" s="530"/>
      <c r="V141" s="530"/>
      <c r="W141" s="530"/>
      <c r="X141" s="530"/>
      <c r="Y141" s="512"/>
      <c r="Z141" s="574"/>
      <c r="AA141" s="512"/>
      <c r="AB141" s="544"/>
      <c r="AC141" s="558"/>
      <c r="AD141" s="558"/>
      <c r="AE141" s="512"/>
      <c r="AF141" s="85"/>
      <c r="AG141" s="371"/>
      <c r="AH141" s="512"/>
      <c r="AI141" s="512"/>
      <c r="AJ141" s="507"/>
      <c r="AK141" s="879"/>
      <c r="AL141" s="879"/>
      <c r="AM141" s="371"/>
      <c r="AN141" s="536"/>
      <c r="AO141" s="580"/>
      <c r="AP141" s="530"/>
      <c r="AQ141" s="530"/>
      <c r="AR141" s="530"/>
      <c r="AS141" s="530"/>
      <c r="AT141" s="530"/>
      <c r="AU141" s="530"/>
      <c r="AV141" s="530"/>
      <c r="AW141" s="530"/>
      <c r="AX141" s="530"/>
      <c r="AY141" s="530"/>
      <c r="AZ141" s="530"/>
      <c r="BA141" s="568"/>
      <c r="BB141" s="568"/>
      <c r="BC141" s="568"/>
      <c r="BD141" s="568"/>
      <c r="BE141" s="568"/>
    </row>
    <row r="142" spans="1:57" ht="28.5" customHeight="1" thickBot="1" x14ac:dyDescent="0.3">
      <c r="A142" s="373"/>
      <c r="B142" s="928"/>
      <c r="C142" s="371"/>
      <c r="D142" s="376"/>
      <c r="E142" s="371"/>
      <c r="F142" s="371"/>
      <c r="G142" s="512"/>
      <c r="H142" s="521"/>
      <c r="I142" s="92" t="s">
        <v>197</v>
      </c>
      <c r="J142" s="602"/>
      <c r="K142" s="603"/>
      <c r="L142" s="512"/>
      <c r="M142" s="539"/>
      <c r="N142" s="881"/>
      <c r="O142" s="542"/>
      <c r="P142" s="513"/>
      <c r="Q142" s="531"/>
      <c r="R142" s="531"/>
      <c r="S142" s="530"/>
      <c r="T142" s="530"/>
      <c r="U142" s="530"/>
      <c r="V142" s="530"/>
      <c r="W142" s="530"/>
      <c r="X142" s="530"/>
      <c r="Y142" s="512"/>
      <c r="Z142" s="574"/>
      <c r="AA142" s="512"/>
      <c r="AB142" s="544"/>
      <c r="AC142" s="558"/>
      <c r="AD142" s="558"/>
      <c r="AE142" s="512"/>
      <c r="AF142" s="85"/>
      <c r="AG142" s="371"/>
      <c r="AH142" s="512"/>
      <c r="AI142" s="512"/>
      <c r="AJ142" s="507"/>
      <c r="AK142" s="879"/>
      <c r="AL142" s="879"/>
      <c r="AM142" s="371"/>
      <c r="AN142" s="536"/>
      <c r="AO142" s="580"/>
      <c r="AP142" s="530"/>
      <c r="AQ142" s="530"/>
      <c r="AR142" s="530"/>
      <c r="AS142" s="530"/>
      <c r="AT142" s="530"/>
      <c r="AU142" s="530"/>
      <c r="AV142" s="530"/>
      <c r="AW142" s="530"/>
      <c r="AX142" s="530"/>
      <c r="AY142" s="530"/>
      <c r="AZ142" s="530"/>
      <c r="BA142" s="568"/>
      <c r="BB142" s="568"/>
      <c r="BC142" s="568"/>
      <c r="BD142" s="568"/>
      <c r="BE142" s="568"/>
    </row>
    <row r="143" spans="1:57" ht="28.5" customHeight="1" thickBot="1" x14ac:dyDescent="0.3">
      <c r="A143" s="373"/>
      <c r="B143" s="928"/>
      <c r="C143" s="371"/>
      <c r="D143" s="376"/>
      <c r="E143" s="371"/>
      <c r="F143" s="371"/>
      <c r="G143" s="512"/>
      <c r="H143" s="521"/>
      <c r="I143" s="92" t="s">
        <v>197</v>
      </c>
      <c r="J143" s="602"/>
      <c r="K143" s="603"/>
      <c r="L143" s="512"/>
      <c r="M143" s="539"/>
      <c r="N143" s="881"/>
      <c r="O143" s="542"/>
      <c r="P143" s="520" t="s">
        <v>175</v>
      </c>
      <c r="Q143" s="520" t="s">
        <v>176</v>
      </c>
      <c r="R143" s="529">
        <f>+IFERROR(VLOOKUP(Q143,[5]DATOS!$E$2:$F$17,2,FALSE),"")</f>
        <v>15</v>
      </c>
      <c r="S143" s="530"/>
      <c r="T143" s="530"/>
      <c r="U143" s="530"/>
      <c r="V143" s="530"/>
      <c r="W143" s="530"/>
      <c r="X143" s="530"/>
      <c r="Y143" s="512"/>
      <c r="Z143" s="574"/>
      <c r="AA143" s="512"/>
      <c r="AB143" s="544"/>
      <c r="AC143" s="558"/>
      <c r="AD143" s="558"/>
      <c r="AE143" s="513"/>
      <c r="AF143" s="85"/>
      <c r="AG143" s="371"/>
      <c r="AH143" s="512"/>
      <c r="AI143" s="512"/>
      <c r="AJ143" s="507"/>
      <c r="AK143" s="879"/>
      <c r="AL143" s="879"/>
      <c r="AM143" s="371"/>
      <c r="AN143" s="536"/>
      <c r="AO143" s="580"/>
      <c r="AP143" s="530"/>
      <c r="AQ143" s="530"/>
      <c r="AR143" s="530"/>
      <c r="AS143" s="530"/>
      <c r="AT143" s="530"/>
      <c r="AU143" s="530"/>
      <c r="AV143" s="530"/>
      <c r="AW143" s="530"/>
      <c r="AX143" s="530"/>
      <c r="AY143" s="530"/>
      <c r="AZ143" s="530"/>
      <c r="BA143" s="568"/>
      <c r="BB143" s="568"/>
      <c r="BC143" s="568"/>
      <c r="BD143" s="568"/>
      <c r="BE143" s="568"/>
    </row>
    <row r="144" spans="1:57" ht="28.5" customHeight="1" thickBot="1" x14ac:dyDescent="0.3">
      <c r="A144" s="373"/>
      <c r="B144" s="928"/>
      <c r="C144" s="371"/>
      <c r="D144" s="376"/>
      <c r="E144" s="371"/>
      <c r="F144" s="371"/>
      <c r="G144" s="512"/>
      <c r="H144" s="521"/>
      <c r="I144" s="92" t="s">
        <v>197</v>
      </c>
      <c r="J144" s="602"/>
      <c r="K144" s="603"/>
      <c r="L144" s="512"/>
      <c r="M144" s="539"/>
      <c r="N144" s="881"/>
      <c r="O144" s="542"/>
      <c r="P144" s="512"/>
      <c r="Q144" s="512"/>
      <c r="R144" s="530"/>
      <c r="S144" s="530"/>
      <c r="T144" s="530"/>
      <c r="U144" s="530"/>
      <c r="V144" s="530"/>
      <c r="W144" s="530"/>
      <c r="X144" s="530"/>
      <c r="Y144" s="512"/>
      <c r="Z144" s="574"/>
      <c r="AA144" s="512"/>
      <c r="AB144" s="544"/>
      <c r="AC144" s="558"/>
      <c r="AD144" s="558"/>
      <c r="AE144" s="45"/>
      <c r="AF144" s="85"/>
      <c r="AG144" s="371"/>
      <c r="AH144" s="512"/>
      <c r="AI144" s="512"/>
      <c r="AJ144" s="507"/>
      <c r="AK144" s="879"/>
      <c r="AL144" s="879"/>
      <c r="AM144" s="371"/>
      <c r="AN144" s="536"/>
      <c r="AO144" s="580"/>
      <c r="AP144" s="530"/>
      <c r="AQ144" s="530"/>
      <c r="AR144" s="530"/>
      <c r="AS144" s="530"/>
      <c r="AT144" s="530"/>
      <c r="AU144" s="530"/>
      <c r="AV144" s="530"/>
      <c r="AW144" s="530"/>
      <c r="AX144" s="530"/>
      <c r="AY144" s="530"/>
      <c r="AZ144" s="530"/>
      <c r="BA144" s="568"/>
      <c r="BB144" s="568"/>
      <c r="BC144" s="568"/>
      <c r="BD144" s="568"/>
      <c r="BE144" s="568"/>
    </row>
    <row r="145" spans="1:57" ht="28.5" customHeight="1" thickBot="1" x14ac:dyDescent="0.3">
      <c r="A145" s="373"/>
      <c r="B145" s="928"/>
      <c r="C145" s="371"/>
      <c r="D145" s="376"/>
      <c r="E145" s="371"/>
      <c r="F145" s="371"/>
      <c r="G145" s="512"/>
      <c r="H145" s="521" t="s">
        <v>186</v>
      </c>
      <c r="I145" s="92" t="s">
        <v>197</v>
      </c>
      <c r="J145" s="602"/>
      <c r="K145" s="603"/>
      <c r="L145" s="512"/>
      <c r="M145" s="539"/>
      <c r="N145" s="881"/>
      <c r="O145" s="542"/>
      <c r="P145" s="512"/>
      <c r="Q145" s="512"/>
      <c r="R145" s="530"/>
      <c r="S145" s="530"/>
      <c r="T145" s="530"/>
      <c r="U145" s="530"/>
      <c r="V145" s="530"/>
      <c r="W145" s="530"/>
      <c r="X145" s="530"/>
      <c r="Y145" s="512"/>
      <c r="Z145" s="574"/>
      <c r="AA145" s="512"/>
      <c r="AB145" s="544"/>
      <c r="AC145" s="558"/>
      <c r="AD145" s="558"/>
      <c r="AE145" s="45"/>
      <c r="AF145" s="85"/>
      <c r="AG145" s="371"/>
      <c r="AH145" s="512"/>
      <c r="AI145" s="512"/>
      <c r="AJ145" s="507"/>
      <c r="AK145" s="879"/>
      <c r="AL145" s="879"/>
      <c r="AM145" s="371"/>
      <c r="AN145" s="536"/>
      <c r="AO145" s="580"/>
      <c r="AP145" s="530"/>
      <c r="AQ145" s="530"/>
      <c r="AR145" s="530"/>
      <c r="AS145" s="530"/>
      <c r="AT145" s="530"/>
      <c r="AU145" s="530"/>
      <c r="AV145" s="530"/>
      <c r="AW145" s="530"/>
      <c r="AX145" s="530"/>
      <c r="AY145" s="530"/>
      <c r="AZ145" s="530"/>
      <c r="BA145" s="568"/>
      <c r="BB145" s="568"/>
      <c r="BC145" s="568"/>
      <c r="BD145" s="568"/>
      <c r="BE145" s="568"/>
    </row>
    <row r="146" spans="1:57" ht="28.5" customHeight="1" thickBot="1" x14ac:dyDescent="0.3">
      <c r="A146" s="373"/>
      <c r="B146" s="928"/>
      <c r="C146" s="371"/>
      <c r="D146" s="376"/>
      <c r="E146" s="371"/>
      <c r="F146" s="371"/>
      <c r="G146" s="512"/>
      <c r="H146" s="521"/>
      <c r="I146" s="92" t="s">
        <v>197</v>
      </c>
      <c r="J146" s="602"/>
      <c r="K146" s="603"/>
      <c r="L146" s="512"/>
      <c r="M146" s="539"/>
      <c r="N146" s="881"/>
      <c r="O146" s="542"/>
      <c r="P146" s="513"/>
      <c r="Q146" s="513"/>
      <c r="R146" s="531"/>
      <c r="S146" s="530"/>
      <c r="T146" s="530"/>
      <c r="U146" s="530"/>
      <c r="V146" s="530"/>
      <c r="W146" s="530"/>
      <c r="X146" s="530"/>
      <c r="Y146" s="512"/>
      <c r="Z146" s="574"/>
      <c r="AA146" s="512"/>
      <c r="AB146" s="544"/>
      <c r="AC146" s="558"/>
      <c r="AD146" s="558"/>
      <c r="AE146" s="45"/>
      <c r="AF146" s="85"/>
      <c r="AG146" s="371"/>
      <c r="AH146" s="512"/>
      <c r="AI146" s="512"/>
      <c r="AJ146" s="507"/>
      <c r="AK146" s="879"/>
      <c r="AL146" s="879"/>
      <c r="AM146" s="371"/>
      <c r="AN146" s="536"/>
      <c r="AO146" s="580"/>
      <c r="AP146" s="530"/>
      <c r="AQ146" s="530"/>
      <c r="AR146" s="530"/>
      <c r="AS146" s="530"/>
      <c r="AT146" s="530"/>
      <c r="AU146" s="530"/>
      <c r="AV146" s="530"/>
      <c r="AW146" s="530"/>
      <c r="AX146" s="530"/>
      <c r="AY146" s="530"/>
      <c r="AZ146" s="530"/>
      <c r="BA146" s="568"/>
      <c r="BB146" s="568"/>
      <c r="BC146" s="568"/>
      <c r="BD146" s="568"/>
      <c r="BE146" s="568"/>
    </row>
    <row r="147" spans="1:57" ht="28.5" customHeight="1" thickBot="1" x14ac:dyDescent="0.3">
      <c r="A147" s="373"/>
      <c r="B147" s="928"/>
      <c r="C147" s="371"/>
      <c r="D147" s="376"/>
      <c r="E147" s="371"/>
      <c r="F147" s="371"/>
      <c r="G147" s="512"/>
      <c r="H147" s="521"/>
      <c r="I147" s="92" t="s">
        <v>197</v>
      </c>
      <c r="J147" s="602"/>
      <c r="K147" s="603"/>
      <c r="L147" s="512"/>
      <c r="M147" s="539"/>
      <c r="N147" s="881"/>
      <c r="O147" s="542"/>
      <c r="P147" s="520" t="s">
        <v>178</v>
      </c>
      <c r="Q147" s="529" t="s">
        <v>179</v>
      </c>
      <c r="R147" s="529">
        <f>+IFERROR(VLOOKUP(Q147,[5]DATOS!$E$2:$F$17,2,FALSE),"")</f>
        <v>10</v>
      </c>
      <c r="S147" s="530"/>
      <c r="T147" s="530"/>
      <c r="U147" s="530"/>
      <c r="V147" s="530"/>
      <c r="W147" s="530"/>
      <c r="X147" s="530"/>
      <c r="Y147" s="512"/>
      <c r="Z147" s="574"/>
      <c r="AA147" s="512"/>
      <c r="AB147" s="544"/>
      <c r="AC147" s="558"/>
      <c r="AD147" s="558"/>
      <c r="AE147" s="45"/>
      <c r="AF147" s="85"/>
      <c r="AG147" s="371"/>
      <c r="AH147" s="512"/>
      <c r="AI147" s="512"/>
      <c r="AJ147" s="507"/>
      <c r="AK147" s="879"/>
      <c r="AL147" s="879"/>
      <c r="AM147" s="371"/>
      <c r="AN147" s="536"/>
      <c r="AO147" s="580"/>
      <c r="AP147" s="530"/>
      <c r="AQ147" s="530"/>
      <c r="AR147" s="530"/>
      <c r="AS147" s="530"/>
      <c r="AT147" s="530"/>
      <c r="AU147" s="530"/>
      <c r="AV147" s="530"/>
      <c r="AW147" s="530"/>
      <c r="AX147" s="530"/>
      <c r="AY147" s="530"/>
      <c r="AZ147" s="530"/>
      <c r="BA147" s="568"/>
      <c r="BB147" s="568"/>
      <c r="BC147" s="568"/>
      <c r="BD147" s="568"/>
      <c r="BE147" s="568"/>
    </row>
    <row r="148" spans="1:57" ht="28.5" customHeight="1" thickBot="1" x14ac:dyDescent="0.3">
      <c r="A148" s="373"/>
      <c r="B148" s="928"/>
      <c r="C148" s="371"/>
      <c r="D148" s="376"/>
      <c r="E148" s="371"/>
      <c r="F148" s="371"/>
      <c r="G148" s="512"/>
      <c r="H148" s="521"/>
      <c r="I148" s="92" t="s">
        <v>197</v>
      </c>
      <c r="J148" s="602"/>
      <c r="K148" s="603"/>
      <c r="L148" s="512"/>
      <c r="M148" s="539"/>
      <c r="N148" s="881"/>
      <c r="O148" s="542"/>
      <c r="P148" s="512"/>
      <c r="Q148" s="530"/>
      <c r="R148" s="530"/>
      <c r="S148" s="530"/>
      <c r="T148" s="530"/>
      <c r="U148" s="530"/>
      <c r="V148" s="530"/>
      <c r="W148" s="530"/>
      <c r="X148" s="530"/>
      <c r="Y148" s="512"/>
      <c r="Z148" s="574"/>
      <c r="AA148" s="512"/>
      <c r="AB148" s="544"/>
      <c r="AC148" s="558"/>
      <c r="AD148" s="558"/>
      <c r="AE148" s="45"/>
      <c r="AF148" s="85"/>
      <c r="AG148" s="371"/>
      <c r="AH148" s="512"/>
      <c r="AI148" s="512"/>
      <c r="AJ148" s="507"/>
      <c r="AK148" s="879"/>
      <c r="AL148" s="879"/>
      <c r="AM148" s="371"/>
      <c r="AN148" s="536"/>
      <c r="AO148" s="580"/>
      <c r="AP148" s="530"/>
      <c r="AQ148" s="530"/>
      <c r="AR148" s="530"/>
      <c r="AS148" s="530"/>
      <c r="AT148" s="530"/>
      <c r="AU148" s="530"/>
      <c r="AV148" s="530"/>
      <c r="AW148" s="530"/>
      <c r="AX148" s="530"/>
      <c r="AY148" s="530"/>
      <c r="AZ148" s="530"/>
      <c r="BA148" s="568"/>
      <c r="BB148" s="568"/>
      <c r="BC148" s="568"/>
      <c r="BD148" s="568"/>
      <c r="BE148" s="568"/>
    </row>
    <row r="149" spans="1:57" ht="28.5" customHeight="1" thickBot="1" x14ac:dyDescent="0.3">
      <c r="A149" s="373"/>
      <c r="B149" s="928"/>
      <c r="C149" s="371"/>
      <c r="D149" s="376"/>
      <c r="E149" s="371"/>
      <c r="F149" s="371"/>
      <c r="G149" s="512"/>
      <c r="H149" s="521" t="s">
        <v>187</v>
      </c>
      <c r="I149" s="92" t="s">
        <v>197</v>
      </c>
      <c r="J149" s="602"/>
      <c r="K149" s="603"/>
      <c r="L149" s="512"/>
      <c r="M149" s="539"/>
      <c r="N149" s="881"/>
      <c r="O149" s="542"/>
      <c r="P149" s="512"/>
      <c r="Q149" s="530"/>
      <c r="R149" s="530"/>
      <c r="S149" s="530"/>
      <c r="T149" s="530"/>
      <c r="U149" s="530"/>
      <c r="V149" s="530"/>
      <c r="W149" s="530"/>
      <c r="X149" s="530"/>
      <c r="Y149" s="512"/>
      <c r="Z149" s="574"/>
      <c r="AA149" s="512"/>
      <c r="AB149" s="544"/>
      <c r="AC149" s="558"/>
      <c r="AD149" s="558"/>
      <c r="AE149" s="45"/>
      <c r="AF149" s="85"/>
      <c r="AG149" s="371"/>
      <c r="AH149" s="512"/>
      <c r="AI149" s="512"/>
      <c r="AJ149" s="507"/>
      <c r="AK149" s="879"/>
      <c r="AL149" s="879"/>
      <c r="AM149" s="371"/>
      <c r="AN149" s="536"/>
      <c r="AO149" s="580"/>
      <c r="AP149" s="530"/>
      <c r="AQ149" s="530"/>
      <c r="AR149" s="530"/>
      <c r="AS149" s="530"/>
      <c r="AT149" s="530"/>
      <c r="AU149" s="530"/>
      <c r="AV149" s="530"/>
      <c r="AW149" s="530"/>
      <c r="AX149" s="530"/>
      <c r="AY149" s="530"/>
      <c r="AZ149" s="530"/>
      <c r="BA149" s="568"/>
      <c r="BB149" s="568"/>
      <c r="BC149" s="568"/>
      <c r="BD149" s="568"/>
      <c r="BE149" s="568"/>
    </row>
    <row r="150" spans="1:57" ht="28.5" customHeight="1" thickBot="1" x14ac:dyDescent="0.3">
      <c r="A150" s="373"/>
      <c r="B150" s="928"/>
      <c r="C150" s="371"/>
      <c r="D150" s="376"/>
      <c r="E150" s="371"/>
      <c r="F150" s="371"/>
      <c r="G150" s="512"/>
      <c r="H150" s="521"/>
      <c r="I150" s="92" t="s">
        <v>197</v>
      </c>
      <c r="J150" s="602"/>
      <c r="K150" s="603"/>
      <c r="L150" s="512"/>
      <c r="M150" s="539"/>
      <c r="N150" s="881"/>
      <c r="O150" s="542"/>
      <c r="P150" s="512"/>
      <c r="Q150" s="530"/>
      <c r="R150" s="530"/>
      <c r="S150" s="530"/>
      <c r="T150" s="530"/>
      <c r="U150" s="530"/>
      <c r="V150" s="530"/>
      <c r="W150" s="530"/>
      <c r="X150" s="530"/>
      <c r="Y150" s="512"/>
      <c r="Z150" s="574"/>
      <c r="AA150" s="512"/>
      <c r="AB150" s="544"/>
      <c r="AC150" s="558"/>
      <c r="AD150" s="558"/>
      <c r="AE150" s="45"/>
      <c r="AF150" s="85"/>
      <c r="AG150" s="371"/>
      <c r="AH150" s="512"/>
      <c r="AI150" s="512"/>
      <c r="AJ150" s="507"/>
      <c r="AK150" s="879"/>
      <c r="AL150" s="879"/>
      <c r="AM150" s="371"/>
      <c r="AN150" s="536"/>
      <c r="AO150" s="580"/>
      <c r="AP150" s="530"/>
      <c r="AQ150" s="530"/>
      <c r="AR150" s="530"/>
      <c r="AS150" s="530"/>
      <c r="AT150" s="530"/>
      <c r="AU150" s="530"/>
      <c r="AV150" s="530"/>
      <c r="AW150" s="530"/>
      <c r="AX150" s="530"/>
      <c r="AY150" s="530"/>
      <c r="AZ150" s="530"/>
      <c r="BA150" s="568"/>
      <c r="BB150" s="568"/>
      <c r="BC150" s="568"/>
      <c r="BD150" s="568"/>
      <c r="BE150" s="568"/>
    </row>
    <row r="151" spans="1:57" ht="28.5" customHeight="1" thickBot="1" x14ac:dyDescent="0.3">
      <c r="A151" s="373"/>
      <c r="B151" s="928"/>
      <c r="C151" s="371"/>
      <c r="D151" s="376"/>
      <c r="E151" s="371"/>
      <c r="F151" s="371"/>
      <c r="G151" s="512"/>
      <c r="H151" s="521" t="s">
        <v>188</v>
      </c>
      <c r="I151" s="92" t="s">
        <v>197</v>
      </c>
      <c r="J151" s="602"/>
      <c r="K151" s="603"/>
      <c r="L151" s="512"/>
      <c r="M151" s="539"/>
      <c r="N151" s="881"/>
      <c r="O151" s="542"/>
      <c r="P151" s="512"/>
      <c r="Q151" s="530"/>
      <c r="R151" s="530"/>
      <c r="S151" s="530"/>
      <c r="T151" s="530"/>
      <c r="U151" s="530"/>
      <c r="V151" s="530"/>
      <c r="W151" s="530"/>
      <c r="X151" s="530"/>
      <c r="Y151" s="512"/>
      <c r="Z151" s="574"/>
      <c r="AA151" s="512"/>
      <c r="AB151" s="544"/>
      <c r="AC151" s="558"/>
      <c r="AD151" s="558"/>
      <c r="AE151" s="45"/>
      <c r="AF151" s="85"/>
      <c r="AG151" s="371"/>
      <c r="AH151" s="512"/>
      <c r="AI151" s="512"/>
      <c r="AJ151" s="507"/>
      <c r="AK151" s="879"/>
      <c r="AL151" s="879"/>
      <c r="AM151" s="371"/>
      <c r="AN151" s="536"/>
      <c r="AO151" s="580"/>
      <c r="AP151" s="530"/>
      <c r="AQ151" s="530"/>
      <c r="AR151" s="530"/>
      <c r="AS151" s="530"/>
      <c r="AT151" s="530"/>
      <c r="AU151" s="530"/>
      <c r="AV151" s="530"/>
      <c r="AW151" s="530"/>
      <c r="AX151" s="530"/>
      <c r="AY151" s="530"/>
      <c r="AZ151" s="530"/>
      <c r="BA151" s="568"/>
      <c r="BB151" s="568"/>
      <c r="BC151" s="568"/>
      <c r="BD151" s="568"/>
      <c r="BE151" s="568"/>
    </row>
    <row r="152" spans="1:57" ht="28.5" customHeight="1" thickBot="1" x14ac:dyDescent="0.3">
      <c r="A152" s="373"/>
      <c r="B152" s="928"/>
      <c r="C152" s="371"/>
      <c r="D152" s="376"/>
      <c r="E152" s="371"/>
      <c r="F152" s="371"/>
      <c r="G152" s="512"/>
      <c r="H152" s="521"/>
      <c r="I152" s="92" t="s">
        <v>197</v>
      </c>
      <c r="J152" s="602"/>
      <c r="K152" s="603"/>
      <c r="L152" s="512"/>
      <c r="M152" s="539"/>
      <c r="N152" s="881"/>
      <c r="O152" s="542"/>
      <c r="P152" s="512"/>
      <c r="Q152" s="530"/>
      <c r="R152" s="530"/>
      <c r="S152" s="530"/>
      <c r="T152" s="530"/>
      <c r="U152" s="530"/>
      <c r="V152" s="530"/>
      <c r="W152" s="530"/>
      <c r="X152" s="530"/>
      <c r="Y152" s="512"/>
      <c r="Z152" s="574"/>
      <c r="AA152" s="512"/>
      <c r="AB152" s="544"/>
      <c r="AC152" s="558"/>
      <c r="AD152" s="558"/>
      <c r="AE152" s="45"/>
      <c r="AF152" s="85"/>
      <c r="AG152" s="371"/>
      <c r="AH152" s="512"/>
      <c r="AI152" s="512"/>
      <c r="AJ152" s="507"/>
      <c r="AK152" s="879"/>
      <c r="AL152" s="879"/>
      <c r="AM152" s="371"/>
      <c r="AN152" s="536"/>
      <c r="AO152" s="580"/>
      <c r="AP152" s="530"/>
      <c r="AQ152" s="530"/>
      <c r="AR152" s="530"/>
      <c r="AS152" s="530"/>
      <c r="AT152" s="530"/>
      <c r="AU152" s="530"/>
      <c r="AV152" s="530"/>
      <c r="AW152" s="530"/>
      <c r="AX152" s="530"/>
      <c r="AY152" s="530"/>
      <c r="AZ152" s="530"/>
      <c r="BA152" s="568"/>
      <c r="BB152" s="568"/>
      <c r="BC152" s="568"/>
      <c r="BD152" s="568"/>
      <c r="BE152" s="568"/>
    </row>
    <row r="153" spans="1:57" ht="28.5" customHeight="1" thickBot="1" x14ac:dyDescent="0.3">
      <c r="A153" s="373"/>
      <c r="B153" s="928"/>
      <c r="C153" s="371"/>
      <c r="D153" s="376"/>
      <c r="E153" s="371"/>
      <c r="F153" s="371"/>
      <c r="G153" s="512"/>
      <c r="H153" s="521" t="s">
        <v>189</v>
      </c>
      <c r="I153" s="92" t="s">
        <v>197</v>
      </c>
      <c r="J153" s="602"/>
      <c r="K153" s="603"/>
      <c r="L153" s="512"/>
      <c r="M153" s="539"/>
      <c r="N153" s="881"/>
      <c r="O153" s="542"/>
      <c r="P153" s="512"/>
      <c r="Q153" s="530"/>
      <c r="R153" s="530"/>
      <c r="S153" s="530"/>
      <c r="T153" s="530"/>
      <c r="U153" s="530"/>
      <c r="V153" s="530"/>
      <c r="W153" s="530"/>
      <c r="X153" s="530"/>
      <c r="Y153" s="512"/>
      <c r="Z153" s="574"/>
      <c r="AA153" s="512"/>
      <c r="AB153" s="544"/>
      <c r="AC153" s="558"/>
      <c r="AD153" s="558"/>
      <c r="AE153" s="45"/>
      <c r="AF153" s="85"/>
      <c r="AG153" s="371"/>
      <c r="AH153" s="512"/>
      <c r="AI153" s="512"/>
      <c r="AJ153" s="507"/>
      <c r="AK153" s="879"/>
      <c r="AL153" s="879"/>
      <c r="AM153" s="371"/>
      <c r="AN153" s="536"/>
      <c r="AO153" s="580"/>
      <c r="AP153" s="530"/>
      <c r="AQ153" s="530"/>
      <c r="AR153" s="530"/>
      <c r="AS153" s="530"/>
      <c r="AT153" s="530"/>
      <c r="AU153" s="530"/>
      <c r="AV153" s="530"/>
      <c r="AW153" s="530"/>
      <c r="AX153" s="530"/>
      <c r="AY153" s="530"/>
      <c r="AZ153" s="530"/>
      <c r="BA153" s="568"/>
      <c r="BB153" s="568"/>
      <c r="BC153" s="568"/>
      <c r="BD153" s="568"/>
      <c r="BE153" s="568"/>
    </row>
    <row r="154" spans="1:57" ht="28.5" customHeight="1" thickBot="1" x14ac:dyDescent="0.3">
      <c r="A154" s="373"/>
      <c r="B154" s="928"/>
      <c r="C154" s="371"/>
      <c r="D154" s="376"/>
      <c r="E154" s="371"/>
      <c r="F154" s="371"/>
      <c r="G154" s="512"/>
      <c r="H154" s="521"/>
      <c r="I154" s="92" t="s">
        <v>197</v>
      </c>
      <c r="J154" s="602"/>
      <c r="K154" s="603"/>
      <c r="L154" s="512"/>
      <c r="M154" s="539"/>
      <c r="N154" s="881"/>
      <c r="O154" s="542"/>
      <c r="P154" s="512"/>
      <c r="Q154" s="530"/>
      <c r="R154" s="530"/>
      <c r="S154" s="530"/>
      <c r="T154" s="530"/>
      <c r="U154" s="530"/>
      <c r="V154" s="530"/>
      <c r="W154" s="530"/>
      <c r="X154" s="530"/>
      <c r="Y154" s="512"/>
      <c r="Z154" s="574"/>
      <c r="AA154" s="512"/>
      <c r="AB154" s="544"/>
      <c r="AC154" s="558"/>
      <c r="AD154" s="558"/>
      <c r="AE154" s="45"/>
      <c r="AF154" s="85"/>
      <c r="AG154" s="371"/>
      <c r="AH154" s="512"/>
      <c r="AI154" s="512"/>
      <c r="AJ154" s="507"/>
      <c r="AK154" s="879"/>
      <c r="AL154" s="879"/>
      <c r="AM154" s="371"/>
      <c r="AN154" s="536"/>
      <c r="AO154" s="580"/>
      <c r="AP154" s="530"/>
      <c r="AQ154" s="530"/>
      <c r="AR154" s="530"/>
      <c r="AS154" s="530"/>
      <c r="AT154" s="530"/>
      <c r="AU154" s="530"/>
      <c r="AV154" s="530"/>
      <c r="AW154" s="530"/>
      <c r="AX154" s="530"/>
      <c r="AY154" s="530"/>
      <c r="AZ154" s="530"/>
      <c r="BA154" s="568"/>
      <c r="BB154" s="568"/>
      <c r="BC154" s="568"/>
      <c r="BD154" s="568"/>
      <c r="BE154" s="568"/>
    </row>
    <row r="155" spans="1:57" ht="28.5" customHeight="1" thickBot="1" x14ac:dyDescent="0.3">
      <c r="A155" s="373"/>
      <c r="B155" s="928"/>
      <c r="C155" s="371"/>
      <c r="D155" s="376"/>
      <c r="E155" s="371"/>
      <c r="F155" s="371"/>
      <c r="G155" s="512"/>
      <c r="H155" s="521"/>
      <c r="I155" s="92" t="s">
        <v>197</v>
      </c>
      <c r="J155" s="602"/>
      <c r="K155" s="603"/>
      <c r="L155" s="512"/>
      <c r="M155" s="539"/>
      <c r="N155" s="881"/>
      <c r="O155" s="542"/>
      <c r="P155" s="512"/>
      <c r="Q155" s="530"/>
      <c r="R155" s="530"/>
      <c r="S155" s="530"/>
      <c r="T155" s="530"/>
      <c r="U155" s="530"/>
      <c r="V155" s="530"/>
      <c r="W155" s="530"/>
      <c r="X155" s="530"/>
      <c r="Y155" s="512"/>
      <c r="Z155" s="574"/>
      <c r="AA155" s="512"/>
      <c r="AB155" s="544"/>
      <c r="AC155" s="558"/>
      <c r="AD155" s="558"/>
      <c r="AE155" s="45"/>
      <c r="AF155" s="85"/>
      <c r="AG155" s="371"/>
      <c r="AH155" s="512"/>
      <c r="AI155" s="512"/>
      <c r="AJ155" s="507"/>
      <c r="AK155" s="879"/>
      <c r="AL155" s="879"/>
      <c r="AM155" s="371"/>
      <c r="AN155" s="536"/>
      <c r="AO155" s="580"/>
      <c r="AP155" s="530"/>
      <c r="AQ155" s="530"/>
      <c r="AR155" s="530"/>
      <c r="AS155" s="530"/>
      <c r="AT155" s="530"/>
      <c r="AU155" s="530"/>
      <c r="AV155" s="530"/>
      <c r="AW155" s="530"/>
      <c r="AX155" s="530"/>
      <c r="AY155" s="530"/>
      <c r="AZ155" s="530"/>
      <c r="BA155" s="568"/>
      <c r="BB155" s="568"/>
      <c r="BC155" s="568"/>
      <c r="BD155" s="568"/>
      <c r="BE155" s="568"/>
    </row>
    <row r="156" spans="1:57" ht="28.5" customHeight="1" thickBot="1" x14ac:dyDescent="0.3">
      <c r="A156" s="373"/>
      <c r="B156" s="928"/>
      <c r="C156" s="371"/>
      <c r="D156" s="376"/>
      <c r="E156" s="371"/>
      <c r="F156" s="371"/>
      <c r="G156" s="512"/>
      <c r="H156" s="521" t="s">
        <v>190</v>
      </c>
      <c r="I156" s="92" t="s">
        <v>197</v>
      </c>
      <c r="J156" s="602"/>
      <c r="K156" s="603"/>
      <c r="L156" s="512"/>
      <c r="M156" s="539"/>
      <c r="N156" s="881"/>
      <c r="O156" s="542"/>
      <c r="P156" s="513"/>
      <c r="Q156" s="531"/>
      <c r="R156" s="531"/>
      <c r="S156" s="530"/>
      <c r="T156" s="530"/>
      <c r="U156" s="530"/>
      <c r="V156" s="530"/>
      <c r="W156" s="530"/>
      <c r="X156" s="530"/>
      <c r="Y156" s="512"/>
      <c r="Z156" s="574"/>
      <c r="AA156" s="512"/>
      <c r="AB156" s="544"/>
      <c r="AC156" s="558"/>
      <c r="AD156" s="558"/>
      <c r="AE156" s="45"/>
      <c r="AF156" s="85"/>
      <c r="AG156" s="371"/>
      <c r="AH156" s="512"/>
      <c r="AI156" s="512"/>
      <c r="AJ156" s="507"/>
      <c r="AK156" s="879"/>
      <c r="AL156" s="879"/>
      <c r="AM156" s="371"/>
      <c r="AN156" s="536"/>
      <c r="AO156" s="580"/>
      <c r="AP156" s="530"/>
      <c r="AQ156" s="530"/>
      <c r="AR156" s="530"/>
      <c r="AS156" s="530"/>
      <c r="AT156" s="530"/>
      <c r="AU156" s="530"/>
      <c r="AV156" s="530"/>
      <c r="AW156" s="530"/>
      <c r="AX156" s="530"/>
      <c r="AY156" s="530"/>
      <c r="AZ156" s="530"/>
      <c r="BA156" s="568"/>
      <c r="BB156" s="568"/>
      <c r="BC156" s="568"/>
      <c r="BD156" s="568"/>
      <c r="BE156" s="568"/>
    </row>
    <row r="157" spans="1:57" ht="28.5" customHeight="1" thickBot="1" x14ac:dyDescent="0.3">
      <c r="A157" s="373"/>
      <c r="B157" s="928"/>
      <c r="C157" s="371"/>
      <c r="D157" s="376"/>
      <c r="E157" s="371"/>
      <c r="F157" s="371"/>
      <c r="G157" s="512"/>
      <c r="H157" s="521"/>
      <c r="I157" s="92" t="s">
        <v>197</v>
      </c>
      <c r="J157" s="602"/>
      <c r="K157" s="603"/>
      <c r="L157" s="512"/>
      <c r="M157" s="539"/>
      <c r="N157" s="881"/>
      <c r="O157" s="542"/>
      <c r="P157" s="520"/>
      <c r="Q157" s="560"/>
      <c r="R157" s="529" t="str">
        <f>+IFERROR(VLOOKUP(#REF!,[5]DATOS!$E$2:$F$9,2,FALSE),"")</f>
        <v/>
      </c>
      <c r="S157" s="530"/>
      <c r="T157" s="530"/>
      <c r="U157" s="530"/>
      <c r="V157" s="530"/>
      <c r="W157" s="530"/>
      <c r="X157" s="530"/>
      <c r="Y157" s="512"/>
      <c r="Z157" s="574"/>
      <c r="AA157" s="512"/>
      <c r="AB157" s="544"/>
      <c r="AC157" s="558"/>
      <c r="AD157" s="558"/>
      <c r="AE157" s="45"/>
      <c r="AF157" s="85"/>
      <c r="AG157" s="371"/>
      <c r="AH157" s="512"/>
      <c r="AI157" s="512"/>
      <c r="AJ157" s="507"/>
      <c r="AK157" s="879"/>
      <c r="AL157" s="879"/>
      <c r="AM157" s="371"/>
      <c r="AN157" s="536"/>
      <c r="AO157" s="580"/>
      <c r="AP157" s="530"/>
      <c r="AQ157" s="530"/>
      <c r="AR157" s="530"/>
      <c r="AS157" s="530"/>
      <c r="AT157" s="530"/>
      <c r="AU157" s="530"/>
      <c r="AV157" s="530"/>
      <c r="AW157" s="530"/>
      <c r="AX157" s="530"/>
      <c r="AY157" s="530"/>
      <c r="AZ157" s="530"/>
      <c r="BA157" s="568"/>
      <c r="BB157" s="568"/>
      <c r="BC157" s="568"/>
      <c r="BD157" s="568"/>
      <c r="BE157" s="568"/>
    </row>
    <row r="158" spans="1:57" ht="28.5" customHeight="1" thickBot="1" x14ac:dyDescent="0.3">
      <c r="A158" s="373"/>
      <c r="B158" s="928"/>
      <c r="C158" s="371"/>
      <c r="D158" s="376"/>
      <c r="E158" s="371"/>
      <c r="F158" s="371"/>
      <c r="G158" s="512"/>
      <c r="H158" s="521"/>
      <c r="I158" s="92" t="s">
        <v>197</v>
      </c>
      <c r="J158" s="602"/>
      <c r="K158" s="603"/>
      <c r="L158" s="512"/>
      <c r="M158" s="539"/>
      <c r="N158" s="881"/>
      <c r="O158" s="542"/>
      <c r="P158" s="512"/>
      <c r="Q158" s="561"/>
      <c r="R158" s="530"/>
      <c r="S158" s="530"/>
      <c r="T158" s="530"/>
      <c r="U158" s="530"/>
      <c r="V158" s="530"/>
      <c r="W158" s="530"/>
      <c r="X158" s="530"/>
      <c r="Y158" s="512"/>
      <c r="Z158" s="574"/>
      <c r="AA158" s="512"/>
      <c r="AB158" s="544"/>
      <c r="AC158" s="558"/>
      <c r="AD158" s="558"/>
      <c r="AE158" s="45"/>
      <c r="AF158" s="85"/>
      <c r="AG158" s="371"/>
      <c r="AH158" s="512"/>
      <c r="AI158" s="512"/>
      <c r="AJ158" s="507"/>
      <c r="AK158" s="879"/>
      <c r="AL158" s="879"/>
      <c r="AM158" s="371"/>
      <c r="AN158" s="536"/>
      <c r="AO158" s="580"/>
      <c r="AP158" s="530"/>
      <c r="AQ158" s="530"/>
      <c r="AR158" s="530"/>
      <c r="AS158" s="530"/>
      <c r="AT158" s="530"/>
      <c r="AU158" s="530"/>
      <c r="AV158" s="530"/>
      <c r="AW158" s="530"/>
      <c r="AX158" s="530"/>
      <c r="AY158" s="530"/>
      <c r="AZ158" s="530"/>
      <c r="BA158" s="568"/>
      <c r="BB158" s="568"/>
      <c r="BC158" s="568"/>
      <c r="BD158" s="568"/>
      <c r="BE158" s="568"/>
    </row>
    <row r="159" spans="1:57" ht="28.5" customHeight="1" thickBot="1" x14ac:dyDescent="0.3">
      <c r="A159" s="373"/>
      <c r="B159" s="928"/>
      <c r="C159" s="371"/>
      <c r="D159" s="376"/>
      <c r="E159" s="371"/>
      <c r="F159" s="371"/>
      <c r="G159" s="512"/>
      <c r="H159" s="521" t="s">
        <v>191</v>
      </c>
      <c r="I159" s="92" t="s">
        <v>197</v>
      </c>
      <c r="J159" s="602"/>
      <c r="K159" s="603"/>
      <c r="L159" s="512"/>
      <c r="M159" s="539"/>
      <c r="N159" s="881"/>
      <c r="O159" s="542"/>
      <c r="P159" s="512"/>
      <c r="Q159" s="561"/>
      <c r="R159" s="530"/>
      <c r="S159" s="530"/>
      <c r="T159" s="530"/>
      <c r="U159" s="530"/>
      <c r="V159" s="530"/>
      <c r="W159" s="530"/>
      <c r="X159" s="530"/>
      <c r="Y159" s="512"/>
      <c r="Z159" s="574"/>
      <c r="AA159" s="512"/>
      <c r="AB159" s="544"/>
      <c r="AC159" s="558"/>
      <c r="AD159" s="558"/>
      <c r="AE159" s="45"/>
      <c r="AF159" s="85"/>
      <c r="AG159" s="371"/>
      <c r="AH159" s="512"/>
      <c r="AI159" s="512"/>
      <c r="AJ159" s="507"/>
      <c r="AK159" s="879"/>
      <c r="AL159" s="879"/>
      <c r="AM159" s="371"/>
      <c r="AN159" s="536"/>
      <c r="AO159" s="580"/>
      <c r="AP159" s="530"/>
      <c r="AQ159" s="530"/>
      <c r="AR159" s="530"/>
      <c r="AS159" s="530"/>
      <c r="AT159" s="530"/>
      <c r="AU159" s="530"/>
      <c r="AV159" s="530"/>
      <c r="AW159" s="530"/>
      <c r="AX159" s="530"/>
      <c r="AY159" s="530"/>
      <c r="AZ159" s="530"/>
      <c r="BA159" s="568"/>
      <c r="BB159" s="568"/>
      <c r="BC159" s="568"/>
      <c r="BD159" s="568"/>
      <c r="BE159" s="568"/>
    </row>
    <row r="160" spans="1:57" ht="28.5" customHeight="1" thickBot="1" x14ac:dyDescent="0.3">
      <c r="A160" s="373"/>
      <c r="B160" s="928"/>
      <c r="C160" s="371"/>
      <c r="D160" s="376"/>
      <c r="E160" s="371"/>
      <c r="F160" s="371"/>
      <c r="G160" s="512"/>
      <c r="H160" s="521"/>
      <c r="I160" s="92" t="s">
        <v>197</v>
      </c>
      <c r="J160" s="602"/>
      <c r="K160" s="603"/>
      <c r="L160" s="512"/>
      <c r="M160" s="539"/>
      <c r="N160" s="881"/>
      <c r="O160" s="542"/>
      <c r="P160" s="512"/>
      <c r="Q160" s="561"/>
      <c r="R160" s="530"/>
      <c r="S160" s="530"/>
      <c r="T160" s="530"/>
      <c r="U160" s="530"/>
      <c r="V160" s="530"/>
      <c r="W160" s="530"/>
      <c r="X160" s="530"/>
      <c r="Y160" s="512"/>
      <c r="Z160" s="574"/>
      <c r="AA160" s="512"/>
      <c r="AB160" s="544"/>
      <c r="AC160" s="558"/>
      <c r="AD160" s="558"/>
      <c r="AE160" s="45"/>
      <c r="AF160" s="85"/>
      <c r="AG160" s="371"/>
      <c r="AH160" s="512"/>
      <c r="AI160" s="512"/>
      <c r="AJ160" s="507"/>
      <c r="AK160" s="879"/>
      <c r="AL160" s="879"/>
      <c r="AM160" s="371"/>
      <c r="AN160" s="536"/>
      <c r="AO160" s="580"/>
      <c r="AP160" s="530"/>
      <c r="AQ160" s="530"/>
      <c r="AR160" s="530"/>
      <c r="AS160" s="530"/>
      <c r="AT160" s="530"/>
      <c r="AU160" s="530"/>
      <c r="AV160" s="530"/>
      <c r="AW160" s="530"/>
      <c r="AX160" s="530"/>
      <c r="AY160" s="530"/>
      <c r="AZ160" s="530"/>
      <c r="BA160" s="568"/>
      <c r="BB160" s="568"/>
      <c r="BC160" s="568"/>
      <c r="BD160" s="568"/>
      <c r="BE160" s="568"/>
    </row>
    <row r="161" spans="1:57" ht="28.5" customHeight="1" thickBot="1" x14ac:dyDescent="0.3">
      <c r="A161" s="373"/>
      <c r="B161" s="928"/>
      <c r="C161" s="371"/>
      <c r="D161" s="376"/>
      <c r="E161" s="371"/>
      <c r="F161" s="371"/>
      <c r="G161" s="512"/>
      <c r="H161" s="521"/>
      <c r="I161" s="92" t="s">
        <v>197</v>
      </c>
      <c r="J161" s="602"/>
      <c r="K161" s="603"/>
      <c r="L161" s="512"/>
      <c r="M161" s="539"/>
      <c r="N161" s="881"/>
      <c r="O161" s="542"/>
      <c r="P161" s="512"/>
      <c r="Q161" s="561"/>
      <c r="R161" s="530"/>
      <c r="S161" s="530"/>
      <c r="T161" s="530"/>
      <c r="U161" s="530"/>
      <c r="V161" s="530"/>
      <c r="W161" s="530"/>
      <c r="X161" s="530"/>
      <c r="Y161" s="512"/>
      <c r="Z161" s="574"/>
      <c r="AA161" s="512"/>
      <c r="AB161" s="544"/>
      <c r="AC161" s="558"/>
      <c r="AD161" s="558"/>
      <c r="AE161" s="45"/>
      <c r="AF161" s="85"/>
      <c r="AG161" s="371"/>
      <c r="AH161" s="512"/>
      <c r="AI161" s="512"/>
      <c r="AJ161" s="507"/>
      <c r="AK161" s="879"/>
      <c r="AL161" s="879"/>
      <c r="AM161" s="371"/>
      <c r="AN161" s="536"/>
      <c r="AO161" s="580"/>
      <c r="AP161" s="530"/>
      <c r="AQ161" s="530"/>
      <c r="AR161" s="530"/>
      <c r="AS161" s="530"/>
      <c r="AT161" s="530"/>
      <c r="AU161" s="530"/>
      <c r="AV161" s="530"/>
      <c r="AW161" s="530"/>
      <c r="AX161" s="530"/>
      <c r="AY161" s="530"/>
      <c r="AZ161" s="530"/>
      <c r="BA161" s="568"/>
      <c r="BB161" s="568"/>
      <c r="BC161" s="568"/>
      <c r="BD161" s="568"/>
      <c r="BE161" s="568"/>
    </row>
    <row r="162" spans="1:57" ht="28.5" customHeight="1" thickBot="1" x14ac:dyDescent="0.3">
      <c r="A162" s="373"/>
      <c r="B162" s="928"/>
      <c r="C162" s="371"/>
      <c r="D162" s="376"/>
      <c r="E162" s="371"/>
      <c r="F162" s="371"/>
      <c r="G162" s="512"/>
      <c r="H162" s="521"/>
      <c r="I162" s="92" t="s">
        <v>197</v>
      </c>
      <c r="J162" s="602"/>
      <c r="K162" s="603"/>
      <c r="L162" s="512"/>
      <c r="M162" s="539"/>
      <c r="N162" s="881"/>
      <c r="O162" s="542"/>
      <c r="P162" s="512"/>
      <c r="Q162" s="561"/>
      <c r="R162" s="530"/>
      <c r="S162" s="530"/>
      <c r="T162" s="530"/>
      <c r="U162" s="530"/>
      <c r="V162" s="530"/>
      <c r="W162" s="530"/>
      <c r="X162" s="530"/>
      <c r="Y162" s="512"/>
      <c r="Z162" s="574"/>
      <c r="AA162" s="512"/>
      <c r="AB162" s="544"/>
      <c r="AC162" s="558"/>
      <c r="AD162" s="558"/>
      <c r="AE162" s="45"/>
      <c r="AF162" s="85"/>
      <c r="AG162" s="371"/>
      <c r="AH162" s="512"/>
      <c r="AI162" s="512"/>
      <c r="AJ162" s="507"/>
      <c r="AK162" s="879"/>
      <c r="AL162" s="879"/>
      <c r="AM162" s="371"/>
      <c r="AN162" s="536"/>
      <c r="AO162" s="580"/>
      <c r="AP162" s="530"/>
      <c r="AQ162" s="530"/>
      <c r="AR162" s="530"/>
      <c r="AS162" s="530"/>
      <c r="AT162" s="530"/>
      <c r="AU162" s="530"/>
      <c r="AV162" s="530"/>
      <c r="AW162" s="530"/>
      <c r="AX162" s="530"/>
      <c r="AY162" s="530"/>
      <c r="AZ162" s="530"/>
      <c r="BA162" s="568"/>
      <c r="BB162" s="568"/>
      <c r="BC162" s="568"/>
      <c r="BD162" s="568"/>
      <c r="BE162" s="568"/>
    </row>
    <row r="163" spans="1:57" ht="28.5" customHeight="1" thickBot="1" x14ac:dyDescent="0.3">
      <c r="A163" s="373"/>
      <c r="B163" s="928"/>
      <c r="C163" s="371"/>
      <c r="D163" s="376"/>
      <c r="E163" s="371"/>
      <c r="F163" s="371"/>
      <c r="G163" s="512"/>
      <c r="H163" s="521"/>
      <c r="I163" s="92" t="s">
        <v>197</v>
      </c>
      <c r="J163" s="602"/>
      <c r="K163" s="603"/>
      <c r="L163" s="512"/>
      <c r="M163" s="539"/>
      <c r="N163" s="881"/>
      <c r="O163" s="542"/>
      <c r="P163" s="512"/>
      <c r="Q163" s="561"/>
      <c r="R163" s="530"/>
      <c r="S163" s="530"/>
      <c r="T163" s="530"/>
      <c r="U163" s="530"/>
      <c r="V163" s="530"/>
      <c r="W163" s="530"/>
      <c r="X163" s="530"/>
      <c r="Y163" s="512"/>
      <c r="Z163" s="574"/>
      <c r="AA163" s="512"/>
      <c r="AB163" s="544"/>
      <c r="AC163" s="558"/>
      <c r="AD163" s="558"/>
      <c r="AE163" s="45"/>
      <c r="AF163" s="85"/>
      <c r="AG163" s="371"/>
      <c r="AH163" s="512"/>
      <c r="AI163" s="512"/>
      <c r="AJ163" s="507"/>
      <c r="AK163" s="879"/>
      <c r="AL163" s="879"/>
      <c r="AM163" s="371"/>
      <c r="AN163" s="536"/>
      <c r="AO163" s="580"/>
      <c r="AP163" s="530"/>
      <c r="AQ163" s="530"/>
      <c r="AR163" s="530"/>
      <c r="AS163" s="530"/>
      <c r="AT163" s="530"/>
      <c r="AU163" s="530"/>
      <c r="AV163" s="530"/>
      <c r="AW163" s="530"/>
      <c r="AX163" s="530"/>
      <c r="AY163" s="530"/>
      <c r="AZ163" s="530"/>
      <c r="BA163" s="568"/>
      <c r="BB163" s="568"/>
      <c r="BC163" s="568"/>
      <c r="BD163" s="568"/>
      <c r="BE163" s="568"/>
    </row>
    <row r="164" spans="1:57" ht="28.5" customHeight="1" thickBot="1" x14ac:dyDescent="0.3">
      <c r="A164" s="373"/>
      <c r="B164" s="929"/>
      <c r="C164" s="371"/>
      <c r="D164" s="376"/>
      <c r="E164" s="371"/>
      <c r="F164" s="371"/>
      <c r="G164" s="513"/>
      <c r="H164" s="521"/>
      <c r="I164" s="92" t="s">
        <v>197</v>
      </c>
      <c r="J164" s="602"/>
      <c r="K164" s="603"/>
      <c r="L164" s="556"/>
      <c r="M164" s="540"/>
      <c r="N164" s="882"/>
      <c r="O164" s="566"/>
      <c r="P164" s="513"/>
      <c r="Q164" s="562"/>
      <c r="R164" s="531"/>
      <c r="S164" s="531"/>
      <c r="T164" s="531"/>
      <c r="U164" s="531"/>
      <c r="V164" s="531"/>
      <c r="W164" s="531"/>
      <c r="X164" s="531"/>
      <c r="Y164" s="513"/>
      <c r="Z164" s="575"/>
      <c r="AA164" s="513"/>
      <c r="AB164" s="544"/>
      <c r="AC164" s="559"/>
      <c r="AD164" s="559"/>
      <c r="AE164" s="45"/>
      <c r="AF164" s="85"/>
      <c r="AG164" s="371"/>
      <c r="AH164" s="556"/>
      <c r="AI164" s="556"/>
      <c r="AJ164" s="507"/>
      <c r="AK164" s="879"/>
      <c r="AL164" s="879"/>
      <c r="AM164" s="371"/>
      <c r="AN164" s="537"/>
      <c r="AO164" s="581"/>
      <c r="AP164" s="531"/>
      <c r="AQ164" s="531"/>
      <c r="AR164" s="531"/>
      <c r="AS164" s="531"/>
      <c r="AT164" s="531"/>
      <c r="AU164" s="531"/>
      <c r="AV164" s="531"/>
      <c r="AW164" s="531"/>
      <c r="AX164" s="531"/>
      <c r="AY164" s="531"/>
      <c r="AZ164" s="531"/>
      <c r="BA164" s="569"/>
      <c r="BB164" s="569"/>
      <c r="BC164" s="569"/>
      <c r="BD164" s="569"/>
      <c r="BE164" s="569"/>
    </row>
    <row r="165" spans="1:57" ht="49.5" customHeight="1" thickBot="1" x14ac:dyDescent="0.3">
      <c r="A165" s="851">
        <v>6</v>
      </c>
      <c r="B165" s="930" t="s">
        <v>258</v>
      </c>
      <c r="C165" s="852" t="s">
        <v>259</v>
      </c>
      <c r="D165" s="371" t="s">
        <v>142</v>
      </c>
      <c r="E165" s="371" t="s">
        <v>260</v>
      </c>
      <c r="F165" s="371" t="s">
        <v>261</v>
      </c>
      <c r="G165" s="371" t="s">
        <v>145</v>
      </c>
      <c r="H165" s="91" t="s">
        <v>146</v>
      </c>
      <c r="I165" s="92" t="s">
        <v>197</v>
      </c>
      <c r="J165" s="550">
        <f>COUNTIF(I165:I214,[3]DATOS!$D$24)</f>
        <v>50</v>
      </c>
      <c r="K165" s="553" t="str">
        <f>+IF(AND(J165&lt;6,J165&gt;0),"Moderado",IF(AND(J165&lt;12,J165&gt;5),"Mayor",IF(AND(J165&lt;20,J165&gt;11),"Catastrófico","Responda las Preguntas de Impacto")))</f>
        <v>Responda las Preguntas de Impacto</v>
      </c>
      <c r="L165" s="511"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538"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391" t="s">
        <v>262</v>
      </c>
      <c r="O165" s="541" t="s">
        <v>149</v>
      </c>
      <c r="P165" s="34" t="s">
        <v>150</v>
      </c>
      <c r="Q165" s="30" t="s">
        <v>151</v>
      </c>
      <c r="R165" s="82">
        <f>+IFERROR(VLOOKUP(Q165,[6]DATOS!$E$2:$F$17,2,FALSE),"")</f>
        <v>15</v>
      </c>
      <c r="S165" s="373">
        <f>SUM(R165:R171)</f>
        <v>100</v>
      </c>
      <c r="T165" s="373" t="str">
        <f>+IF(AND(S165&lt;=100,S165&gt;=96),"Fuerte",IF(AND(S165&lt;=95,S165&gt;=86),"Moderado",IF(AND(S165&lt;=85,J165&gt;=0),"Débil"," ")))</f>
        <v>Fuerte</v>
      </c>
      <c r="U165" s="373" t="s">
        <v>152</v>
      </c>
      <c r="V165" s="373"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73">
        <f>IF(V165="Fuerte",100,IF(V165="Moderado",50,IF(V165="Débil",0)))</f>
        <v>100</v>
      </c>
      <c r="X165" s="373">
        <f>AVERAGE(W165:W207)</f>
        <v>100</v>
      </c>
      <c r="Y165" s="371" t="s">
        <v>263</v>
      </c>
      <c r="Z165" s="373" t="s">
        <v>264</v>
      </c>
      <c r="AA165" s="544" t="s">
        <v>265</v>
      </c>
      <c r="AB165" s="544" t="str">
        <f>+IF(X165=100,"Fuerte",IF(AND(X165&lt;=99,X165&gt;=50),"Moderado",IF(X165&lt;50,"Débil"," ")))</f>
        <v>Fuerte</v>
      </c>
      <c r="AC165" s="544" t="s">
        <v>156</v>
      </c>
      <c r="AD165" s="544" t="s">
        <v>156</v>
      </c>
      <c r="AE165" s="371"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71"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71" t="str">
        <f>K165</f>
        <v>Responda las Preguntas de Impacto</v>
      </c>
      <c r="AH165" s="511"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511"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507" t="s">
        <v>266</v>
      </c>
      <c r="AK165" s="508">
        <v>43466</v>
      </c>
      <c r="AL165" s="508">
        <v>43830</v>
      </c>
      <c r="AM165" s="507" t="s">
        <v>267</v>
      </c>
      <c r="AN165" s="368" t="s">
        <v>268</v>
      </c>
      <c r="AO165" s="623"/>
      <c r="AP165" s="588"/>
      <c r="AQ165" s="588"/>
      <c r="AR165" s="588"/>
      <c r="AS165" s="588"/>
      <c r="AT165" s="588"/>
      <c r="AU165" s="588"/>
      <c r="AV165" s="588"/>
      <c r="AW165" s="588"/>
      <c r="AX165" s="588"/>
      <c r="AY165" s="588"/>
      <c r="AZ165" s="589"/>
      <c r="BA165" s="592"/>
      <c r="BB165" s="617"/>
      <c r="BC165" s="617"/>
      <c r="BD165" s="617"/>
      <c r="BE165" s="620"/>
    </row>
    <row r="166" spans="1:57" ht="49.5" customHeight="1" thickBot="1" x14ac:dyDescent="0.3">
      <c r="A166" s="851"/>
      <c r="B166" s="928"/>
      <c r="C166" s="852"/>
      <c r="D166" s="371"/>
      <c r="E166" s="371"/>
      <c r="F166" s="371"/>
      <c r="G166" s="371"/>
      <c r="H166" s="91" t="s">
        <v>161</v>
      </c>
      <c r="I166" s="92" t="s">
        <v>197</v>
      </c>
      <c r="J166" s="551"/>
      <c r="K166" s="554"/>
      <c r="L166" s="512"/>
      <c r="M166" s="539"/>
      <c r="N166" s="391"/>
      <c r="O166" s="542"/>
      <c r="P166" s="34" t="s">
        <v>162</v>
      </c>
      <c r="Q166" s="30" t="s">
        <v>163</v>
      </c>
      <c r="R166" s="82">
        <f>+IFERROR(VLOOKUP(Q166,[6]DATOS!$E$2:$F$17,2,FALSE),"")</f>
        <v>15</v>
      </c>
      <c r="S166" s="373"/>
      <c r="T166" s="373"/>
      <c r="U166" s="373"/>
      <c r="V166" s="373"/>
      <c r="W166" s="373"/>
      <c r="X166" s="373"/>
      <c r="Y166" s="371"/>
      <c r="Z166" s="373"/>
      <c r="AA166" s="544"/>
      <c r="AB166" s="544"/>
      <c r="AC166" s="544"/>
      <c r="AD166" s="544"/>
      <c r="AE166" s="371"/>
      <c r="AF166" s="371"/>
      <c r="AG166" s="371"/>
      <c r="AH166" s="512"/>
      <c r="AI166" s="512"/>
      <c r="AJ166" s="507"/>
      <c r="AK166" s="508"/>
      <c r="AL166" s="508"/>
      <c r="AM166" s="507"/>
      <c r="AN166" s="368"/>
      <c r="AO166" s="580"/>
      <c r="AP166" s="530"/>
      <c r="AQ166" s="530"/>
      <c r="AR166" s="530"/>
      <c r="AS166" s="530"/>
      <c r="AT166" s="530"/>
      <c r="AU166" s="530"/>
      <c r="AV166" s="530"/>
      <c r="AW166" s="530"/>
      <c r="AX166" s="530"/>
      <c r="AY166" s="530"/>
      <c r="AZ166" s="590"/>
      <c r="BA166" s="593"/>
      <c r="BB166" s="618"/>
      <c r="BC166" s="618"/>
      <c r="BD166" s="618"/>
      <c r="BE166" s="621"/>
    </row>
    <row r="167" spans="1:57" ht="43.5" customHeight="1" thickBot="1" x14ac:dyDescent="0.3">
      <c r="A167" s="851"/>
      <c r="B167" s="928"/>
      <c r="C167" s="852"/>
      <c r="D167" s="371"/>
      <c r="E167" s="371"/>
      <c r="F167" s="371"/>
      <c r="G167" s="371"/>
      <c r="H167" s="521" t="s">
        <v>164</v>
      </c>
      <c r="I167" s="92" t="s">
        <v>197</v>
      </c>
      <c r="J167" s="551"/>
      <c r="K167" s="554"/>
      <c r="L167" s="512"/>
      <c r="M167" s="539"/>
      <c r="N167" s="391"/>
      <c r="O167" s="542"/>
      <c r="P167" s="34" t="s">
        <v>165</v>
      </c>
      <c r="Q167" s="30" t="s">
        <v>166</v>
      </c>
      <c r="R167" s="82">
        <f>+IFERROR(VLOOKUP(Q167,[6]DATOS!$E$2:$F$17,2,FALSE),"")</f>
        <v>15</v>
      </c>
      <c r="S167" s="373"/>
      <c r="T167" s="373"/>
      <c r="U167" s="373"/>
      <c r="V167" s="373"/>
      <c r="W167" s="373"/>
      <c r="X167" s="373"/>
      <c r="Y167" s="371"/>
      <c r="Z167" s="373"/>
      <c r="AA167" s="544"/>
      <c r="AB167" s="544"/>
      <c r="AC167" s="544"/>
      <c r="AD167" s="544"/>
      <c r="AE167" s="371"/>
      <c r="AF167" s="371"/>
      <c r="AG167" s="371"/>
      <c r="AH167" s="512"/>
      <c r="AI167" s="512"/>
      <c r="AJ167" s="507"/>
      <c r="AK167" s="508"/>
      <c r="AL167" s="508"/>
      <c r="AM167" s="507"/>
      <c r="AN167" s="368"/>
      <c r="AO167" s="580"/>
      <c r="AP167" s="530"/>
      <c r="AQ167" s="530"/>
      <c r="AR167" s="530"/>
      <c r="AS167" s="530"/>
      <c r="AT167" s="530"/>
      <c r="AU167" s="530"/>
      <c r="AV167" s="530"/>
      <c r="AW167" s="530"/>
      <c r="AX167" s="530"/>
      <c r="AY167" s="530"/>
      <c r="AZ167" s="590"/>
      <c r="BA167" s="593"/>
      <c r="BB167" s="618"/>
      <c r="BC167" s="618"/>
      <c r="BD167" s="618"/>
      <c r="BE167" s="621"/>
    </row>
    <row r="168" spans="1:57" ht="43.5" customHeight="1" thickBot="1" x14ac:dyDescent="0.3">
      <c r="A168" s="851"/>
      <c r="B168" s="928"/>
      <c r="C168" s="852"/>
      <c r="D168" s="371"/>
      <c r="E168" s="371"/>
      <c r="F168" s="371"/>
      <c r="G168" s="371"/>
      <c r="H168" s="521"/>
      <c r="I168" s="92" t="s">
        <v>197</v>
      </c>
      <c r="J168" s="551"/>
      <c r="K168" s="554"/>
      <c r="L168" s="512"/>
      <c r="M168" s="539"/>
      <c r="N168" s="391"/>
      <c r="O168" s="542"/>
      <c r="P168" s="34" t="s">
        <v>169</v>
      </c>
      <c r="Q168" s="30" t="s">
        <v>170</v>
      </c>
      <c r="R168" s="82">
        <f>+IFERROR(VLOOKUP(Q168,[6]DATOS!$E$2:$F$17,2,FALSE),"")</f>
        <v>15</v>
      </c>
      <c r="S168" s="373"/>
      <c r="T168" s="373"/>
      <c r="U168" s="373"/>
      <c r="V168" s="373"/>
      <c r="W168" s="373"/>
      <c r="X168" s="373"/>
      <c r="Y168" s="371"/>
      <c r="Z168" s="373"/>
      <c r="AA168" s="544"/>
      <c r="AB168" s="544"/>
      <c r="AC168" s="544"/>
      <c r="AD168" s="544"/>
      <c r="AE168" s="371"/>
      <c r="AF168" s="371"/>
      <c r="AG168" s="371"/>
      <c r="AH168" s="512"/>
      <c r="AI168" s="512"/>
      <c r="AJ168" s="507"/>
      <c r="AK168" s="508"/>
      <c r="AL168" s="508"/>
      <c r="AM168" s="507"/>
      <c r="AN168" s="368"/>
      <c r="AO168" s="580"/>
      <c r="AP168" s="530"/>
      <c r="AQ168" s="530"/>
      <c r="AR168" s="530"/>
      <c r="AS168" s="530"/>
      <c r="AT168" s="530"/>
      <c r="AU168" s="530"/>
      <c r="AV168" s="530"/>
      <c r="AW168" s="530"/>
      <c r="AX168" s="530"/>
      <c r="AY168" s="530"/>
      <c r="AZ168" s="590"/>
      <c r="BA168" s="593"/>
      <c r="BB168" s="618"/>
      <c r="BC168" s="618"/>
      <c r="BD168" s="618"/>
      <c r="BE168" s="621"/>
    </row>
    <row r="169" spans="1:57" ht="49.5" customHeight="1" thickBot="1" x14ac:dyDescent="0.3">
      <c r="A169" s="851"/>
      <c r="B169" s="928"/>
      <c r="C169" s="852"/>
      <c r="D169" s="371"/>
      <c r="E169" s="371"/>
      <c r="F169" s="371"/>
      <c r="G169" s="371"/>
      <c r="H169" s="45" t="s">
        <v>167</v>
      </c>
      <c r="I169" s="92" t="s">
        <v>197</v>
      </c>
      <c r="J169" s="551"/>
      <c r="K169" s="554"/>
      <c r="L169" s="512"/>
      <c r="M169" s="539"/>
      <c r="N169" s="391"/>
      <c r="O169" s="542"/>
      <c r="P169" s="34" t="s">
        <v>172</v>
      </c>
      <c r="Q169" s="30" t="s">
        <v>173</v>
      </c>
      <c r="R169" s="82">
        <f>+IFERROR(VLOOKUP(Q169,[6]DATOS!$E$2:$F$17,2,FALSE),"")</f>
        <v>15</v>
      </c>
      <c r="S169" s="373"/>
      <c r="T169" s="373"/>
      <c r="U169" s="373"/>
      <c r="V169" s="373"/>
      <c r="W169" s="373"/>
      <c r="X169" s="373"/>
      <c r="Y169" s="371"/>
      <c r="Z169" s="373"/>
      <c r="AA169" s="544"/>
      <c r="AB169" s="544"/>
      <c r="AC169" s="544"/>
      <c r="AD169" s="544"/>
      <c r="AE169" s="371"/>
      <c r="AF169" s="371"/>
      <c r="AG169" s="371"/>
      <c r="AH169" s="512"/>
      <c r="AI169" s="512"/>
      <c r="AJ169" s="507"/>
      <c r="AK169" s="508"/>
      <c r="AL169" s="508"/>
      <c r="AM169" s="507"/>
      <c r="AN169" s="368"/>
      <c r="AO169" s="580"/>
      <c r="AP169" s="530"/>
      <c r="AQ169" s="530"/>
      <c r="AR169" s="530"/>
      <c r="AS169" s="530"/>
      <c r="AT169" s="530"/>
      <c r="AU169" s="530"/>
      <c r="AV169" s="530"/>
      <c r="AW169" s="530"/>
      <c r="AX169" s="530"/>
      <c r="AY169" s="530"/>
      <c r="AZ169" s="590"/>
      <c r="BA169" s="593"/>
      <c r="BB169" s="618"/>
      <c r="BC169" s="618"/>
      <c r="BD169" s="618"/>
      <c r="BE169" s="621"/>
    </row>
    <row r="170" spans="1:57" ht="49.5" customHeight="1" thickBot="1" x14ac:dyDescent="0.3">
      <c r="A170" s="851"/>
      <c r="B170" s="928"/>
      <c r="C170" s="852"/>
      <c r="D170" s="371"/>
      <c r="E170" s="371"/>
      <c r="F170" s="371"/>
      <c r="G170" s="371"/>
      <c r="H170" s="521" t="s">
        <v>171</v>
      </c>
      <c r="I170" s="92" t="s">
        <v>197</v>
      </c>
      <c r="J170" s="551"/>
      <c r="K170" s="554"/>
      <c r="L170" s="512"/>
      <c r="M170" s="539"/>
      <c r="N170" s="391"/>
      <c r="O170" s="542"/>
      <c r="P170" s="34" t="s">
        <v>175</v>
      </c>
      <c r="Q170" s="30" t="s">
        <v>176</v>
      </c>
      <c r="R170" s="82">
        <f>+IFERROR(VLOOKUP(Q170,[6]DATOS!$E$2:$F$17,2,FALSE),"")</f>
        <v>15</v>
      </c>
      <c r="S170" s="373"/>
      <c r="T170" s="373"/>
      <c r="U170" s="373"/>
      <c r="V170" s="373"/>
      <c r="W170" s="373"/>
      <c r="X170" s="373"/>
      <c r="Y170" s="371"/>
      <c r="Z170" s="373"/>
      <c r="AA170" s="544"/>
      <c r="AB170" s="544"/>
      <c r="AC170" s="544"/>
      <c r="AD170" s="544"/>
      <c r="AE170" s="371"/>
      <c r="AF170" s="371"/>
      <c r="AG170" s="371"/>
      <c r="AH170" s="512"/>
      <c r="AI170" s="512"/>
      <c r="AJ170" s="507"/>
      <c r="AK170" s="508"/>
      <c r="AL170" s="508"/>
      <c r="AM170" s="507"/>
      <c r="AN170" s="368"/>
      <c r="AO170" s="580"/>
      <c r="AP170" s="530"/>
      <c r="AQ170" s="530"/>
      <c r="AR170" s="530"/>
      <c r="AS170" s="530"/>
      <c r="AT170" s="530"/>
      <c r="AU170" s="530"/>
      <c r="AV170" s="530"/>
      <c r="AW170" s="530"/>
      <c r="AX170" s="530"/>
      <c r="AY170" s="530"/>
      <c r="AZ170" s="590"/>
      <c r="BA170" s="593"/>
      <c r="BB170" s="618"/>
      <c r="BC170" s="618"/>
      <c r="BD170" s="618"/>
      <c r="BE170" s="621"/>
    </row>
    <row r="171" spans="1:57" ht="47.25" customHeight="1" thickBot="1" x14ac:dyDescent="0.3">
      <c r="A171" s="851"/>
      <c r="B171" s="928"/>
      <c r="C171" s="852"/>
      <c r="D171" s="371"/>
      <c r="E171" s="371"/>
      <c r="F171" s="371"/>
      <c r="G171" s="371"/>
      <c r="H171" s="521"/>
      <c r="I171" s="92" t="s">
        <v>197</v>
      </c>
      <c r="J171" s="551"/>
      <c r="K171" s="554"/>
      <c r="L171" s="512"/>
      <c r="M171" s="539"/>
      <c r="N171" s="391"/>
      <c r="O171" s="542"/>
      <c r="P171" s="34" t="s">
        <v>178</v>
      </c>
      <c r="Q171" s="34" t="s">
        <v>179</v>
      </c>
      <c r="R171" s="82">
        <f>+IFERROR(VLOOKUP(Q171,[6]DATOS!$E$2:$F$17,2,FALSE),"")</f>
        <v>10</v>
      </c>
      <c r="S171" s="373"/>
      <c r="T171" s="373"/>
      <c r="U171" s="373"/>
      <c r="V171" s="373"/>
      <c r="W171" s="373"/>
      <c r="X171" s="373"/>
      <c r="Y171" s="371"/>
      <c r="Z171" s="373"/>
      <c r="AA171" s="544"/>
      <c r="AB171" s="544"/>
      <c r="AC171" s="544"/>
      <c r="AD171" s="544"/>
      <c r="AE171" s="371"/>
      <c r="AF171" s="371"/>
      <c r="AG171" s="371"/>
      <c r="AH171" s="512"/>
      <c r="AI171" s="512"/>
      <c r="AJ171" s="507"/>
      <c r="AK171" s="508"/>
      <c r="AL171" s="508"/>
      <c r="AM171" s="507"/>
      <c r="AN171" s="368"/>
      <c r="AO171" s="580"/>
      <c r="AP171" s="530"/>
      <c r="AQ171" s="530"/>
      <c r="AR171" s="530"/>
      <c r="AS171" s="530"/>
      <c r="AT171" s="530"/>
      <c r="AU171" s="530"/>
      <c r="AV171" s="530"/>
      <c r="AW171" s="530"/>
      <c r="AX171" s="530"/>
      <c r="AY171" s="530"/>
      <c r="AZ171" s="590"/>
      <c r="BA171" s="593"/>
      <c r="BB171" s="618"/>
      <c r="BC171" s="618"/>
      <c r="BD171" s="618"/>
      <c r="BE171" s="621"/>
    </row>
    <row r="172" spans="1:57" ht="46.5" customHeight="1" thickBot="1" x14ac:dyDescent="0.3">
      <c r="A172" s="851"/>
      <c r="B172" s="928"/>
      <c r="C172" s="852"/>
      <c r="D172" s="371"/>
      <c r="E172" s="371"/>
      <c r="F172" s="371"/>
      <c r="G172" s="371"/>
      <c r="H172" s="521" t="s">
        <v>174</v>
      </c>
      <c r="I172" s="92" t="s">
        <v>197</v>
      </c>
      <c r="J172" s="551"/>
      <c r="K172" s="554"/>
      <c r="L172" s="512"/>
      <c r="M172" s="539"/>
      <c r="N172" s="391" t="s">
        <v>269</v>
      </c>
      <c r="O172" s="371" t="s">
        <v>149</v>
      </c>
      <c r="P172" s="34" t="s">
        <v>150</v>
      </c>
      <c r="Q172" s="30" t="s">
        <v>151</v>
      </c>
      <c r="R172" s="82">
        <f>+IFERROR(VLOOKUP(Q172,[6]DATOS!$E$2:$F$17,2,FALSE),"")</f>
        <v>15</v>
      </c>
      <c r="S172" s="373">
        <f>SUM(R172:R178)</f>
        <v>100</v>
      </c>
      <c r="T172" s="373" t="str">
        <f>+IF(AND(S172&lt;=100,S172&gt;=96),"Fuerte",IF(AND(S172&lt;=95,S172&gt;=86),"Moderado",IF(AND(S172&lt;=85,J172&gt;=0),"Débil"," ")))</f>
        <v>Fuerte</v>
      </c>
      <c r="U172" s="373" t="s">
        <v>152</v>
      </c>
      <c r="V172" s="373"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373">
        <f>IF(V172="Fuerte",100,IF(V172="Moderado",50,IF(V172="Débil",0)))</f>
        <v>100</v>
      </c>
      <c r="X172" s="373"/>
      <c r="Y172" s="371" t="s">
        <v>263</v>
      </c>
      <c r="Z172" s="543" t="s">
        <v>270</v>
      </c>
      <c r="AA172" s="371" t="s">
        <v>271</v>
      </c>
      <c r="AB172" s="544"/>
      <c r="AC172" s="544"/>
      <c r="AD172" s="544"/>
      <c r="AE172" s="371"/>
      <c r="AF172" s="371"/>
      <c r="AG172" s="371"/>
      <c r="AH172" s="512"/>
      <c r="AI172" s="512"/>
      <c r="AJ172" s="510" t="s">
        <v>272</v>
      </c>
      <c r="AK172" s="508">
        <v>43466</v>
      </c>
      <c r="AL172" s="508">
        <v>43830</v>
      </c>
      <c r="AM172" s="371" t="s">
        <v>267</v>
      </c>
      <c r="AN172" s="368" t="s">
        <v>273</v>
      </c>
      <c r="AO172" s="840"/>
      <c r="AP172" s="839"/>
      <c r="AQ172" s="839"/>
      <c r="AR172" s="839"/>
      <c r="AS172" s="839"/>
      <c r="AT172" s="839"/>
      <c r="AU172" s="839"/>
      <c r="AV172" s="839"/>
      <c r="AW172" s="839"/>
      <c r="AX172" s="839"/>
      <c r="AY172" s="839"/>
      <c r="AZ172" s="819"/>
      <c r="BA172" s="848"/>
      <c r="BB172" s="849"/>
      <c r="BC172" s="849"/>
      <c r="BD172" s="849"/>
      <c r="BE172" s="850"/>
    </row>
    <row r="173" spans="1:57" ht="46.5" customHeight="1" thickBot="1" x14ac:dyDescent="0.3">
      <c r="A173" s="851"/>
      <c r="B173" s="928"/>
      <c r="C173" s="852"/>
      <c r="D173" s="371"/>
      <c r="E173" s="371"/>
      <c r="F173" s="371"/>
      <c r="G173" s="371"/>
      <c r="H173" s="521"/>
      <c r="I173" s="92" t="s">
        <v>197</v>
      </c>
      <c r="J173" s="551"/>
      <c r="K173" s="554"/>
      <c r="L173" s="512"/>
      <c r="M173" s="539"/>
      <c r="N173" s="391"/>
      <c r="O173" s="371"/>
      <c r="P173" s="34" t="s">
        <v>162</v>
      </c>
      <c r="Q173" s="30" t="s">
        <v>163</v>
      </c>
      <c r="R173" s="82">
        <f>+IFERROR(VLOOKUP(Q173,[6]DATOS!$E$2:$F$17,2,FALSE),"")</f>
        <v>15</v>
      </c>
      <c r="S173" s="373"/>
      <c r="T173" s="373"/>
      <c r="U173" s="373"/>
      <c r="V173" s="373"/>
      <c r="W173" s="373"/>
      <c r="X173" s="373"/>
      <c r="Y173" s="371"/>
      <c r="Z173" s="373"/>
      <c r="AA173" s="371"/>
      <c r="AB173" s="544"/>
      <c r="AC173" s="544"/>
      <c r="AD173" s="544"/>
      <c r="AE173" s="371"/>
      <c r="AF173" s="371"/>
      <c r="AG173" s="371"/>
      <c r="AH173" s="512"/>
      <c r="AI173" s="512"/>
      <c r="AJ173" s="510"/>
      <c r="AK173" s="508"/>
      <c r="AL173" s="508"/>
      <c r="AM173" s="371"/>
      <c r="AN173" s="368"/>
      <c r="AO173" s="840"/>
      <c r="AP173" s="839"/>
      <c r="AQ173" s="839"/>
      <c r="AR173" s="839"/>
      <c r="AS173" s="839"/>
      <c r="AT173" s="839"/>
      <c r="AU173" s="839"/>
      <c r="AV173" s="839"/>
      <c r="AW173" s="839"/>
      <c r="AX173" s="839"/>
      <c r="AY173" s="839"/>
      <c r="AZ173" s="819"/>
      <c r="BA173" s="848"/>
      <c r="BB173" s="849"/>
      <c r="BC173" s="849"/>
      <c r="BD173" s="849"/>
      <c r="BE173" s="850"/>
    </row>
    <row r="174" spans="1:57" ht="46.5" customHeight="1" thickBot="1" x14ac:dyDescent="0.3">
      <c r="A174" s="851"/>
      <c r="B174" s="928"/>
      <c r="C174" s="852"/>
      <c r="D174" s="371"/>
      <c r="E174" s="371"/>
      <c r="F174" s="371"/>
      <c r="G174" s="371"/>
      <c r="H174" s="521" t="s">
        <v>177</v>
      </c>
      <c r="I174" s="92" t="s">
        <v>197</v>
      </c>
      <c r="J174" s="551"/>
      <c r="K174" s="554"/>
      <c r="L174" s="512"/>
      <c r="M174" s="539"/>
      <c r="N174" s="391"/>
      <c r="O174" s="371"/>
      <c r="P174" s="34" t="s">
        <v>165</v>
      </c>
      <c r="Q174" s="30" t="s">
        <v>166</v>
      </c>
      <c r="R174" s="82">
        <f>+IFERROR(VLOOKUP(Q174,[6]DATOS!$E$2:$F$17,2,FALSE),"")</f>
        <v>15</v>
      </c>
      <c r="S174" s="373"/>
      <c r="T174" s="373"/>
      <c r="U174" s="373"/>
      <c r="V174" s="373"/>
      <c r="W174" s="373"/>
      <c r="X174" s="373"/>
      <c r="Y174" s="371"/>
      <c r="Z174" s="373"/>
      <c r="AA174" s="371"/>
      <c r="AB174" s="544"/>
      <c r="AC174" s="544"/>
      <c r="AD174" s="544"/>
      <c r="AE174" s="371"/>
      <c r="AF174" s="371"/>
      <c r="AG174" s="371"/>
      <c r="AH174" s="512"/>
      <c r="AI174" s="512"/>
      <c r="AJ174" s="510"/>
      <c r="AK174" s="508"/>
      <c r="AL174" s="508"/>
      <c r="AM174" s="371"/>
      <c r="AN174" s="368"/>
      <c r="AO174" s="840"/>
      <c r="AP174" s="839"/>
      <c r="AQ174" s="839"/>
      <c r="AR174" s="839"/>
      <c r="AS174" s="839"/>
      <c r="AT174" s="839"/>
      <c r="AU174" s="839"/>
      <c r="AV174" s="839"/>
      <c r="AW174" s="839"/>
      <c r="AX174" s="839"/>
      <c r="AY174" s="839"/>
      <c r="AZ174" s="819"/>
      <c r="BA174" s="848"/>
      <c r="BB174" s="849"/>
      <c r="BC174" s="849"/>
      <c r="BD174" s="849"/>
      <c r="BE174" s="850"/>
    </row>
    <row r="175" spans="1:57" ht="36.75" customHeight="1" thickBot="1" x14ac:dyDescent="0.3">
      <c r="A175" s="851"/>
      <c r="B175" s="928"/>
      <c r="C175" s="852"/>
      <c r="D175" s="371"/>
      <c r="E175" s="371"/>
      <c r="F175" s="371"/>
      <c r="G175" s="371"/>
      <c r="H175" s="521"/>
      <c r="I175" s="92" t="s">
        <v>197</v>
      </c>
      <c r="J175" s="551"/>
      <c r="K175" s="554"/>
      <c r="L175" s="512"/>
      <c r="M175" s="539"/>
      <c r="N175" s="391"/>
      <c r="O175" s="371"/>
      <c r="P175" s="34" t="s">
        <v>169</v>
      </c>
      <c r="Q175" s="30" t="s">
        <v>170</v>
      </c>
      <c r="R175" s="82">
        <f>+IFERROR(VLOOKUP(Q175,[6]DATOS!$E$2:$F$17,2,FALSE),"")</f>
        <v>15</v>
      </c>
      <c r="S175" s="373"/>
      <c r="T175" s="373"/>
      <c r="U175" s="373"/>
      <c r="V175" s="373"/>
      <c r="W175" s="373"/>
      <c r="X175" s="373"/>
      <c r="Y175" s="371"/>
      <c r="Z175" s="373"/>
      <c r="AA175" s="371"/>
      <c r="AB175" s="544"/>
      <c r="AC175" s="544"/>
      <c r="AD175" s="544"/>
      <c r="AE175" s="371"/>
      <c r="AF175" s="371"/>
      <c r="AG175" s="371"/>
      <c r="AH175" s="512"/>
      <c r="AI175" s="512"/>
      <c r="AJ175" s="510"/>
      <c r="AK175" s="508"/>
      <c r="AL175" s="508"/>
      <c r="AM175" s="371"/>
      <c r="AN175" s="368"/>
      <c r="AO175" s="840"/>
      <c r="AP175" s="839"/>
      <c r="AQ175" s="839"/>
      <c r="AR175" s="839"/>
      <c r="AS175" s="839"/>
      <c r="AT175" s="839"/>
      <c r="AU175" s="839"/>
      <c r="AV175" s="839"/>
      <c r="AW175" s="839"/>
      <c r="AX175" s="839"/>
      <c r="AY175" s="839"/>
      <c r="AZ175" s="819"/>
      <c r="BA175" s="848"/>
      <c r="BB175" s="849"/>
      <c r="BC175" s="849"/>
      <c r="BD175" s="849"/>
      <c r="BE175" s="850"/>
    </row>
    <row r="176" spans="1:57" ht="36.75" customHeight="1" thickBot="1" x14ac:dyDescent="0.3">
      <c r="A176" s="851"/>
      <c r="B176" s="928"/>
      <c r="C176" s="852"/>
      <c r="D176" s="371"/>
      <c r="E176" s="371"/>
      <c r="F176" s="371"/>
      <c r="G176" s="371"/>
      <c r="H176" s="521" t="s">
        <v>180</v>
      </c>
      <c r="I176" s="92" t="s">
        <v>197</v>
      </c>
      <c r="J176" s="551"/>
      <c r="K176" s="554"/>
      <c r="L176" s="512"/>
      <c r="M176" s="539"/>
      <c r="N176" s="391"/>
      <c r="O176" s="371"/>
      <c r="P176" s="34" t="s">
        <v>172</v>
      </c>
      <c r="Q176" s="30" t="s">
        <v>173</v>
      </c>
      <c r="R176" s="82">
        <f>+IFERROR(VLOOKUP(Q176,[6]DATOS!$E$2:$F$17,2,FALSE),"")</f>
        <v>15</v>
      </c>
      <c r="S176" s="373"/>
      <c r="T176" s="373"/>
      <c r="U176" s="373"/>
      <c r="V176" s="373"/>
      <c r="W176" s="373"/>
      <c r="X176" s="373"/>
      <c r="Y176" s="371"/>
      <c r="Z176" s="373"/>
      <c r="AA176" s="371"/>
      <c r="AB176" s="544"/>
      <c r="AC176" s="544"/>
      <c r="AD176" s="544"/>
      <c r="AE176" s="371"/>
      <c r="AF176" s="371"/>
      <c r="AG176" s="371"/>
      <c r="AH176" s="512"/>
      <c r="AI176" s="512"/>
      <c r="AJ176" s="510"/>
      <c r="AK176" s="508"/>
      <c r="AL176" s="508"/>
      <c r="AM176" s="371"/>
      <c r="AN176" s="368"/>
      <c r="AO176" s="840"/>
      <c r="AP176" s="839"/>
      <c r="AQ176" s="839"/>
      <c r="AR176" s="839"/>
      <c r="AS176" s="839"/>
      <c r="AT176" s="839"/>
      <c r="AU176" s="839"/>
      <c r="AV176" s="839"/>
      <c r="AW176" s="839"/>
      <c r="AX176" s="839"/>
      <c r="AY176" s="839"/>
      <c r="AZ176" s="819"/>
      <c r="BA176" s="848"/>
      <c r="BB176" s="849"/>
      <c r="BC176" s="849"/>
      <c r="BD176" s="849"/>
      <c r="BE176" s="850"/>
    </row>
    <row r="177" spans="1:57" ht="36.75" customHeight="1" thickBot="1" x14ac:dyDescent="0.3">
      <c r="A177" s="851"/>
      <c r="B177" s="928"/>
      <c r="C177" s="852"/>
      <c r="D177" s="371"/>
      <c r="E177" s="371"/>
      <c r="F177" s="371"/>
      <c r="G177" s="371"/>
      <c r="H177" s="521"/>
      <c r="I177" s="92" t="s">
        <v>197</v>
      </c>
      <c r="J177" s="551"/>
      <c r="K177" s="554"/>
      <c r="L177" s="512"/>
      <c r="M177" s="539"/>
      <c r="N177" s="391"/>
      <c r="O177" s="371"/>
      <c r="P177" s="34" t="s">
        <v>175</v>
      </c>
      <c r="Q177" s="30" t="s">
        <v>176</v>
      </c>
      <c r="R177" s="82">
        <f>+IFERROR(VLOOKUP(Q177,[6]DATOS!$E$2:$F$17,2,FALSE),"")</f>
        <v>15</v>
      </c>
      <c r="S177" s="373"/>
      <c r="T177" s="373"/>
      <c r="U177" s="373"/>
      <c r="V177" s="373"/>
      <c r="W177" s="373"/>
      <c r="X177" s="373"/>
      <c r="Y177" s="371"/>
      <c r="Z177" s="373"/>
      <c r="AA177" s="371"/>
      <c r="AB177" s="544"/>
      <c r="AC177" s="544"/>
      <c r="AD177" s="544"/>
      <c r="AE177" s="371"/>
      <c r="AF177" s="371"/>
      <c r="AG177" s="371"/>
      <c r="AH177" s="512"/>
      <c r="AI177" s="512"/>
      <c r="AJ177" s="510"/>
      <c r="AK177" s="508"/>
      <c r="AL177" s="508"/>
      <c r="AM177" s="371"/>
      <c r="AN177" s="368"/>
      <c r="AO177" s="840"/>
      <c r="AP177" s="839"/>
      <c r="AQ177" s="839"/>
      <c r="AR177" s="839"/>
      <c r="AS177" s="839"/>
      <c r="AT177" s="839"/>
      <c r="AU177" s="839"/>
      <c r="AV177" s="839"/>
      <c r="AW177" s="839"/>
      <c r="AX177" s="839"/>
      <c r="AY177" s="839"/>
      <c r="AZ177" s="819"/>
      <c r="BA177" s="848"/>
      <c r="BB177" s="849"/>
      <c r="BC177" s="849"/>
      <c r="BD177" s="849"/>
      <c r="BE177" s="850"/>
    </row>
    <row r="178" spans="1:57" ht="36.75" customHeight="1" thickBot="1" x14ac:dyDescent="0.3">
      <c r="A178" s="851"/>
      <c r="B178" s="928"/>
      <c r="C178" s="852"/>
      <c r="D178" s="371"/>
      <c r="E178" s="371"/>
      <c r="F178" s="371"/>
      <c r="G178" s="371"/>
      <c r="H178" s="523" t="s">
        <v>181</v>
      </c>
      <c r="I178" s="92" t="s">
        <v>197</v>
      </c>
      <c r="J178" s="551"/>
      <c r="K178" s="554"/>
      <c r="L178" s="512"/>
      <c r="M178" s="539"/>
      <c r="N178" s="391"/>
      <c r="O178" s="371"/>
      <c r="P178" s="34" t="s">
        <v>178</v>
      </c>
      <c r="Q178" s="34" t="s">
        <v>179</v>
      </c>
      <c r="R178" s="82">
        <f>+IFERROR(VLOOKUP(Q178,[6]DATOS!$E$2:$F$17,2,FALSE),"")</f>
        <v>10</v>
      </c>
      <c r="S178" s="373"/>
      <c r="T178" s="373"/>
      <c r="U178" s="373"/>
      <c r="V178" s="373"/>
      <c r="W178" s="373"/>
      <c r="X178" s="373"/>
      <c r="Y178" s="371"/>
      <c r="Z178" s="373"/>
      <c r="AA178" s="371"/>
      <c r="AB178" s="544"/>
      <c r="AC178" s="544"/>
      <c r="AD178" s="544"/>
      <c r="AE178" s="371"/>
      <c r="AF178" s="371"/>
      <c r="AG178" s="371"/>
      <c r="AH178" s="512"/>
      <c r="AI178" s="512"/>
      <c r="AJ178" s="510"/>
      <c r="AK178" s="508"/>
      <c r="AL178" s="508"/>
      <c r="AM178" s="371"/>
      <c r="AN178" s="368"/>
      <c r="AO178" s="840"/>
      <c r="AP178" s="839"/>
      <c r="AQ178" s="839"/>
      <c r="AR178" s="839"/>
      <c r="AS178" s="839"/>
      <c r="AT178" s="839"/>
      <c r="AU178" s="839"/>
      <c r="AV178" s="839"/>
      <c r="AW178" s="839"/>
      <c r="AX178" s="839"/>
      <c r="AY178" s="839"/>
      <c r="AZ178" s="819"/>
      <c r="BA178" s="848"/>
      <c r="BB178" s="849"/>
      <c r="BC178" s="849"/>
      <c r="BD178" s="849"/>
      <c r="BE178" s="850"/>
    </row>
    <row r="179" spans="1:57" ht="36.75" customHeight="1" thickBot="1" x14ac:dyDescent="0.3">
      <c r="A179" s="851"/>
      <c r="B179" s="928"/>
      <c r="C179" s="852"/>
      <c r="D179" s="371"/>
      <c r="E179" s="371"/>
      <c r="F179" s="371"/>
      <c r="G179" s="371"/>
      <c r="H179" s="524"/>
      <c r="I179" s="92" t="s">
        <v>197</v>
      </c>
      <c r="J179" s="551"/>
      <c r="K179" s="554"/>
      <c r="L179" s="512"/>
      <c r="M179" s="539"/>
      <c r="N179" s="614" t="s">
        <v>274</v>
      </c>
      <c r="O179" s="371" t="s">
        <v>149</v>
      </c>
      <c r="P179" s="34" t="s">
        <v>150</v>
      </c>
      <c r="Q179" s="30" t="s">
        <v>151</v>
      </c>
      <c r="R179" s="82">
        <f>+IFERROR(VLOOKUP(Q179,[6]DATOS!$E$2:$F$17,2,FALSE),"")</f>
        <v>15</v>
      </c>
      <c r="S179" s="373">
        <f>SUM(R179:R185)</f>
        <v>100</v>
      </c>
      <c r="T179" s="373" t="str">
        <f>+IF(AND(S179&lt;=100,S179&gt;=96),"Fuerte",IF(AND(S179&lt;=95,S179&gt;=86),"Moderado",IF(AND(S179&lt;=85,J179&gt;=0),"Débil"," ")))</f>
        <v>Fuerte</v>
      </c>
      <c r="U179" s="373" t="s">
        <v>152</v>
      </c>
      <c r="V179" s="373"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373">
        <f>IF(V179="Fuerte",100,IF(V179="Moderado",50,IF(V179="Débil",0)))</f>
        <v>100</v>
      </c>
      <c r="X179" s="373"/>
      <c r="Y179" s="371" t="s">
        <v>275</v>
      </c>
      <c r="Z179" s="529" t="s">
        <v>270</v>
      </c>
      <c r="AA179" s="520" t="s">
        <v>276</v>
      </c>
      <c r="AB179" s="544"/>
      <c r="AC179" s="544"/>
      <c r="AD179" s="544"/>
      <c r="AE179" s="371"/>
      <c r="AF179" s="85"/>
      <c r="AG179" s="371"/>
      <c r="AH179" s="512"/>
      <c r="AI179" s="512"/>
      <c r="AJ179" s="532" t="s">
        <v>277</v>
      </c>
      <c r="AK179" s="508">
        <v>43466</v>
      </c>
      <c r="AL179" s="508">
        <v>43830</v>
      </c>
      <c r="AM179" s="520" t="s">
        <v>275</v>
      </c>
      <c r="AN179" s="535" t="s">
        <v>278</v>
      </c>
      <c r="AO179" s="44"/>
      <c r="AP179" s="43"/>
      <c r="AQ179" s="43"/>
      <c r="AR179" s="43"/>
      <c r="AS179" s="43"/>
      <c r="AT179" s="43"/>
      <c r="AU179" s="43"/>
      <c r="AV179" s="43"/>
      <c r="AW179" s="43"/>
      <c r="AX179" s="43"/>
      <c r="AY179" s="43"/>
      <c r="AZ179" s="42"/>
      <c r="BA179" s="41"/>
      <c r="BB179" s="40"/>
      <c r="BC179" s="40"/>
      <c r="BD179" s="40"/>
      <c r="BE179" s="39"/>
    </row>
    <row r="180" spans="1:57" ht="36.75" customHeight="1" thickBot="1" x14ac:dyDescent="0.3">
      <c r="A180" s="851"/>
      <c r="B180" s="928"/>
      <c r="C180" s="852"/>
      <c r="D180" s="371"/>
      <c r="E180" s="371"/>
      <c r="F180" s="371"/>
      <c r="G180" s="371"/>
      <c r="H180" s="525"/>
      <c r="I180" s="92" t="s">
        <v>197</v>
      </c>
      <c r="J180" s="551"/>
      <c r="K180" s="554"/>
      <c r="L180" s="512"/>
      <c r="M180" s="539"/>
      <c r="N180" s="615"/>
      <c r="O180" s="371"/>
      <c r="P180" s="34" t="s">
        <v>162</v>
      </c>
      <c r="Q180" s="30" t="s">
        <v>163</v>
      </c>
      <c r="R180" s="82">
        <f>+IFERROR(VLOOKUP(Q180,[6]DATOS!$E$2:$F$17,2,FALSE),"")</f>
        <v>15</v>
      </c>
      <c r="S180" s="373"/>
      <c r="T180" s="373"/>
      <c r="U180" s="373"/>
      <c r="V180" s="373"/>
      <c r="W180" s="373"/>
      <c r="X180" s="373"/>
      <c r="Y180" s="371"/>
      <c r="Z180" s="530"/>
      <c r="AA180" s="512"/>
      <c r="AB180" s="544"/>
      <c r="AC180" s="544"/>
      <c r="AD180" s="544"/>
      <c r="AE180" s="371"/>
      <c r="AF180" s="85"/>
      <c r="AG180" s="371"/>
      <c r="AH180" s="512"/>
      <c r="AI180" s="512"/>
      <c r="AJ180" s="533"/>
      <c r="AK180" s="508"/>
      <c r="AL180" s="508"/>
      <c r="AM180" s="512"/>
      <c r="AN180" s="536"/>
      <c r="AO180" s="44"/>
      <c r="AP180" s="43"/>
      <c r="AQ180" s="43"/>
      <c r="AR180" s="43"/>
      <c r="AS180" s="43"/>
      <c r="AT180" s="43"/>
      <c r="AU180" s="43"/>
      <c r="AV180" s="43"/>
      <c r="AW180" s="43"/>
      <c r="AX180" s="43"/>
      <c r="AY180" s="43"/>
      <c r="AZ180" s="42"/>
      <c r="BA180" s="41"/>
      <c r="BB180" s="40"/>
      <c r="BC180" s="40"/>
      <c r="BD180" s="40"/>
      <c r="BE180" s="39"/>
    </row>
    <row r="181" spans="1:57" ht="36.75" customHeight="1" thickBot="1" x14ac:dyDescent="0.3">
      <c r="A181" s="851"/>
      <c r="B181" s="928"/>
      <c r="C181" s="852"/>
      <c r="D181" s="371"/>
      <c r="E181" s="371"/>
      <c r="F181" s="371"/>
      <c r="G181" s="371"/>
      <c r="H181" s="523" t="s">
        <v>182</v>
      </c>
      <c r="I181" s="92" t="s">
        <v>197</v>
      </c>
      <c r="J181" s="551"/>
      <c r="K181" s="554"/>
      <c r="L181" s="512"/>
      <c r="M181" s="539"/>
      <c r="N181" s="615"/>
      <c r="O181" s="371"/>
      <c r="P181" s="34" t="s">
        <v>165</v>
      </c>
      <c r="Q181" s="30" t="s">
        <v>166</v>
      </c>
      <c r="R181" s="82">
        <f>+IFERROR(VLOOKUP(Q181,[6]DATOS!$E$2:$F$17,2,FALSE),"")</f>
        <v>15</v>
      </c>
      <c r="S181" s="373"/>
      <c r="T181" s="373"/>
      <c r="U181" s="373"/>
      <c r="V181" s="373"/>
      <c r="W181" s="373"/>
      <c r="X181" s="373"/>
      <c r="Y181" s="371"/>
      <c r="Z181" s="530"/>
      <c r="AA181" s="512"/>
      <c r="AB181" s="544"/>
      <c r="AC181" s="544"/>
      <c r="AD181" s="544"/>
      <c r="AE181" s="371"/>
      <c r="AF181" s="85"/>
      <c r="AG181" s="371"/>
      <c r="AH181" s="512"/>
      <c r="AI181" s="512"/>
      <c r="AJ181" s="533"/>
      <c r="AK181" s="508"/>
      <c r="AL181" s="508"/>
      <c r="AM181" s="512"/>
      <c r="AN181" s="536"/>
      <c r="AO181" s="44"/>
      <c r="AP181" s="43"/>
      <c r="AQ181" s="43"/>
      <c r="AR181" s="43"/>
      <c r="AS181" s="43"/>
      <c r="AT181" s="43"/>
      <c r="AU181" s="43"/>
      <c r="AV181" s="43"/>
      <c r="AW181" s="43"/>
      <c r="AX181" s="43"/>
      <c r="AY181" s="43"/>
      <c r="AZ181" s="42"/>
      <c r="BA181" s="41"/>
      <c r="BB181" s="40"/>
      <c r="BC181" s="40"/>
      <c r="BD181" s="40"/>
      <c r="BE181" s="39"/>
    </row>
    <row r="182" spans="1:57" ht="36.75" customHeight="1" thickBot="1" x14ac:dyDescent="0.3">
      <c r="A182" s="851"/>
      <c r="B182" s="928"/>
      <c r="C182" s="852"/>
      <c r="D182" s="371"/>
      <c r="E182" s="371"/>
      <c r="F182" s="371"/>
      <c r="G182" s="371"/>
      <c r="H182" s="524"/>
      <c r="I182" s="92" t="s">
        <v>197</v>
      </c>
      <c r="J182" s="551"/>
      <c r="K182" s="554"/>
      <c r="L182" s="512"/>
      <c r="M182" s="539"/>
      <c r="N182" s="615"/>
      <c r="O182" s="371"/>
      <c r="P182" s="34" t="s">
        <v>169</v>
      </c>
      <c r="Q182" s="30" t="s">
        <v>170</v>
      </c>
      <c r="R182" s="82">
        <f>+IFERROR(VLOOKUP(Q182,[6]DATOS!$E$2:$F$17,2,FALSE),"")</f>
        <v>15</v>
      </c>
      <c r="S182" s="373"/>
      <c r="T182" s="373"/>
      <c r="U182" s="373"/>
      <c r="V182" s="373"/>
      <c r="W182" s="373"/>
      <c r="X182" s="373"/>
      <c r="Y182" s="371"/>
      <c r="Z182" s="530"/>
      <c r="AA182" s="512"/>
      <c r="AB182" s="544"/>
      <c r="AC182" s="544"/>
      <c r="AD182" s="544"/>
      <c r="AE182" s="371"/>
      <c r="AF182" s="85"/>
      <c r="AG182" s="371"/>
      <c r="AH182" s="512"/>
      <c r="AI182" s="512"/>
      <c r="AJ182" s="533"/>
      <c r="AK182" s="508"/>
      <c r="AL182" s="508"/>
      <c r="AM182" s="512"/>
      <c r="AN182" s="536"/>
      <c r="AO182" s="44"/>
      <c r="AP182" s="43"/>
      <c r="AQ182" s="43"/>
      <c r="AR182" s="43"/>
      <c r="AS182" s="43"/>
      <c r="AT182" s="43"/>
      <c r="AU182" s="43"/>
      <c r="AV182" s="43"/>
      <c r="AW182" s="43"/>
      <c r="AX182" s="43"/>
      <c r="AY182" s="43"/>
      <c r="AZ182" s="42"/>
      <c r="BA182" s="41"/>
      <c r="BB182" s="40"/>
      <c r="BC182" s="40"/>
      <c r="BD182" s="40"/>
      <c r="BE182" s="39"/>
    </row>
    <row r="183" spans="1:57" ht="36.75" customHeight="1" thickBot="1" x14ac:dyDescent="0.3">
      <c r="A183" s="851"/>
      <c r="B183" s="928"/>
      <c r="C183" s="852"/>
      <c r="D183" s="371"/>
      <c r="E183" s="371"/>
      <c r="F183" s="371"/>
      <c r="G183" s="371"/>
      <c r="H183" s="525"/>
      <c r="I183" s="92" t="s">
        <v>197</v>
      </c>
      <c r="J183" s="551"/>
      <c r="K183" s="554"/>
      <c r="L183" s="512"/>
      <c r="M183" s="539"/>
      <c r="N183" s="615"/>
      <c r="O183" s="371"/>
      <c r="P183" s="34" t="s">
        <v>172</v>
      </c>
      <c r="Q183" s="30" t="s">
        <v>173</v>
      </c>
      <c r="R183" s="82">
        <f>+IFERROR(VLOOKUP(Q183,[6]DATOS!$E$2:$F$17,2,FALSE),"")</f>
        <v>15</v>
      </c>
      <c r="S183" s="373"/>
      <c r="T183" s="373"/>
      <c r="U183" s="373"/>
      <c r="V183" s="373"/>
      <c r="W183" s="373"/>
      <c r="X183" s="373"/>
      <c r="Y183" s="371"/>
      <c r="Z183" s="530"/>
      <c r="AA183" s="512"/>
      <c r="AB183" s="544"/>
      <c r="AC183" s="544"/>
      <c r="AD183" s="544"/>
      <c r="AE183" s="371"/>
      <c r="AF183" s="85"/>
      <c r="AG183" s="371"/>
      <c r="AH183" s="512"/>
      <c r="AI183" s="512"/>
      <c r="AJ183" s="533"/>
      <c r="AK183" s="508"/>
      <c r="AL183" s="508"/>
      <c r="AM183" s="512"/>
      <c r="AN183" s="536"/>
      <c r="AO183" s="44"/>
      <c r="AP183" s="43"/>
      <c r="AQ183" s="43"/>
      <c r="AR183" s="43"/>
      <c r="AS183" s="43"/>
      <c r="AT183" s="43"/>
      <c r="AU183" s="43"/>
      <c r="AV183" s="43"/>
      <c r="AW183" s="43"/>
      <c r="AX183" s="43"/>
      <c r="AY183" s="43"/>
      <c r="AZ183" s="42"/>
      <c r="BA183" s="41"/>
      <c r="BB183" s="40"/>
      <c r="BC183" s="40"/>
      <c r="BD183" s="40"/>
      <c r="BE183" s="39"/>
    </row>
    <row r="184" spans="1:57" ht="36.75" customHeight="1" thickBot="1" x14ac:dyDescent="0.3">
      <c r="A184" s="851"/>
      <c r="B184" s="928"/>
      <c r="C184" s="852"/>
      <c r="D184" s="371"/>
      <c r="E184" s="371"/>
      <c r="F184" s="371"/>
      <c r="G184" s="371"/>
      <c r="H184" s="521" t="s">
        <v>183</v>
      </c>
      <c r="I184" s="92" t="s">
        <v>197</v>
      </c>
      <c r="J184" s="551"/>
      <c r="K184" s="554"/>
      <c r="L184" s="512"/>
      <c r="M184" s="539"/>
      <c r="N184" s="615"/>
      <c r="O184" s="371"/>
      <c r="P184" s="34" t="s">
        <v>175</v>
      </c>
      <c r="Q184" s="30" t="s">
        <v>176</v>
      </c>
      <c r="R184" s="82">
        <f>+IFERROR(VLOOKUP(Q184,[6]DATOS!$E$2:$F$17,2,FALSE),"")</f>
        <v>15</v>
      </c>
      <c r="S184" s="373"/>
      <c r="T184" s="373"/>
      <c r="U184" s="373"/>
      <c r="V184" s="373"/>
      <c r="W184" s="373"/>
      <c r="X184" s="373"/>
      <c r="Y184" s="371"/>
      <c r="Z184" s="530"/>
      <c r="AA184" s="512"/>
      <c r="AB184" s="544"/>
      <c r="AC184" s="544"/>
      <c r="AD184" s="544"/>
      <c r="AE184" s="371"/>
      <c r="AF184" s="85"/>
      <c r="AG184" s="371"/>
      <c r="AH184" s="512"/>
      <c r="AI184" s="512"/>
      <c r="AJ184" s="533"/>
      <c r="AK184" s="508"/>
      <c r="AL184" s="508"/>
      <c r="AM184" s="512"/>
      <c r="AN184" s="536"/>
      <c r="AO184" s="44"/>
      <c r="AP184" s="43"/>
      <c r="AQ184" s="43"/>
      <c r="AR184" s="43"/>
      <c r="AS184" s="43"/>
      <c r="AT184" s="43"/>
      <c r="AU184" s="43"/>
      <c r="AV184" s="43"/>
      <c r="AW184" s="43"/>
      <c r="AX184" s="43"/>
      <c r="AY184" s="43"/>
      <c r="AZ184" s="42"/>
      <c r="BA184" s="41"/>
      <c r="BB184" s="40"/>
      <c r="BC184" s="40"/>
      <c r="BD184" s="40"/>
      <c r="BE184" s="39"/>
    </row>
    <row r="185" spans="1:57" ht="36.75" customHeight="1" thickBot="1" x14ac:dyDescent="0.3">
      <c r="A185" s="851"/>
      <c r="B185" s="928"/>
      <c r="C185" s="852"/>
      <c r="D185" s="371"/>
      <c r="E185" s="371"/>
      <c r="F185" s="371"/>
      <c r="G185" s="371"/>
      <c r="H185" s="521"/>
      <c r="I185" s="92" t="s">
        <v>197</v>
      </c>
      <c r="J185" s="551"/>
      <c r="K185" s="554"/>
      <c r="L185" s="512"/>
      <c r="M185" s="539"/>
      <c r="N185" s="800"/>
      <c r="O185" s="371"/>
      <c r="P185" s="34" t="s">
        <v>178</v>
      </c>
      <c r="Q185" s="34" t="s">
        <v>179</v>
      </c>
      <c r="R185" s="82">
        <f>+IFERROR(VLOOKUP(Q185,[6]DATOS!$E$2:$F$17,2,FALSE),"")</f>
        <v>10</v>
      </c>
      <c r="S185" s="373"/>
      <c r="T185" s="373"/>
      <c r="U185" s="373"/>
      <c r="V185" s="373"/>
      <c r="W185" s="373"/>
      <c r="X185" s="373"/>
      <c r="Y185" s="371"/>
      <c r="Z185" s="531"/>
      <c r="AA185" s="513"/>
      <c r="AB185" s="544"/>
      <c r="AC185" s="544"/>
      <c r="AD185" s="544"/>
      <c r="AE185" s="371"/>
      <c r="AF185" s="85"/>
      <c r="AG185" s="371"/>
      <c r="AH185" s="512"/>
      <c r="AI185" s="512"/>
      <c r="AJ185" s="534"/>
      <c r="AK185" s="508"/>
      <c r="AL185" s="508"/>
      <c r="AM185" s="513"/>
      <c r="AN185" s="537"/>
      <c r="AO185" s="44"/>
      <c r="AP185" s="43"/>
      <c r="AQ185" s="43"/>
      <c r="AR185" s="43"/>
      <c r="AS185" s="43"/>
      <c r="AT185" s="43"/>
      <c r="AU185" s="43"/>
      <c r="AV185" s="43"/>
      <c r="AW185" s="43"/>
      <c r="AX185" s="43"/>
      <c r="AY185" s="43"/>
      <c r="AZ185" s="42"/>
      <c r="BA185" s="41"/>
      <c r="BB185" s="40"/>
      <c r="BC185" s="40"/>
      <c r="BD185" s="40"/>
      <c r="BE185" s="39"/>
    </row>
    <row r="186" spans="1:57" ht="45" customHeight="1" thickBot="1" x14ac:dyDescent="0.3">
      <c r="A186" s="851"/>
      <c r="B186" s="928"/>
      <c r="C186" s="852"/>
      <c r="D186" s="371"/>
      <c r="E186" s="371"/>
      <c r="F186" s="371"/>
      <c r="G186" s="371"/>
      <c r="H186" s="521"/>
      <c r="I186" s="92" t="s">
        <v>197</v>
      </c>
      <c r="J186" s="551"/>
      <c r="K186" s="554"/>
      <c r="L186" s="512"/>
      <c r="M186" s="539"/>
      <c r="N186" s="391" t="s">
        <v>279</v>
      </c>
      <c r="O186" s="371" t="s">
        <v>149</v>
      </c>
      <c r="P186" s="34" t="s">
        <v>150</v>
      </c>
      <c r="Q186" s="30" t="s">
        <v>151</v>
      </c>
      <c r="R186" s="82">
        <f>+IFERROR(VLOOKUP(Q186,[6]DATOS!$E$2:$F$17,2,FALSE),"")</f>
        <v>15</v>
      </c>
      <c r="S186" s="373">
        <f>SUM(R186:R192)</f>
        <v>100</v>
      </c>
      <c r="T186" s="373" t="str">
        <f>+IF(AND(S186&lt;=100,S186&gt;=96),"Fuerte",IF(AND(S186&lt;=95,S186&gt;=86),"Moderado",IF(AND(S186&lt;=85,J186&gt;=0),"Débil"," ")))</f>
        <v>Fuerte</v>
      </c>
      <c r="U186" s="373" t="s">
        <v>152</v>
      </c>
      <c r="V186" s="373"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373">
        <f>IF(V186="Fuerte",100,IF(V186="Moderado",50,IF(V186="Débil",0)))</f>
        <v>100</v>
      </c>
      <c r="X186" s="373"/>
      <c r="Y186" s="371" t="s">
        <v>280</v>
      </c>
      <c r="Z186" s="373" t="s">
        <v>281</v>
      </c>
      <c r="AA186" s="371" t="s">
        <v>282</v>
      </c>
      <c r="AB186" s="544"/>
      <c r="AC186" s="544"/>
      <c r="AD186" s="544"/>
      <c r="AE186" s="371"/>
      <c r="AF186" s="85"/>
      <c r="AG186" s="371"/>
      <c r="AH186" s="512"/>
      <c r="AI186" s="512"/>
      <c r="AJ186" s="514" t="s">
        <v>283</v>
      </c>
      <c r="AK186" s="517">
        <v>43497</v>
      </c>
      <c r="AL186" s="517">
        <v>43830</v>
      </c>
      <c r="AM186" s="520" t="s">
        <v>284</v>
      </c>
      <c r="AN186" s="368" t="s">
        <v>285</v>
      </c>
      <c r="AO186" s="44"/>
      <c r="AP186" s="43"/>
      <c r="AQ186" s="43"/>
      <c r="AR186" s="43"/>
      <c r="AS186" s="43"/>
      <c r="AT186" s="43"/>
      <c r="AU186" s="43"/>
      <c r="AV186" s="43"/>
      <c r="AW186" s="43"/>
      <c r="AX186" s="43"/>
      <c r="AY186" s="43"/>
      <c r="AZ186" s="42"/>
      <c r="BA186" s="41"/>
      <c r="BB186" s="40"/>
      <c r="BC186" s="40"/>
      <c r="BD186" s="40"/>
      <c r="BE186" s="39"/>
    </row>
    <row r="187" spans="1:57" ht="31.5" customHeight="1" thickBot="1" x14ac:dyDescent="0.3">
      <c r="A187" s="851"/>
      <c r="B187" s="928"/>
      <c r="C187" s="852"/>
      <c r="D187" s="371"/>
      <c r="E187" s="371"/>
      <c r="F187" s="371"/>
      <c r="G187" s="371"/>
      <c r="H187" s="521" t="s">
        <v>184</v>
      </c>
      <c r="I187" s="92" t="s">
        <v>197</v>
      </c>
      <c r="J187" s="551"/>
      <c r="K187" s="554"/>
      <c r="L187" s="512"/>
      <c r="M187" s="539"/>
      <c r="N187" s="391"/>
      <c r="O187" s="371"/>
      <c r="P187" s="34" t="s">
        <v>162</v>
      </c>
      <c r="Q187" s="30" t="s">
        <v>163</v>
      </c>
      <c r="R187" s="82">
        <f>+IFERROR(VLOOKUP(Q187,[6]DATOS!$E$2:$F$17,2,FALSE),"")</f>
        <v>15</v>
      </c>
      <c r="S187" s="373"/>
      <c r="T187" s="373"/>
      <c r="U187" s="373"/>
      <c r="V187" s="373"/>
      <c r="W187" s="373"/>
      <c r="X187" s="373"/>
      <c r="Y187" s="371"/>
      <c r="Z187" s="373"/>
      <c r="AA187" s="371"/>
      <c r="AB187" s="544"/>
      <c r="AC187" s="544"/>
      <c r="AD187" s="544"/>
      <c r="AE187" s="371"/>
      <c r="AF187" s="85"/>
      <c r="AG187" s="371"/>
      <c r="AH187" s="512"/>
      <c r="AI187" s="512"/>
      <c r="AJ187" s="515"/>
      <c r="AK187" s="518"/>
      <c r="AL187" s="518"/>
      <c r="AM187" s="512"/>
      <c r="AN187" s="368"/>
      <c r="AO187" s="44"/>
      <c r="AP187" s="43"/>
      <c r="AQ187" s="43"/>
      <c r="AR187" s="43"/>
      <c r="AS187" s="43"/>
      <c r="AT187" s="43"/>
      <c r="AU187" s="43"/>
      <c r="AV187" s="43"/>
      <c r="AW187" s="43"/>
      <c r="AX187" s="43"/>
      <c r="AY187" s="43"/>
      <c r="AZ187" s="42"/>
      <c r="BA187" s="41"/>
      <c r="BB187" s="40"/>
      <c r="BC187" s="40"/>
      <c r="BD187" s="40"/>
      <c r="BE187" s="39"/>
    </row>
    <row r="188" spans="1:57" ht="31.5" customHeight="1" thickBot="1" x14ac:dyDescent="0.3">
      <c r="A188" s="851"/>
      <c r="B188" s="928"/>
      <c r="C188" s="852"/>
      <c r="D188" s="371"/>
      <c r="E188" s="371"/>
      <c r="F188" s="371"/>
      <c r="G188" s="371"/>
      <c r="H188" s="521"/>
      <c r="I188" s="92" t="s">
        <v>197</v>
      </c>
      <c r="J188" s="551"/>
      <c r="K188" s="554"/>
      <c r="L188" s="512"/>
      <c r="M188" s="539"/>
      <c r="N188" s="391"/>
      <c r="O188" s="371"/>
      <c r="P188" s="34" t="s">
        <v>165</v>
      </c>
      <c r="Q188" s="30" t="s">
        <v>166</v>
      </c>
      <c r="R188" s="82">
        <f>+IFERROR(VLOOKUP(Q188,[6]DATOS!$E$2:$F$17,2,FALSE),"")</f>
        <v>15</v>
      </c>
      <c r="S188" s="373"/>
      <c r="T188" s="373"/>
      <c r="U188" s="373"/>
      <c r="V188" s="373"/>
      <c r="W188" s="373"/>
      <c r="X188" s="373"/>
      <c r="Y188" s="371"/>
      <c r="Z188" s="373"/>
      <c r="AA188" s="371"/>
      <c r="AB188" s="544"/>
      <c r="AC188" s="544"/>
      <c r="AD188" s="544"/>
      <c r="AE188" s="371"/>
      <c r="AF188" s="85"/>
      <c r="AG188" s="371"/>
      <c r="AH188" s="512"/>
      <c r="AI188" s="512"/>
      <c r="AJ188" s="515"/>
      <c r="AK188" s="518"/>
      <c r="AL188" s="518"/>
      <c r="AM188" s="512"/>
      <c r="AN188" s="368"/>
      <c r="AO188" s="44"/>
      <c r="AP188" s="43"/>
      <c r="AQ188" s="43"/>
      <c r="AR188" s="43"/>
      <c r="AS188" s="43"/>
      <c r="AT188" s="43"/>
      <c r="AU188" s="43"/>
      <c r="AV188" s="43"/>
      <c r="AW188" s="43"/>
      <c r="AX188" s="43"/>
      <c r="AY188" s="43"/>
      <c r="AZ188" s="42"/>
      <c r="BA188" s="41"/>
      <c r="BB188" s="40"/>
      <c r="BC188" s="40"/>
      <c r="BD188" s="40"/>
      <c r="BE188" s="39"/>
    </row>
    <row r="189" spans="1:57" ht="31.5" customHeight="1" thickBot="1" x14ac:dyDescent="0.3">
      <c r="A189" s="851"/>
      <c r="B189" s="928"/>
      <c r="C189" s="852"/>
      <c r="D189" s="371"/>
      <c r="E189" s="371"/>
      <c r="F189" s="371"/>
      <c r="G189" s="371"/>
      <c r="H189" s="521"/>
      <c r="I189" s="92" t="s">
        <v>197</v>
      </c>
      <c r="J189" s="551"/>
      <c r="K189" s="554"/>
      <c r="L189" s="512"/>
      <c r="M189" s="539"/>
      <c r="N189" s="391"/>
      <c r="O189" s="371"/>
      <c r="P189" s="34" t="s">
        <v>169</v>
      </c>
      <c r="Q189" s="30" t="s">
        <v>170</v>
      </c>
      <c r="R189" s="82">
        <f>+IFERROR(VLOOKUP(Q189,[6]DATOS!$E$2:$F$17,2,FALSE),"")</f>
        <v>15</v>
      </c>
      <c r="S189" s="373"/>
      <c r="T189" s="373"/>
      <c r="U189" s="373"/>
      <c r="V189" s="373"/>
      <c r="W189" s="373"/>
      <c r="X189" s="373"/>
      <c r="Y189" s="371"/>
      <c r="Z189" s="373"/>
      <c r="AA189" s="371"/>
      <c r="AB189" s="544"/>
      <c r="AC189" s="544"/>
      <c r="AD189" s="544"/>
      <c r="AE189" s="371"/>
      <c r="AF189" s="85"/>
      <c r="AG189" s="371"/>
      <c r="AH189" s="512"/>
      <c r="AI189" s="512"/>
      <c r="AJ189" s="515"/>
      <c r="AK189" s="518"/>
      <c r="AL189" s="518"/>
      <c r="AM189" s="512"/>
      <c r="AN189" s="368"/>
      <c r="AO189" s="44"/>
      <c r="AP189" s="43"/>
      <c r="AQ189" s="43"/>
      <c r="AR189" s="43"/>
      <c r="AS189" s="43"/>
      <c r="AT189" s="43"/>
      <c r="AU189" s="43"/>
      <c r="AV189" s="43"/>
      <c r="AW189" s="43"/>
      <c r="AX189" s="43"/>
      <c r="AY189" s="43"/>
      <c r="AZ189" s="42"/>
      <c r="BA189" s="41"/>
      <c r="BB189" s="40"/>
      <c r="BC189" s="40"/>
      <c r="BD189" s="40"/>
      <c r="BE189" s="39"/>
    </row>
    <row r="190" spans="1:57" ht="31.5" customHeight="1" thickBot="1" x14ac:dyDescent="0.3">
      <c r="A190" s="851"/>
      <c r="B190" s="928"/>
      <c r="C190" s="852"/>
      <c r="D190" s="371"/>
      <c r="E190" s="371"/>
      <c r="F190" s="371"/>
      <c r="G190" s="371"/>
      <c r="H190" s="521" t="s">
        <v>185</v>
      </c>
      <c r="I190" s="92" t="s">
        <v>197</v>
      </c>
      <c r="J190" s="551"/>
      <c r="K190" s="554"/>
      <c r="L190" s="512"/>
      <c r="M190" s="539"/>
      <c r="N190" s="391"/>
      <c r="O190" s="371"/>
      <c r="P190" s="34" t="s">
        <v>172</v>
      </c>
      <c r="Q190" s="30" t="s">
        <v>173</v>
      </c>
      <c r="R190" s="82">
        <f>+IFERROR(VLOOKUP(Q190,[6]DATOS!$E$2:$F$17,2,FALSE),"")</f>
        <v>15</v>
      </c>
      <c r="S190" s="373"/>
      <c r="T190" s="373"/>
      <c r="U190" s="373"/>
      <c r="V190" s="373"/>
      <c r="W190" s="373"/>
      <c r="X190" s="373"/>
      <c r="Y190" s="371"/>
      <c r="Z190" s="373"/>
      <c r="AA190" s="371"/>
      <c r="AB190" s="544"/>
      <c r="AC190" s="544"/>
      <c r="AD190" s="544"/>
      <c r="AE190" s="371"/>
      <c r="AF190" s="85"/>
      <c r="AG190" s="371"/>
      <c r="AH190" s="512"/>
      <c r="AI190" s="512"/>
      <c r="AJ190" s="515"/>
      <c r="AK190" s="518"/>
      <c r="AL190" s="518"/>
      <c r="AM190" s="512"/>
      <c r="AN190" s="368"/>
      <c r="AO190" s="44"/>
      <c r="AP190" s="43"/>
      <c r="AQ190" s="43"/>
      <c r="AR190" s="43"/>
      <c r="AS190" s="43"/>
      <c r="AT190" s="43"/>
      <c r="AU190" s="43"/>
      <c r="AV190" s="43"/>
      <c r="AW190" s="43"/>
      <c r="AX190" s="43"/>
      <c r="AY190" s="43"/>
      <c r="AZ190" s="42"/>
      <c r="BA190" s="41"/>
      <c r="BB190" s="40"/>
      <c r="BC190" s="40"/>
      <c r="BD190" s="40"/>
      <c r="BE190" s="39"/>
    </row>
    <row r="191" spans="1:57" ht="31.5" customHeight="1" thickBot="1" x14ac:dyDescent="0.3">
      <c r="A191" s="851"/>
      <c r="B191" s="928"/>
      <c r="C191" s="852"/>
      <c r="D191" s="371"/>
      <c r="E191" s="371"/>
      <c r="F191" s="371"/>
      <c r="G191" s="371"/>
      <c r="H191" s="521"/>
      <c r="I191" s="92" t="s">
        <v>197</v>
      </c>
      <c r="J191" s="551"/>
      <c r="K191" s="554"/>
      <c r="L191" s="512"/>
      <c r="M191" s="539"/>
      <c r="N191" s="391"/>
      <c r="O191" s="371"/>
      <c r="P191" s="34" t="s">
        <v>175</v>
      </c>
      <c r="Q191" s="30" t="s">
        <v>176</v>
      </c>
      <c r="R191" s="82">
        <f>+IFERROR(VLOOKUP(Q191,[6]DATOS!$E$2:$F$17,2,FALSE),"")</f>
        <v>15</v>
      </c>
      <c r="S191" s="373"/>
      <c r="T191" s="373"/>
      <c r="U191" s="373"/>
      <c r="V191" s="373"/>
      <c r="W191" s="373"/>
      <c r="X191" s="373"/>
      <c r="Y191" s="371"/>
      <c r="Z191" s="373"/>
      <c r="AA191" s="371"/>
      <c r="AB191" s="544"/>
      <c r="AC191" s="544"/>
      <c r="AD191" s="544"/>
      <c r="AE191" s="371"/>
      <c r="AF191" s="85"/>
      <c r="AG191" s="371"/>
      <c r="AH191" s="512"/>
      <c r="AI191" s="512"/>
      <c r="AJ191" s="515"/>
      <c r="AK191" s="518"/>
      <c r="AL191" s="518"/>
      <c r="AM191" s="512"/>
      <c r="AN191" s="368"/>
      <c r="AO191" s="44"/>
      <c r="AP191" s="43"/>
      <c r="AQ191" s="43"/>
      <c r="AR191" s="43"/>
      <c r="AS191" s="43"/>
      <c r="AT191" s="43"/>
      <c r="AU191" s="43"/>
      <c r="AV191" s="43"/>
      <c r="AW191" s="43"/>
      <c r="AX191" s="43"/>
      <c r="AY191" s="43"/>
      <c r="AZ191" s="42"/>
      <c r="BA191" s="41"/>
      <c r="BB191" s="40"/>
      <c r="BC191" s="40"/>
      <c r="BD191" s="40"/>
      <c r="BE191" s="39"/>
    </row>
    <row r="192" spans="1:57" ht="35.25" customHeight="1" thickBot="1" x14ac:dyDescent="0.3">
      <c r="A192" s="851"/>
      <c r="B192" s="928"/>
      <c r="C192" s="852"/>
      <c r="D192" s="371"/>
      <c r="E192" s="371"/>
      <c r="F192" s="371"/>
      <c r="G192" s="371"/>
      <c r="H192" s="521"/>
      <c r="I192" s="92" t="s">
        <v>197</v>
      </c>
      <c r="J192" s="551"/>
      <c r="K192" s="554"/>
      <c r="L192" s="512"/>
      <c r="M192" s="539"/>
      <c r="N192" s="391"/>
      <c r="O192" s="371"/>
      <c r="P192" s="34" t="s">
        <v>178</v>
      </c>
      <c r="Q192" s="34" t="s">
        <v>179</v>
      </c>
      <c r="R192" s="82">
        <f>+IFERROR(VLOOKUP(Q192,[6]DATOS!$E$2:$F$17,2,FALSE),"")</f>
        <v>10</v>
      </c>
      <c r="S192" s="373"/>
      <c r="T192" s="373"/>
      <c r="U192" s="373"/>
      <c r="V192" s="373"/>
      <c r="W192" s="373"/>
      <c r="X192" s="373"/>
      <c r="Y192" s="371"/>
      <c r="Z192" s="373"/>
      <c r="AA192" s="371"/>
      <c r="AB192" s="544"/>
      <c r="AC192" s="544"/>
      <c r="AD192" s="544"/>
      <c r="AE192" s="371"/>
      <c r="AF192" s="85"/>
      <c r="AG192" s="371"/>
      <c r="AH192" s="512"/>
      <c r="AI192" s="512"/>
      <c r="AJ192" s="516"/>
      <c r="AK192" s="519"/>
      <c r="AL192" s="519"/>
      <c r="AM192" s="513"/>
      <c r="AN192" s="368"/>
      <c r="AO192" s="44"/>
      <c r="AP192" s="43"/>
      <c r="AQ192" s="43"/>
      <c r="AR192" s="43"/>
      <c r="AS192" s="43"/>
      <c r="AT192" s="43"/>
      <c r="AU192" s="43"/>
      <c r="AV192" s="43"/>
      <c r="AW192" s="43"/>
      <c r="AX192" s="43"/>
      <c r="AY192" s="43"/>
      <c r="AZ192" s="42"/>
      <c r="BA192" s="41"/>
      <c r="BB192" s="40"/>
      <c r="BC192" s="40"/>
      <c r="BD192" s="40"/>
      <c r="BE192" s="39"/>
    </row>
    <row r="193" spans="1:57" ht="50.25" customHeight="1" thickBot="1" x14ac:dyDescent="0.3">
      <c r="A193" s="851"/>
      <c r="B193" s="928"/>
      <c r="C193" s="852"/>
      <c r="D193" s="371"/>
      <c r="E193" s="371"/>
      <c r="F193" s="371"/>
      <c r="G193" s="371"/>
      <c r="H193" s="521" t="s">
        <v>186</v>
      </c>
      <c r="I193" s="92" t="s">
        <v>197</v>
      </c>
      <c r="J193" s="551"/>
      <c r="K193" s="554"/>
      <c r="L193" s="512"/>
      <c r="M193" s="539"/>
      <c r="N193" s="391" t="s">
        <v>286</v>
      </c>
      <c r="O193" s="371" t="s">
        <v>149</v>
      </c>
      <c r="P193" s="34" t="s">
        <v>150</v>
      </c>
      <c r="Q193" s="30" t="s">
        <v>151</v>
      </c>
      <c r="R193" s="82">
        <f>+IFERROR(VLOOKUP(Q193,[6]DATOS!$E$2:$F$17,2,FALSE),"")</f>
        <v>15</v>
      </c>
      <c r="S193" s="373">
        <f>SUM(R193:R199)</f>
        <v>100</v>
      </c>
      <c r="T193" s="373" t="str">
        <f>+IF(AND(S193&lt;=100,S193&gt;=96),"Fuerte",IF(AND(S193&lt;=95,S193&gt;=86),"Moderado",IF(AND(S193&lt;=85,J193&gt;=0),"Débil"," ")))</f>
        <v>Fuerte</v>
      </c>
      <c r="U193" s="373" t="s">
        <v>152</v>
      </c>
      <c r="V193" s="373"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373">
        <f>IF(V193="Fuerte",100,IF(V193="Moderado",50,IF(V193="Débil",0)))</f>
        <v>100</v>
      </c>
      <c r="X193" s="373"/>
      <c r="Y193" s="371" t="s">
        <v>287</v>
      </c>
      <c r="Z193" s="373" t="s">
        <v>281</v>
      </c>
      <c r="AA193" s="371" t="s">
        <v>288</v>
      </c>
      <c r="AB193" s="544"/>
      <c r="AC193" s="544"/>
      <c r="AD193" s="544"/>
      <c r="AE193" s="371"/>
      <c r="AF193" s="85"/>
      <c r="AG193" s="371"/>
      <c r="AH193" s="512"/>
      <c r="AI193" s="512"/>
      <c r="AJ193" s="507" t="s">
        <v>289</v>
      </c>
      <c r="AK193" s="508">
        <v>43497</v>
      </c>
      <c r="AL193" s="508">
        <v>43830</v>
      </c>
      <c r="AM193" s="371" t="s">
        <v>284</v>
      </c>
      <c r="AN193" s="368" t="s">
        <v>290</v>
      </c>
      <c r="AO193" s="44"/>
      <c r="AP193" s="43"/>
      <c r="AQ193" s="43"/>
      <c r="AR193" s="43"/>
      <c r="AS193" s="43"/>
      <c r="AT193" s="43"/>
      <c r="AU193" s="43"/>
      <c r="AV193" s="43"/>
      <c r="AW193" s="43"/>
      <c r="AX193" s="43"/>
      <c r="AY193" s="43"/>
      <c r="AZ193" s="42"/>
      <c r="BA193" s="41"/>
      <c r="BB193" s="40"/>
      <c r="BC193" s="40"/>
      <c r="BD193" s="40"/>
      <c r="BE193" s="39"/>
    </row>
    <row r="194" spans="1:57" ht="52.5" customHeight="1" thickBot="1" x14ac:dyDescent="0.3">
      <c r="A194" s="851"/>
      <c r="B194" s="928"/>
      <c r="C194" s="852"/>
      <c r="D194" s="371"/>
      <c r="E194" s="371"/>
      <c r="F194" s="371"/>
      <c r="G194" s="371"/>
      <c r="H194" s="521"/>
      <c r="I194" s="92" t="s">
        <v>197</v>
      </c>
      <c r="J194" s="551"/>
      <c r="K194" s="554"/>
      <c r="L194" s="512"/>
      <c r="M194" s="539"/>
      <c r="N194" s="391"/>
      <c r="O194" s="371"/>
      <c r="P194" s="34" t="s">
        <v>162</v>
      </c>
      <c r="Q194" s="30" t="s">
        <v>163</v>
      </c>
      <c r="R194" s="82">
        <f>+IFERROR(VLOOKUP(Q194,[6]DATOS!$E$2:$F$17,2,FALSE),"")</f>
        <v>15</v>
      </c>
      <c r="S194" s="373"/>
      <c r="T194" s="373"/>
      <c r="U194" s="373"/>
      <c r="V194" s="373"/>
      <c r="W194" s="373"/>
      <c r="X194" s="373"/>
      <c r="Y194" s="371"/>
      <c r="Z194" s="373"/>
      <c r="AA194" s="371"/>
      <c r="AB194" s="544"/>
      <c r="AC194" s="544"/>
      <c r="AD194" s="544"/>
      <c r="AE194" s="371"/>
      <c r="AF194" s="85"/>
      <c r="AG194" s="371"/>
      <c r="AH194" s="512"/>
      <c r="AI194" s="512"/>
      <c r="AJ194" s="510"/>
      <c r="AK194" s="508"/>
      <c r="AL194" s="508"/>
      <c r="AM194" s="371"/>
      <c r="AN194" s="368"/>
      <c r="AO194" s="44"/>
      <c r="AP194" s="43"/>
      <c r="AQ194" s="43"/>
      <c r="AR194" s="43"/>
      <c r="AS194" s="43"/>
      <c r="AT194" s="43"/>
      <c r="AU194" s="43"/>
      <c r="AV194" s="43"/>
      <c r="AW194" s="43"/>
      <c r="AX194" s="43"/>
      <c r="AY194" s="43"/>
      <c r="AZ194" s="42"/>
      <c r="BA194" s="41"/>
      <c r="BB194" s="40"/>
      <c r="BC194" s="40"/>
      <c r="BD194" s="40"/>
      <c r="BE194" s="39"/>
    </row>
    <row r="195" spans="1:57" ht="35.25" customHeight="1" thickBot="1" x14ac:dyDescent="0.3">
      <c r="A195" s="851"/>
      <c r="B195" s="928"/>
      <c r="C195" s="852"/>
      <c r="D195" s="371"/>
      <c r="E195" s="371"/>
      <c r="F195" s="371"/>
      <c r="G195" s="371"/>
      <c r="H195" s="521"/>
      <c r="I195" s="92" t="s">
        <v>197</v>
      </c>
      <c r="J195" s="551"/>
      <c r="K195" s="554"/>
      <c r="L195" s="512"/>
      <c r="M195" s="539"/>
      <c r="N195" s="391"/>
      <c r="O195" s="371"/>
      <c r="P195" s="34" t="s">
        <v>165</v>
      </c>
      <c r="Q195" s="30" t="s">
        <v>166</v>
      </c>
      <c r="R195" s="82">
        <f>+IFERROR(VLOOKUP(Q195,[6]DATOS!$E$2:$F$17,2,FALSE),"")</f>
        <v>15</v>
      </c>
      <c r="S195" s="373"/>
      <c r="T195" s="373"/>
      <c r="U195" s="373"/>
      <c r="V195" s="373"/>
      <c r="W195" s="373"/>
      <c r="X195" s="373"/>
      <c r="Y195" s="371"/>
      <c r="Z195" s="373"/>
      <c r="AA195" s="371"/>
      <c r="AB195" s="544"/>
      <c r="AC195" s="544"/>
      <c r="AD195" s="544"/>
      <c r="AE195" s="371"/>
      <c r="AF195" s="85"/>
      <c r="AG195" s="371"/>
      <c r="AH195" s="512"/>
      <c r="AI195" s="512"/>
      <c r="AJ195" s="510"/>
      <c r="AK195" s="508"/>
      <c r="AL195" s="508"/>
      <c r="AM195" s="371"/>
      <c r="AN195" s="368"/>
      <c r="AO195" s="44"/>
      <c r="AP195" s="43"/>
      <c r="AQ195" s="43"/>
      <c r="AR195" s="43"/>
      <c r="AS195" s="43"/>
      <c r="AT195" s="43"/>
      <c r="AU195" s="43"/>
      <c r="AV195" s="43"/>
      <c r="AW195" s="43"/>
      <c r="AX195" s="43"/>
      <c r="AY195" s="43"/>
      <c r="AZ195" s="42"/>
      <c r="BA195" s="41"/>
      <c r="BB195" s="40"/>
      <c r="BC195" s="40"/>
      <c r="BD195" s="40"/>
      <c r="BE195" s="39"/>
    </row>
    <row r="196" spans="1:57" ht="35.25" customHeight="1" thickBot="1" x14ac:dyDescent="0.3">
      <c r="A196" s="851"/>
      <c r="B196" s="928"/>
      <c r="C196" s="852"/>
      <c r="D196" s="371"/>
      <c r="E196" s="371"/>
      <c r="F196" s="371"/>
      <c r="G196" s="371"/>
      <c r="H196" s="521" t="s">
        <v>187</v>
      </c>
      <c r="I196" s="92" t="s">
        <v>197</v>
      </c>
      <c r="J196" s="551"/>
      <c r="K196" s="554"/>
      <c r="L196" s="512"/>
      <c r="M196" s="539"/>
      <c r="N196" s="391"/>
      <c r="O196" s="371"/>
      <c r="P196" s="34" t="s">
        <v>169</v>
      </c>
      <c r="Q196" s="30" t="s">
        <v>170</v>
      </c>
      <c r="R196" s="82">
        <f>+IFERROR(VLOOKUP(Q196,[6]DATOS!$E$2:$F$17,2,FALSE),"")</f>
        <v>15</v>
      </c>
      <c r="S196" s="373"/>
      <c r="T196" s="373"/>
      <c r="U196" s="373"/>
      <c r="V196" s="373"/>
      <c r="W196" s="373"/>
      <c r="X196" s="373"/>
      <c r="Y196" s="371"/>
      <c r="Z196" s="373"/>
      <c r="AA196" s="371"/>
      <c r="AB196" s="544"/>
      <c r="AC196" s="544"/>
      <c r="AD196" s="544"/>
      <c r="AE196" s="371"/>
      <c r="AF196" s="85"/>
      <c r="AG196" s="371"/>
      <c r="AH196" s="512"/>
      <c r="AI196" s="512"/>
      <c r="AJ196" s="510"/>
      <c r="AK196" s="508"/>
      <c r="AL196" s="508"/>
      <c r="AM196" s="371"/>
      <c r="AN196" s="368"/>
      <c r="AO196" s="44"/>
      <c r="AP196" s="43"/>
      <c r="AQ196" s="43"/>
      <c r="AR196" s="43"/>
      <c r="AS196" s="43"/>
      <c r="AT196" s="43"/>
      <c r="AU196" s="43"/>
      <c r="AV196" s="43"/>
      <c r="AW196" s="43"/>
      <c r="AX196" s="43"/>
      <c r="AY196" s="43"/>
      <c r="AZ196" s="42"/>
      <c r="BA196" s="41"/>
      <c r="BB196" s="40"/>
      <c r="BC196" s="40"/>
      <c r="BD196" s="40"/>
      <c r="BE196" s="39"/>
    </row>
    <row r="197" spans="1:57" ht="35.25" customHeight="1" thickBot="1" x14ac:dyDescent="0.3">
      <c r="A197" s="851"/>
      <c r="B197" s="928"/>
      <c r="C197" s="852"/>
      <c r="D197" s="371"/>
      <c r="E197" s="371"/>
      <c r="F197" s="371"/>
      <c r="G197" s="371"/>
      <c r="H197" s="521"/>
      <c r="I197" s="92" t="s">
        <v>197</v>
      </c>
      <c r="J197" s="551"/>
      <c r="K197" s="554"/>
      <c r="L197" s="512"/>
      <c r="M197" s="539"/>
      <c r="N197" s="391"/>
      <c r="O197" s="371"/>
      <c r="P197" s="34" t="s">
        <v>172</v>
      </c>
      <c r="Q197" s="30" t="s">
        <v>173</v>
      </c>
      <c r="R197" s="82">
        <f>+IFERROR(VLOOKUP(Q197,[6]DATOS!$E$2:$F$17,2,FALSE),"")</f>
        <v>15</v>
      </c>
      <c r="S197" s="373"/>
      <c r="T197" s="373"/>
      <c r="U197" s="373"/>
      <c r="V197" s="373"/>
      <c r="W197" s="373"/>
      <c r="X197" s="373"/>
      <c r="Y197" s="371"/>
      <c r="Z197" s="373"/>
      <c r="AA197" s="371"/>
      <c r="AB197" s="544"/>
      <c r="AC197" s="544"/>
      <c r="AD197" s="544"/>
      <c r="AE197" s="371"/>
      <c r="AF197" s="85"/>
      <c r="AG197" s="371"/>
      <c r="AH197" s="512"/>
      <c r="AI197" s="512"/>
      <c r="AJ197" s="510"/>
      <c r="AK197" s="508"/>
      <c r="AL197" s="508"/>
      <c r="AM197" s="371"/>
      <c r="AN197" s="368"/>
      <c r="AO197" s="44"/>
      <c r="AP197" s="43"/>
      <c r="AQ197" s="43"/>
      <c r="AR197" s="43"/>
      <c r="AS197" s="43"/>
      <c r="AT197" s="43"/>
      <c r="AU197" s="43"/>
      <c r="AV197" s="43"/>
      <c r="AW197" s="43"/>
      <c r="AX197" s="43"/>
      <c r="AY197" s="43"/>
      <c r="AZ197" s="42"/>
      <c r="BA197" s="41"/>
      <c r="BB197" s="40"/>
      <c r="BC197" s="40"/>
      <c r="BD197" s="40"/>
      <c r="BE197" s="39"/>
    </row>
    <row r="198" spans="1:57" ht="35.25" customHeight="1" thickBot="1" x14ac:dyDescent="0.3">
      <c r="A198" s="851"/>
      <c r="B198" s="928"/>
      <c r="C198" s="852"/>
      <c r="D198" s="371"/>
      <c r="E198" s="371"/>
      <c r="F198" s="371"/>
      <c r="G198" s="371"/>
      <c r="H198" s="521"/>
      <c r="I198" s="92" t="s">
        <v>197</v>
      </c>
      <c r="J198" s="551"/>
      <c r="K198" s="554"/>
      <c r="L198" s="512"/>
      <c r="M198" s="539"/>
      <c r="N198" s="391"/>
      <c r="O198" s="371"/>
      <c r="P198" s="34" t="s">
        <v>175</v>
      </c>
      <c r="Q198" s="30" t="s">
        <v>176</v>
      </c>
      <c r="R198" s="82">
        <f>+IFERROR(VLOOKUP(Q198,[6]DATOS!$E$2:$F$17,2,FALSE),"")</f>
        <v>15</v>
      </c>
      <c r="S198" s="373"/>
      <c r="T198" s="373"/>
      <c r="U198" s="373"/>
      <c r="V198" s="373"/>
      <c r="W198" s="373"/>
      <c r="X198" s="373"/>
      <c r="Y198" s="371"/>
      <c r="Z198" s="373"/>
      <c r="AA198" s="371"/>
      <c r="AB198" s="544"/>
      <c r="AC198" s="544"/>
      <c r="AD198" s="544"/>
      <c r="AE198" s="371"/>
      <c r="AF198" s="85"/>
      <c r="AG198" s="371"/>
      <c r="AH198" s="512"/>
      <c r="AI198" s="512"/>
      <c r="AJ198" s="510"/>
      <c r="AK198" s="508"/>
      <c r="AL198" s="508"/>
      <c r="AM198" s="371"/>
      <c r="AN198" s="368"/>
      <c r="AO198" s="44"/>
      <c r="AP198" s="43"/>
      <c r="AQ198" s="43"/>
      <c r="AR198" s="43"/>
      <c r="AS198" s="43"/>
      <c r="AT198" s="43"/>
      <c r="AU198" s="43"/>
      <c r="AV198" s="43"/>
      <c r="AW198" s="43"/>
      <c r="AX198" s="43"/>
      <c r="AY198" s="43"/>
      <c r="AZ198" s="42"/>
      <c r="BA198" s="41"/>
      <c r="BB198" s="40"/>
      <c r="BC198" s="40"/>
      <c r="BD198" s="40"/>
      <c r="BE198" s="39"/>
    </row>
    <row r="199" spans="1:57" ht="54.75" customHeight="1" thickBot="1" x14ac:dyDescent="0.3">
      <c r="A199" s="851"/>
      <c r="B199" s="928"/>
      <c r="C199" s="852"/>
      <c r="D199" s="371"/>
      <c r="E199" s="371"/>
      <c r="F199" s="371"/>
      <c r="G199" s="371"/>
      <c r="H199" s="521" t="s">
        <v>188</v>
      </c>
      <c r="I199" s="92" t="s">
        <v>197</v>
      </c>
      <c r="J199" s="551"/>
      <c r="K199" s="554"/>
      <c r="L199" s="512"/>
      <c r="M199" s="539"/>
      <c r="N199" s="391"/>
      <c r="O199" s="371"/>
      <c r="P199" s="34" t="s">
        <v>178</v>
      </c>
      <c r="Q199" s="34" t="s">
        <v>179</v>
      </c>
      <c r="R199" s="82">
        <f>+IFERROR(VLOOKUP(Q199,[6]DATOS!$E$2:$F$17,2,FALSE),"")</f>
        <v>10</v>
      </c>
      <c r="S199" s="373"/>
      <c r="T199" s="373"/>
      <c r="U199" s="373"/>
      <c r="V199" s="373"/>
      <c r="W199" s="373"/>
      <c r="X199" s="373"/>
      <c r="Y199" s="371"/>
      <c r="Z199" s="373"/>
      <c r="AA199" s="371"/>
      <c r="AB199" s="544"/>
      <c r="AC199" s="544"/>
      <c r="AD199" s="544"/>
      <c r="AE199" s="371"/>
      <c r="AF199" s="85"/>
      <c r="AG199" s="371"/>
      <c r="AH199" s="512"/>
      <c r="AI199" s="512"/>
      <c r="AJ199" s="510"/>
      <c r="AK199" s="508"/>
      <c r="AL199" s="508"/>
      <c r="AM199" s="371"/>
      <c r="AN199" s="368"/>
      <c r="AO199" s="44"/>
      <c r="AP199" s="43"/>
      <c r="AQ199" s="43"/>
      <c r="AR199" s="43"/>
      <c r="AS199" s="43"/>
      <c r="AT199" s="43"/>
      <c r="AU199" s="43"/>
      <c r="AV199" s="43"/>
      <c r="AW199" s="43"/>
      <c r="AX199" s="43"/>
      <c r="AY199" s="43"/>
      <c r="AZ199" s="42"/>
      <c r="BA199" s="41"/>
      <c r="BB199" s="40"/>
      <c r="BC199" s="40"/>
      <c r="BD199" s="40"/>
      <c r="BE199" s="39"/>
    </row>
    <row r="200" spans="1:57" ht="54.75" customHeight="1" thickBot="1" x14ac:dyDescent="0.3">
      <c r="A200" s="851"/>
      <c r="B200" s="928"/>
      <c r="C200" s="852"/>
      <c r="D200" s="371"/>
      <c r="E200" s="371"/>
      <c r="F200" s="371"/>
      <c r="G200" s="371"/>
      <c r="H200" s="521"/>
      <c r="I200" s="92" t="s">
        <v>197</v>
      </c>
      <c r="J200" s="551"/>
      <c r="K200" s="554"/>
      <c r="L200" s="512"/>
      <c r="M200" s="539"/>
      <c r="N200" s="391" t="s">
        <v>291</v>
      </c>
      <c r="O200" s="371" t="s">
        <v>149</v>
      </c>
      <c r="P200" s="34" t="s">
        <v>150</v>
      </c>
      <c r="Q200" s="30" t="s">
        <v>151</v>
      </c>
      <c r="R200" s="82">
        <f>+IFERROR(VLOOKUP(Q200,[7]DATOS!$E$2:$F$17,2,FALSE),"")</f>
        <v>15</v>
      </c>
      <c r="S200" s="373">
        <f>SUM(R200:R206)</f>
        <v>100</v>
      </c>
      <c r="T200" s="373" t="str">
        <f>+IF(AND(S200&lt;=100,S200&gt;=96),"Fuerte",IF(AND(S200&lt;=95,S200&gt;=86),"Moderado",IF(AND(S200&lt;=85,J200&gt;=0),"Débil"," ")))</f>
        <v>Fuerte</v>
      </c>
      <c r="U200" s="373" t="s">
        <v>152</v>
      </c>
      <c r="V200" s="373"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73">
        <f>IF(V200="Fuerte",100,IF(V200="Moderado",50,IF(V200="Débil",0)))</f>
        <v>100</v>
      </c>
      <c r="X200" s="373"/>
      <c r="Y200" s="371" t="s">
        <v>292</v>
      </c>
      <c r="Z200" s="373" t="s">
        <v>264</v>
      </c>
      <c r="AA200" s="544" t="s">
        <v>293</v>
      </c>
      <c r="AB200" s="544"/>
      <c r="AC200" s="544"/>
      <c r="AD200" s="544"/>
      <c r="AE200" s="371"/>
      <c r="AF200" s="85"/>
      <c r="AG200" s="371"/>
      <c r="AH200" s="512"/>
      <c r="AI200" s="512"/>
      <c r="AJ200" s="507" t="s">
        <v>294</v>
      </c>
      <c r="AK200" s="508">
        <v>43466</v>
      </c>
      <c r="AL200" s="508">
        <v>43830</v>
      </c>
      <c r="AM200" s="507" t="s">
        <v>292</v>
      </c>
      <c r="AN200" s="509" t="s">
        <v>295</v>
      </c>
      <c r="AO200" s="44"/>
      <c r="AP200" s="43"/>
      <c r="AQ200" s="43"/>
      <c r="AR200" s="43"/>
      <c r="AS200" s="43"/>
      <c r="AT200" s="43"/>
      <c r="AU200" s="43"/>
      <c r="AV200" s="43"/>
      <c r="AW200" s="43"/>
      <c r="AX200" s="43"/>
      <c r="AY200" s="43"/>
      <c r="AZ200" s="42"/>
      <c r="BA200" s="41"/>
      <c r="BB200" s="40"/>
      <c r="BC200" s="40"/>
      <c r="BD200" s="40"/>
      <c r="BE200" s="39"/>
    </row>
    <row r="201" spans="1:57" ht="54.75" customHeight="1" thickBot="1" x14ac:dyDescent="0.3">
      <c r="A201" s="851"/>
      <c r="B201" s="928"/>
      <c r="C201" s="852"/>
      <c r="D201" s="371"/>
      <c r="E201" s="371"/>
      <c r="F201" s="371"/>
      <c r="G201" s="371"/>
      <c r="H201" s="521"/>
      <c r="I201" s="92" t="s">
        <v>197</v>
      </c>
      <c r="J201" s="551"/>
      <c r="K201" s="554"/>
      <c r="L201" s="512"/>
      <c r="M201" s="539"/>
      <c r="N201" s="391"/>
      <c r="O201" s="371"/>
      <c r="P201" s="34" t="s">
        <v>162</v>
      </c>
      <c r="Q201" s="30" t="s">
        <v>163</v>
      </c>
      <c r="R201" s="82">
        <f>+IFERROR(VLOOKUP(Q201,[7]DATOS!$E$2:$F$17,2,FALSE),"")</f>
        <v>15</v>
      </c>
      <c r="S201" s="373"/>
      <c r="T201" s="373"/>
      <c r="U201" s="373"/>
      <c r="V201" s="373"/>
      <c r="W201" s="373"/>
      <c r="X201" s="373"/>
      <c r="Y201" s="371"/>
      <c r="Z201" s="373"/>
      <c r="AA201" s="544"/>
      <c r="AB201" s="544"/>
      <c r="AC201" s="544"/>
      <c r="AD201" s="544"/>
      <c r="AE201" s="371"/>
      <c r="AF201" s="85"/>
      <c r="AG201" s="371"/>
      <c r="AH201" s="512"/>
      <c r="AI201" s="512"/>
      <c r="AJ201" s="507"/>
      <c r="AK201" s="508"/>
      <c r="AL201" s="508"/>
      <c r="AM201" s="507"/>
      <c r="AN201" s="509"/>
      <c r="AO201" s="44"/>
      <c r="AP201" s="43"/>
      <c r="AQ201" s="43"/>
      <c r="AR201" s="43"/>
      <c r="AS201" s="43"/>
      <c r="AT201" s="43"/>
      <c r="AU201" s="43"/>
      <c r="AV201" s="43"/>
      <c r="AW201" s="43"/>
      <c r="AX201" s="43"/>
      <c r="AY201" s="43"/>
      <c r="AZ201" s="42"/>
      <c r="BA201" s="41"/>
      <c r="BB201" s="40"/>
      <c r="BC201" s="40"/>
      <c r="BD201" s="40"/>
      <c r="BE201" s="39"/>
    </row>
    <row r="202" spans="1:57" ht="54.75" customHeight="1" thickBot="1" x14ac:dyDescent="0.3">
      <c r="A202" s="851"/>
      <c r="B202" s="928"/>
      <c r="C202" s="852"/>
      <c r="D202" s="371"/>
      <c r="E202" s="371"/>
      <c r="F202" s="371"/>
      <c r="G202" s="371"/>
      <c r="H202" s="521"/>
      <c r="I202" s="92" t="s">
        <v>197</v>
      </c>
      <c r="J202" s="551"/>
      <c r="K202" s="554"/>
      <c r="L202" s="512"/>
      <c r="M202" s="539"/>
      <c r="N202" s="391"/>
      <c r="O202" s="371"/>
      <c r="P202" s="34" t="s">
        <v>165</v>
      </c>
      <c r="Q202" s="30" t="s">
        <v>166</v>
      </c>
      <c r="R202" s="82">
        <f>+IFERROR(VLOOKUP(Q202,[7]DATOS!$E$2:$F$17,2,FALSE),"")</f>
        <v>15</v>
      </c>
      <c r="S202" s="373"/>
      <c r="T202" s="373"/>
      <c r="U202" s="373"/>
      <c r="V202" s="373"/>
      <c r="W202" s="373"/>
      <c r="X202" s="373"/>
      <c r="Y202" s="371"/>
      <c r="Z202" s="373"/>
      <c r="AA202" s="544"/>
      <c r="AB202" s="544"/>
      <c r="AC202" s="544"/>
      <c r="AD202" s="544"/>
      <c r="AE202" s="371"/>
      <c r="AF202" s="85"/>
      <c r="AG202" s="371"/>
      <c r="AH202" s="512"/>
      <c r="AI202" s="512"/>
      <c r="AJ202" s="507"/>
      <c r="AK202" s="508"/>
      <c r="AL202" s="508"/>
      <c r="AM202" s="507"/>
      <c r="AN202" s="509"/>
      <c r="AO202" s="44"/>
      <c r="AP202" s="43"/>
      <c r="AQ202" s="43"/>
      <c r="AR202" s="43"/>
      <c r="AS202" s="43"/>
      <c r="AT202" s="43"/>
      <c r="AU202" s="43"/>
      <c r="AV202" s="43"/>
      <c r="AW202" s="43"/>
      <c r="AX202" s="43"/>
      <c r="AY202" s="43"/>
      <c r="AZ202" s="42"/>
      <c r="BA202" s="41"/>
      <c r="BB202" s="40"/>
      <c r="BC202" s="40"/>
      <c r="BD202" s="40"/>
      <c r="BE202" s="39"/>
    </row>
    <row r="203" spans="1:57" ht="54.75" customHeight="1" thickBot="1" x14ac:dyDescent="0.3">
      <c r="A203" s="851"/>
      <c r="B203" s="928"/>
      <c r="C203" s="852"/>
      <c r="D203" s="371"/>
      <c r="E203" s="371"/>
      <c r="F203" s="371"/>
      <c r="G203" s="371"/>
      <c r="H203" s="521"/>
      <c r="I203" s="92" t="s">
        <v>197</v>
      </c>
      <c r="J203" s="551"/>
      <c r="K203" s="554"/>
      <c r="L203" s="512"/>
      <c r="M203" s="539"/>
      <c r="N203" s="391"/>
      <c r="O203" s="371"/>
      <c r="P203" s="34" t="s">
        <v>169</v>
      </c>
      <c r="Q203" s="30" t="s">
        <v>170</v>
      </c>
      <c r="R203" s="82">
        <f>+IFERROR(VLOOKUP(Q203,[7]DATOS!$E$2:$F$17,2,FALSE),"")</f>
        <v>15</v>
      </c>
      <c r="S203" s="373"/>
      <c r="T203" s="373"/>
      <c r="U203" s="373"/>
      <c r="V203" s="373"/>
      <c r="W203" s="373"/>
      <c r="X203" s="373"/>
      <c r="Y203" s="371"/>
      <c r="Z203" s="373"/>
      <c r="AA203" s="544"/>
      <c r="AB203" s="544"/>
      <c r="AC203" s="544"/>
      <c r="AD203" s="544"/>
      <c r="AE203" s="371"/>
      <c r="AF203" s="85"/>
      <c r="AG203" s="371"/>
      <c r="AH203" s="512"/>
      <c r="AI203" s="512"/>
      <c r="AJ203" s="507"/>
      <c r="AK203" s="508"/>
      <c r="AL203" s="508"/>
      <c r="AM203" s="507"/>
      <c r="AN203" s="509"/>
      <c r="AO203" s="44"/>
      <c r="AP203" s="43"/>
      <c r="AQ203" s="43"/>
      <c r="AR203" s="43"/>
      <c r="AS203" s="43"/>
      <c r="AT203" s="43"/>
      <c r="AU203" s="43"/>
      <c r="AV203" s="43"/>
      <c r="AW203" s="43"/>
      <c r="AX203" s="43"/>
      <c r="AY203" s="43"/>
      <c r="AZ203" s="42"/>
      <c r="BA203" s="41"/>
      <c r="BB203" s="40"/>
      <c r="BC203" s="40"/>
      <c r="BD203" s="40"/>
      <c r="BE203" s="39"/>
    </row>
    <row r="204" spans="1:57" ht="54.75" customHeight="1" thickBot="1" x14ac:dyDescent="0.3">
      <c r="A204" s="851"/>
      <c r="B204" s="928"/>
      <c r="C204" s="852"/>
      <c r="D204" s="371"/>
      <c r="E204" s="371"/>
      <c r="F204" s="371"/>
      <c r="G204" s="371"/>
      <c r="H204" s="521"/>
      <c r="I204" s="92" t="s">
        <v>197</v>
      </c>
      <c r="J204" s="551"/>
      <c r="K204" s="554"/>
      <c r="L204" s="512"/>
      <c r="M204" s="539"/>
      <c r="N204" s="391"/>
      <c r="O204" s="371"/>
      <c r="P204" s="34" t="s">
        <v>172</v>
      </c>
      <c r="Q204" s="30" t="s">
        <v>173</v>
      </c>
      <c r="R204" s="82">
        <f>+IFERROR(VLOOKUP(Q204,[7]DATOS!$E$2:$F$17,2,FALSE),"")</f>
        <v>15</v>
      </c>
      <c r="S204" s="373"/>
      <c r="T204" s="373"/>
      <c r="U204" s="373"/>
      <c r="V204" s="373"/>
      <c r="W204" s="373"/>
      <c r="X204" s="373"/>
      <c r="Y204" s="371"/>
      <c r="Z204" s="373"/>
      <c r="AA204" s="544"/>
      <c r="AB204" s="544"/>
      <c r="AC204" s="544"/>
      <c r="AD204" s="544"/>
      <c r="AE204" s="371"/>
      <c r="AF204" s="85"/>
      <c r="AG204" s="371"/>
      <c r="AH204" s="512"/>
      <c r="AI204" s="512"/>
      <c r="AJ204" s="507"/>
      <c r="AK204" s="508"/>
      <c r="AL204" s="508"/>
      <c r="AM204" s="507"/>
      <c r="AN204" s="509"/>
      <c r="AO204" s="44"/>
      <c r="AP204" s="43"/>
      <c r="AQ204" s="43"/>
      <c r="AR204" s="43"/>
      <c r="AS204" s="43"/>
      <c r="AT204" s="43"/>
      <c r="AU204" s="43"/>
      <c r="AV204" s="43"/>
      <c r="AW204" s="43"/>
      <c r="AX204" s="43"/>
      <c r="AY204" s="43"/>
      <c r="AZ204" s="42"/>
      <c r="BA204" s="41"/>
      <c r="BB204" s="40"/>
      <c r="BC204" s="40"/>
      <c r="BD204" s="40"/>
      <c r="BE204" s="39"/>
    </row>
    <row r="205" spans="1:57" ht="54.75" customHeight="1" thickBot="1" x14ac:dyDescent="0.3">
      <c r="A205" s="851"/>
      <c r="B205" s="928"/>
      <c r="C205" s="852"/>
      <c r="D205" s="371"/>
      <c r="E205" s="371"/>
      <c r="F205" s="371"/>
      <c r="G205" s="371"/>
      <c r="H205" s="521"/>
      <c r="I205" s="92" t="s">
        <v>197</v>
      </c>
      <c r="J205" s="551"/>
      <c r="K205" s="554"/>
      <c r="L205" s="512"/>
      <c r="M205" s="539"/>
      <c r="N205" s="391"/>
      <c r="O205" s="371"/>
      <c r="P205" s="34" t="s">
        <v>175</v>
      </c>
      <c r="Q205" s="30" t="s">
        <v>176</v>
      </c>
      <c r="R205" s="82">
        <f>+IFERROR(VLOOKUP(Q205,[7]DATOS!$E$2:$F$17,2,FALSE),"")</f>
        <v>15</v>
      </c>
      <c r="S205" s="373"/>
      <c r="T205" s="373"/>
      <c r="U205" s="373"/>
      <c r="V205" s="373"/>
      <c r="W205" s="373"/>
      <c r="X205" s="373"/>
      <c r="Y205" s="371"/>
      <c r="Z205" s="373"/>
      <c r="AA205" s="544"/>
      <c r="AB205" s="544"/>
      <c r="AC205" s="544"/>
      <c r="AD205" s="544"/>
      <c r="AE205" s="371"/>
      <c r="AF205" s="85"/>
      <c r="AG205" s="371"/>
      <c r="AH205" s="512"/>
      <c r="AI205" s="512"/>
      <c r="AJ205" s="507"/>
      <c r="AK205" s="508"/>
      <c r="AL205" s="508"/>
      <c r="AM205" s="507"/>
      <c r="AN205" s="509"/>
      <c r="AO205" s="44"/>
      <c r="AP205" s="43"/>
      <c r="AQ205" s="43"/>
      <c r="AR205" s="43"/>
      <c r="AS205" s="43"/>
      <c r="AT205" s="43"/>
      <c r="AU205" s="43"/>
      <c r="AV205" s="43"/>
      <c r="AW205" s="43"/>
      <c r="AX205" s="43"/>
      <c r="AY205" s="43"/>
      <c r="AZ205" s="42"/>
      <c r="BA205" s="41"/>
      <c r="BB205" s="40"/>
      <c r="BC205" s="40"/>
      <c r="BD205" s="40"/>
      <c r="BE205" s="39"/>
    </row>
    <row r="206" spans="1:57" ht="54.75" customHeight="1" thickBot="1" x14ac:dyDescent="0.3">
      <c r="A206" s="851"/>
      <c r="B206" s="928"/>
      <c r="C206" s="852"/>
      <c r="D206" s="371"/>
      <c r="E206" s="371"/>
      <c r="F206" s="371"/>
      <c r="G206" s="371"/>
      <c r="H206" s="521"/>
      <c r="I206" s="92" t="s">
        <v>197</v>
      </c>
      <c r="J206" s="551"/>
      <c r="K206" s="554"/>
      <c r="L206" s="512"/>
      <c r="M206" s="539"/>
      <c r="N206" s="391"/>
      <c r="O206" s="371"/>
      <c r="P206" s="34" t="s">
        <v>178</v>
      </c>
      <c r="Q206" s="34" t="s">
        <v>179</v>
      </c>
      <c r="R206" s="82">
        <f>+IFERROR(VLOOKUP(Q206,[7]DATOS!$E$2:$F$17,2,FALSE),"")</f>
        <v>10</v>
      </c>
      <c r="S206" s="373"/>
      <c r="T206" s="373"/>
      <c r="U206" s="373"/>
      <c r="V206" s="373"/>
      <c r="W206" s="373"/>
      <c r="X206" s="373"/>
      <c r="Y206" s="371"/>
      <c r="Z206" s="373"/>
      <c r="AA206" s="544"/>
      <c r="AB206" s="544"/>
      <c r="AC206" s="544"/>
      <c r="AD206" s="544"/>
      <c r="AE206" s="371"/>
      <c r="AF206" s="85"/>
      <c r="AG206" s="371"/>
      <c r="AH206" s="512"/>
      <c r="AI206" s="512"/>
      <c r="AJ206" s="507"/>
      <c r="AK206" s="508"/>
      <c r="AL206" s="508"/>
      <c r="AM206" s="507"/>
      <c r="AN206" s="509"/>
      <c r="AO206" s="44"/>
      <c r="AP206" s="43"/>
      <c r="AQ206" s="43"/>
      <c r="AR206" s="43"/>
      <c r="AS206" s="43"/>
      <c r="AT206" s="43"/>
      <c r="AU206" s="43"/>
      <c r="AV206" s="43"/>
      <c r="AW206" s="43"/>
      <c r="AX206" s="43"/>
      <c r="AY206" s="43"/>
      <c r="AZ206" s="42"/>
      <c r="BA206" s="41"/>
      <c r="BB206" s="40"/>
      <c r="BC206" s="40"/>
      <c r="BD206" s="40"/>
      <c r="BE206" s="39"/>
    </row>
    <row r="207" spans="1:57" ht="48" customHeight="1" thickBot="1" x14ac:dyDescent="0.3">
      <c r="A207" s="851"/>
      <c r="B207" s="928"/>
      <c r="C207" s="852"/>
      <c r="D207" s="371"/>
      <c r="E207" s="371"/>
      <c r="F207" s="371"/>
      <c r="G207" s="371"/>
      <c r="H207" s="521"/>
      <c r="I207" s="92" t="s">
        <v>197</v>
      </c>
      <c r="J207" s="551"/>
      <c r="K207" s="554"/>
      <c r="L207" s="512"/>
      <c r="M207" s="539"/>
      <c r="N207" s="391" t="s">
        <v>296</v>
      </c>
      <c r="O207" s="371" t="s">
        <v>149</v>
      </c>
      <c r="P207" s="34" t="s">
        <v>150</v>
      </c>
      <c r="Q207" s="30" t="s">
        <v>151</v>
      </c>
      <c r="R207" s="82">
        <f>+IFERROR(VLOOKUP(Q207,[6]DATOS!$E$2:$F$17,2,FALSE),"")</f>
        <v>15</v>
      </c>
      <c r="S207" s="373">
        <f>SUM(R207:R213)</f>
        <v>100</v>
      </c>
      <c r="T207" s="373" t="str">
        <f>+IF(AND(S207&lt;=100,S207&gt;=96),"Fuerte",IF(AND(S207&lt;=95,S207&gt;=86),"Moderado",IF(AND(S207&lt;=85,J207&gt;=0),"Débil"," ")))</f>
        <v>Fuerte</v>
      </c>
      <c r="U207" s="373" t="s">
        <v>152</v>
      </c>
      <c r="V207" s="373"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373">
        <f>IF(V207="Fuerte",100,IF(V207="Moderado",50,IF(V207="Débil",0)))</f>
        <v>100</v>
      </c>
      <c r="X207" s="373"/>
      <c r="Y207" s="371" t="s">
        <v>297</v>
      </c>
      <c r="Z207" s="373" t="s">
        <v>281</v>
      </c>
      <c r="AA207" s="371" t="s">
        <v>298</v>
      </c>
      <c r="AB207" s="544"/>
      <c r="AC207" s="544"/>
      <c r="AD207" s="544"/>
      <c r="AE207" s="371"/>
      <c r="AF207" s="85"/>
      <c r="AG207" s="371"/>
      <c r="AH207" s="512"/>
      <c r="AI207" s="512"/>
      <c r="AJ207" s="507" t="s">
        <v>299</v>
      </c>
      <c r="AK207" s="508">
        <v>43497</v>
      </c>
      <c r="AL207" s="508">
        <v>43830</v>
      </c>
      <c r="AM207" s="371" t="s">
        <v>300</v>
      </c>
      <c r="AN207" s="368" t="s">
        <v>301</v>
      </c>
      <c r="AO207" s="44"/>
      <c r="AP207" s="43"/>
      <c r="AQ207" s="43"/>
      <c r="AR207" s="43"/>
      <c r="AS207" s="43"/>
      <c r="AT207" s="43"/>
      <c r="AU207" s="43"/>
      <c r="AV207" s="43"/>
      <c r="AW207" s="43"/>
      <c r="AX207" s="43"/>
      <c r="AY207" s="43"/>
      <c r="AZ207" s="42"/>
      <c r="BA207" s="41"/>
      <c r="BB207" s="40"/>
      <c r="BC207" s="40"/>
      <c r="BD207" s="40"/>
      <c r="BE207" s="39"/>
    </row>
    <row r="208" spans="1:57" ht="48" customHeight="1" thickBot="1" x14ac:dyDescent="0.3">
      <c r="A208" s="851"/>
      <c r="B208" s="928"/>
      <c r="C208" s="852"/>
      <c r="D208" s="371"/>
      <c r="E208" s="371"/>
      <c r="F208" s="371"/>
      <c r="G208" s="371"/>
      <c r="H208" s="521" t="s">
        <v>189</v>
      </c>
      <c r="I208" s="92" t="s">
        <v>197</v>
      </c>
      <c r="J208" s="551"/>
      <c r="K208" s="554"/>
      <c r="L208" s="512"/>
      <c r="M208" s="539"/>
      <c r="N208" s="391"/>
      <c r="O208" s="371"/>
      <c r="P208" s="34" t="s">
        <v>162</v>
      </c>
      <c r="Q208" s="30" t="s">
        <v>163</v>
      </c>
      <c r="R208" s="82">
        <f>+IFERROR(VLOOKUP(Q208,[6]DATOS!$E$2:$F$17,2,FALSE),"")</f>
        <v>15</v>
      </c>
      <c r="S208" s="373"/>
      <c r="T208" s="373"/>
      <c r="U208" s="373"/>
      <c r="V208" s="373"/>
      <c r="W208" s="373"/>
      <c r="X208" s="373"/>
      <c r="Y208" s="371"/>
      <c r="Z208" s="373"/>
      <c r="AA208" s="371"/>
      <c r="AB208" s="544"/>
      <c r="AC208" s="544"/>
      <c r="AD208" s="544"/>
      <c r="AE208" s="371"/>
      <c r="AF208" s="85"/>
      <c r="AG208" s="371"/>
      <c r="AH208" s="512"/>
      <c r="AI208" s="512"/>
      <c r="AJ208" s="510"/>
      <c r="AK208" s="508"/>
      <c r="AL208" s="508"/>
      <c r="AM208" s="371"/>
      <c r="AN208" s="368"/>
      <c r="AO208" s="44"/>
      <c r="AP208" s="43"/>
      <c r="AQ208" s="43"/>
      <c r="AR208" s="43"/>
      <c r="AS208" s="43"/>
      <c r="AT208" s="43"/>
      <c r="AU208" s="43"/>
      <c r="AV208" s="43"/>
      <c r="AW208" s="43"/>
      <c r="AX208" s="43"/>
      <c r="AY208" s="43"/>
      <c r="AZ208" s="42"/>
      <c r="BA208" s="41"/>
      <c r="BB208" s="40"/>
      <c r="BC208" s="40"/>
      <c r="BD208" s="40"/>
      <c r="BE208" s="39"/>
    </row>
    <row r="209" spans="1:57" ht="48" customHeight="1" thickBot="1" x14ac:dyDescent="0.3">
      <c r="A209" s="851"/>
      <c r="B209" s="928"/>
      <c r="C209" s="852"/>
      <c r="D209" s="371"/>
      <c r="E209" s="371"/>
      <c r="F209" s="371"/>
      <c r="G209" s="371"/>
      <c r="H209" s="521"/>
      <c r="I209" s="92" t="s">
        <v>197</v>
      </c>
      <c r="J209" s="551"/>
      <c r="K209" s="554"/>
      <c r="L209" s="512"/>
      <c r="M209" s="539"/>
      <c r="N209" s="391"/>
      <c r="O209" s="371"/>
      <c r="P209" s="34" t="s">
        <v>165</v>
      </c>
      <c r="Q209" s="30" t="s">
        <v>166</v>
      </c>
      <c r="R209" s="82">
        <f>+IFERROR(VLOOKUP(Q209,[6]DATOS!$E$2:$F$17,2,FALSE),"")</f>
        <v>15</v>
      </c>
      <c r="S209" s="373"/>
      <c r="T209" s="373"/>
      <c r="U209" s="373"/>
      <c r="V209" s="373"/>
      <c r="W209" s="373"/>
      <c r="X209" s="373"/>
      <c r="Y209" s="371"/>
      <c r="Z209" s="373"/>
      <c r="AA209" s="371"/>
      <c r="AB209" s="544"/>
      <c r="AC209" s="544"/>
      <c r="AD209" s="544"/>
      <c r="AE209" s="371"/>
      <c r="AF209" s="85"/>
      <c r="AG209" s="371"/>
      <c r="AH209" s="512"/>
      <c r="AI209" s="512"/>
      <c r="AJ209" s="510"/>
      <c r="AK209" s="508"/>
      <c r="AL209" s="508"/>
      <c r="AM209" s="371"/>
      <c r="AN209" s="368"/>
      <c r="AO209" s="44"/>
      <c r="AP209" s="43"/>
      <c r="AQ209" s="43"/>
      <c r="AR209" s="43"/>
      <c r="AS209" s="43"/>
      <c r="AT209" s="43"/>
      <c r="AU209" s="43"/>
      <c r="AV209" s="43"/>
      <c r="AW209" s="43"/>
      <c r="AX209" s="43"/>
      <c r="AY209" s="43"/>
      <c r="AZ209" s="42"/>
      <c r="BA209" s="41"/>
      <c r="BB209" s="40"/>
      <c r="BC209" s="40"/>
      <c r="BD209" s="40"/>
      <c r="BE209" s="39"/>
    </row>
    <row r="210" spans="1:57" ht="48" customHeight="1" thickBot="1" x14ac:dyDescent="0.3">
      <c r="A210" s="851"/>
      <c r="B210" s="928"/>
      <c r="C210" s="852"/>
      <c r="D210" s="371"/>
      <c r="E210" s="371"/>
      <c r="F210" s="371"/>
      <c r="G210" s="371"/>
      <c r="H210" s="521" t="s">
        <v>190</v>
      </c>
      <c r="I210" s="92" t="s">
        <v>197</v>
      </c>
      <c r="J210" s="551"/>
      <c r="K210" s="554"/>
      <c r="L210" s="512"/>
      <c r="M210" s="539"/>
      <c r="N210" s="391"/>
      <c r="O210" s="371"/>
      <c r="P210" s="34" t="s">
        <v>169</v>
      </c>
      <c r="Q210" s="30" t="s">
        <v>170</v>
      </c>
      <c r="R210" s="82">
        <f>+IFERROR(VLOOKUP(Q210,[6]DATOS!$E$2:$F$17,2,FALSE),"")</f>
        <v>15</v>
      </c>
      <c r="S210" s="373"/>
      <c r="T210" s="373"/>
      <c r="U210" s="373"/>
      <c r="V210" s="373"/>
      <c r="W210" s="373"/>
      <c r="X210" s="373"/>
      <c r="Y210" s="371"/>
      <c r="Z210" s="373"/>
      <c r="AA210" s="371"/>
      <c r="AB210" s="544"/>
      <c r="AC210" s="544"/>
      <c r="AD210" s="544"/>
      <c r="AE210" s="371"/>
      <c r="AF210" s="85"/>
      <c r="AG210" s="371"/>
      <c r="AH210" s="512"/>
      <c r="AI210" s="512"/>
      <c r="AJ210" s="510"/>
      <c r="AK210" s="508"/>
      <c r="AL210" s="508"/>
      <c r="AM210" s="371"/>
      <c r="AN210" s="368"/>
      <c r="AO210" s="44"/>
      <c r="AP210" s="43"/>
      <c r="AQ210" s="43"/>
      <c r="AR210" s="43"/>
      <c r="AS210" s="43"/>
      <c r="AT210" s="43"/>
      <c r="AU210" s="43"/>
      <c r="AV210" s="43"/>
      <c r="AW210" s="43"/>
      <c r="AX210" s="43"/>
      <c r="AY210" s="43"/>
      <c r="AZ210" s="42"/>
      <c r="BA210" s="41"/>
      <c r="BB210" s="40"/>
      <c r="BC210" s="40"/>
      <c r="BD210" s="40"/>
      <c r="BE210" s="39"/>
    </row>
    <row r="211" spans="1:57" ht="48" customHeight="1" thickBot="1" x14ac:dyDescent="0.3">
      <c r="A211" s="851"/>
      <c r="B211" s="928"/>
      <c r="C211" s="852"/>
      <c r="D211" s="371"/>
      <c r="E211" s="371"/>
      <c r="F211" s="371"/>
      <c r="G211" s="371"/>
      <c r="H211" s="521"/>
      <c r="I211" s="92" t="s">
        <v>197</v>
      </c>
      <c r="J211" s="551"/>
      <c r="K211" s="554"/>
      <c r="L211" s="512"/>
      <c r="M211" s="539"/>
      <c r="N211" s="391"/>
      <c r="O211" s="371"/>
      <c r="P211" s="34" t="s">
        <v>172</v>
      </c>
      <c r="Q211" s="30" t="s">
        <v>173</v>
      </c>
      <c r="R211" s="82">
        <f>+IFERROR(VLOOKUP(Q211,[6]DATOS!$E$2:$F$17,2,FALSE),"")</f>
        <v>15</v>
      </c>
      <c r="S211" s="373"/>
      <c r="T211" s="373"/>
      <c r="U211" s="373"/>
      <c r="V211" s="373"/>
      <c r="W211" s="373"/>
      <c r="X211" s="373"/>
      <c r="Y211" s="371"/>
      <c r="Z211" s="373"/>
      <c r="AA211" s="371"/>
      <c r="AB211" s="544"/>
      <c r="AC211" s="544"/>
      <c r="AD211" s="544"/>
      <c r="AE211" s="371"/>
      <c r="AF211" s="85"/>
      <c r="AG211" s="371"/>
      <c r="AH211" s="512"/>
      <c r="AI211" s="512"/>
      <c r="AJ211" s="510"/>
      <c r="AK211" s="508"/>
      <c r="AL211" s="508"/>
      <c r="AM211" s="371"/>
      <c r="AN211" s="368"/>
      <c r="AO211" s="44"/>
      <c r="AP211" s="43"/>
      <c r="AQ211" s="43"/>
      <c r="AR211" s="43"/>
      <c r="AS211" s="43"/>
      <c r="AT211" s="43"/>
      <c r="AU211" s="43"/>
      <c r="AV211" s="43"/>
      <c r="AW211" s="43"/>
      <c r="AX211" s="43"/>
      <c r="AY211" s="43"/>
      <c r="AZ211" s="42"/>
      <c r="BA211" s="41"/>
      <c r="BB211" s="40"/>
      <c r="BC211" s="40"/>
      <c r="BD211" s="40"/>
      <c r="BE211" s="39"/>
    </row>
    <row r="212" spans="1:57" ht="48" customHeight="1" thickBot="1" x14ac:dyDescent="0.3">
      <c r="A212" s="851"/>
      <c r="B212" s="928"/>
      <c r="C212" s="852"/>
      <c r="D212" s="371"/>
      <c r="E212" s="371"/>
      <c r="F212" s="371"/>
      <c r="G212" s="371"/>
      <c r="H212" s="521" t="s">
        <v>191</v>
      </c>
      <c r="I212" s="92" t="s">
        <v>197</v>
      </c>
      <c r="J212" s="551"/>
      <c r="K212" s="554"/>
      <c r="L212" s="512"/>
      <c r="M212" s="539"/>
      <c r="N212" s="391"/>
      <c r="O212" s="371"/>
      <c r="P212" s="34" t="s">
        <v>175</v>
      </c>
      <c r="Q212" s="30" t="s">
        <v>176</v>
      </c>
      <c r="R212" s="82">
        <f>+IFERROR(VLOOKUP(Q212,[6]DATOS!$E$2:$F$17,2,FALSE),"")</f>
        <v>15</v>
      </c>
      <c r="S212" s="373"/>
      <c r="T212" s="373"/>
      <c r="U212" s="373"/>
      <c r="V212" s="373"/>
      <c r="W212" s="373"/>
      <c r="X212" s="373"/>
      <c r="Y212" s="371"/>
      <c r="Z212" s="373"/>
      <c r="AA212" s="371"/>
      <c r="AB212" s="544"/>
      <c r="AC212" s="544"/>
      <c r="AD212" s="544"/>
      <c r="AE212" s="371"/>
      <c r="AF212" s="85"/>
      <c r="AG212" s="371"/>
      <c r="AH212" s="512"/>
      <c r="AI212" s="512"/>
      <c r="AJ212" s="510"/>
      <c r="AK212" s="508"/>
      <c r="AL212" s="508"/>
      <c r="AM212" s="371"/>
      <c r="AN212" s="368"/>
      <c r="AO212" s="44"/>
      <c r="AP212" s="43"/>
      <c r="AQ212" s="43"/>
      <c r="AR212" s="43"/>
      <c r="AS212" s="43"/>
      <c r="AT212" s="43"/>
      <c r="AU212" s="43"/>
      <c r="AV212" s="43"/>
      <c r="AW212" s="43"/>
      <c r="AX212" s="43"/>
      <c r="AY212" s="43"/>
      <c r="AZ212" s="42"/>
      <c r="BA212" s="41"/>
      <c r="BB212" s="40"/>
      <c r="BC212" s="40"/>
      <c r="BD212" s="40"/>
      <c r="BE212" s="39"/>
    </row>
    <row r="213" spans="1:57" ht="48" customHeight="1" thickBot="1" x14ac:dyDescent="0.3">
      <c r="A213" s="851"/>
      <c r="B213" s="928"/>
      <c r="C213" s="852"/>
      <c r="D213" s="371"/>
      <c r="E213" s="371"/>
      <c r="F213" s="371"/>
      <c r="G213" s="371"/>
      <c r="H213" s="521"/>
      <c r="I213" s="92" t="s">
        <v>197</v>
      </c>
      <c r="J213" s="551"/>
      <c r="K213" s="554"/>
      <c r="L213" s="512"/>
      <c r="M213" s="539"/>
      <c r="N213" s="391"/>
      <c r="O213" s="371"/>
      <c r="P213" s="34" t="s">
        <v>178</v>
      </c>
      <c r="Q213" s="34" t="s">
        <v>179</v>
      </c>
      <c r="R213" s="82">
        <f>+IFERROR(VLOOKUP(Q213,[6]DATOS!$E$2:$F$17,2,FALSE),"")</f>
        <v>10</v>
      </c>
      <c r="S213" s="373"/>
      <c r="T213" s="373"/>
      <c r="U213" s="373"/>
      <c r="V213" s="373"/>
      <c r="W213" s="373"/>
      <c r="X213" s="373"/>
      <c r="Y213" s="371"/>
      <c r="Z213" s="373"/>
      <c r="AA213" s="371"/>
      <c r="AB213" s="544"/>
      <c r="AC213" s="544"/>
      <c r="AD213" s="544"/>
      <c r="AE213" s="371"/>
      <c r="AF213" s="85"/>
      <c r="AG213" s="371"/>
      <c r="AH213" s="512"/>
      <c r="AI213" s="512"/>
      <c r="AJ213" s="510"/>
      <c r="AK213" s="508"/>
      <c r="AL213" s="508"/>
      <c r="AM213" s="371"/>
      <c r="AN213" s="368"/>
      <c r="AO213" s="44"/>
      <c r="AP213" s="43"/>
      <c r="AQ213" s="43"/>
      <c r="AR213" s="43"/>
      <c r="AS213" s="43"/>
      <c r="AT213" s="43"/>
      <c r="AU213" s="43"/>
      <c r="AV213" s="43"/>
      <c r="AW213" s="43"/>
      <c r="AX213" s="43"/>
      <c r="AY213" s="43"/>
      <c r="AZ213" s="42"/>
      <c r="BA213" s="41"/>
      <c r="BB213" s="40"/>
      <c r="BC213" s="40"/>
      <c r="BD213" s="40"/>
      <c r="BE213" s="39"/>
    </row>
    <row r="214" spans="1:57" ht="117.75" customHeight="1" thickBot="1" x14ac:dyDescent="0.3">
      <c r="A214" s="851"/>
      <c r="B214" s="929"/>
      <c r="C214" s="852"/>
      <c r="D214" s="371"/>
      <c r="E214" s="371"/>
      <c r="F214" s="371"/>
      <c r="G214" s="371"/>
      <c r="H214" s="45"/>
      <c r="I214" s="92" t="s">
        <v>197</v>
      </c>
      <c r="J214" s="552"/>
      <c r="K214" s="555"/>
      <c r="L214" s="512"/>
      <c r="M214" s="540"/>
      <c r="N214" s="86"/>
      <c r="O214" s="85"/>
      <c r="P214" s="34"/>
      <c r="Q214" s="34"/>
      <c r="R214" s="82"/>
      <c r="S214" s="82"/>
      <c r="T214" s="82"/>
      <c r="U214" s="82"/>
      <c r="V214" s="82"/>
      <c r="W214" s="82"/>
      <c r="X214" s="82"/>
      <c r="Y214" s="85"/>
      <c r="Z214" s="82"/>
      <c r="AA214" s="85"/>
      <c r="AB214" s="99"/>
      <c r="AC214" s="99"/>
      <c r="AD214" s="99"/>
      <c r="AE214" s="45"/>
      <c r="AF214" s="85"/>
      <c r="AG214" s="45"/>
      <c r="AH214" s="512"/>
      <c r="AI214" s="513"/>
      <c r="AJ214" s="98" t="s">
        <v>302</v>
      </c>
      <c r="AK214" s="64" t="s">
        <v>303</v>
      </c>
      <c r="AL214" s="64" t="s">
        <v>304</v>
      </c>
      <c r="AM214" s="85" t="s">
        <v>305</v>
      </c>
      <c r="AN214" s="100"/>
      <c r="AO214" s="44"/>
      <c r="AP214" s="43"/>
      <c r="AQ214" s="43"/>
      <c r="AR214" s="43"/>
      <c r="AS214" s="43"/>
      <c r="AT214" s="43"/>
      <c r="AU214" s="43"/>
      <c r="AV214" s="43"/>
      <c r="AW214" s="43"/>
      <c r="AX214" s="43"/>
      <c r="AY214" s="43"/>
      <c r="AZ214" s="42"/>
      <c r="BA214" s="41"/>
      <c r="BB214" s="40"/>
      <c r="BC214" s="40"/>
      <c r="BD214" s="40"/>
      <c r="BE214" s="39"/>
    </row>
    <row r="215" spans="1:57" ht="33.75" customHeight="1" thickBot="1" x14ac:dyDescent="0.3">
      <c r="A215" s="373">
        <v>7</v>
      </c>
      <c r="B215" s="541" t="s">
        <v>258</v>
      </c>
      <c r="C215" s="371" t="s">
        <v>342</v>
      </c>
      <c r="D215" s="371" t="s">
        <v>142</v>
      </c>
      <c r="E215" s="371" t="s">
        <v>343</v>
      </c>
      <c r="F215" s="371" t="s">
        <v>344</v>
      </c>
      <c r="G215" s="371" t="s">
        <v>145</v>
      </c>
      <c r="H215" s="91" t="s">
        <v>146</v>
      </c>
      <c r="I215" s="92" t="s">
        <v>197</v>
      </c>
      <c r="J215" s="816">
        <f>COUNTIF(I215:I241,[3]DATOS!$D$24)</f>
        <v>27</v>
      </c>
      <c r="K215" s="841" t="str">
        <f>+IF(AND(J215&lt;6,J215&gt;0),"Moderado",IF(AND(J215&lt;12,J215&gt;5),"Mayor",IF(AND(J215&lt;20,J215&gt;11),"Catastrófico","Responda las Preguntas de Impacto")))</f>
        <v>Responda las Preguntas de Impacto</v>
      </c>
      <c r="L215" s="511"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538"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391" t="s">
        <v>345</v>
      </c>
      <c r="O215" s="371" t="s">
        <v>149</v>
      </c>
      <c r="P215" s="814" t="s">
        <v>150</v>
      </c>
      <c r="Q215" s="823" t="s">
        <v>151</v>
      </c>
      <c r="R215" s="373">
        <f>+IFERROR(VLOOKUP(Q215,[6]DATOS!$E$2:$F$17,2,FALSE),"")</f>
        <v>15</v>
      </c>
      <c r="S215" s="373">
        <f>SUM(R215:R240)</f>
        <v>100</v>
      </c>
      <c r="T215" s="373" t="str">
        <f>+IF(AND(S215&lt;=100,S215&gt;=96),"Fuerte",IF(AND(S215&lt;=95,S215&gt;=86),"Moderado",IF(AND(S215&lt;=85,J215&gt;=0),"Débil"," ")))</f>
        <v>Fuerte</v>
      </c>
      <c r="U215" s="529" t="s">
        <v>152</v>
      </c>
      <c r="V215" s="373"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373">
        <f>IF(V215="Fuerte",100,IF(V215="Moderado",50,IF(V215="Débil",0)))</f>
        <v>100</v>
      </c>
      <c r="X215" s="373">
        <f>AVERAGE(W215:W240)</f>
        <v>100</v>
      </c>
      <c r="Y215" s="371" t="s">
        <v>346</v>
      </c>
      <c r="Z215" s="373" t="s">
        <v>310</v>
      </c>
      <c r="AA215" s="544" t="s">
        <v>347</v>
      </c>
      <c r="AB215" s="544" t="str">
        <f>+IF(X215=100,"Fuerte",IF(AND(X215&lt;=99,X215&gt;=50),"Moderado",IF(X215&lt;50,"Débil"," ")))</f>
        <v>Fuerte</v>
      </c>
      <c r="AC215" s="544" t="s">
        <v>156</v>
      </c>
      <c r="AD215" s="544" t="s">
        <v>235</v>
      </c>
      <c r="AE215" s="371"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371"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371" t="str">
        <f>K215</f>
        <v>Responda las Preguntas de Impacto</v>
      </c>
      <c r="AH215" s="511"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520"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510" t="s">
        <v>348</v>
      </c>
      <c r="AK215" s="508">
        <v>43497</v>
      </c>
      <c r="AL215" s="508">
        <v>43830</v>
      </c>
      <c r="AM215" s="507" t="s">
        <v>346</v>
      </c>
      <c r="AN215" s="368" t="s">
        <v>349</v>
      </c>
      <c r="AO215" s="844"/>
      <c r="AP215" s="829"/>
      <c r="AQ215" s="829"/>
      <c r="AR215" s="829"/>
      <c r="AS215" s="829"/>
      <c r="AT215" s="829"/>
      <c r="AU215" s="829"/>
      <c r="AV215" s="829"/>
      <c r="AW215" s="829"/>
      <c r="AX215" s="829"/>
      <c r="AY215" s="829"/>
      <c r="AZ215" s="832"/>
      <c r="BA215" s="835"/>
      <c r="BB215" s="808"/>
      <c r="BC215" s="808"/>
      <c r="BD215" s="808"/>
      <c r="BE215" s="820"/>
    </row>
    <row r="216" spans="1:57" ht="33.75" customHeight="1" thickBot="1" x14ac:dyDescent="0.3">
      <c r="A216" s="373"/>
      <c r="B216" s="931"/>
      <c r="C216" s="371"/>
      <c r="D216" s="371"/>
      <c r="E216" s="371"/>
      <c r="F216" s="371"/>
      <c r="G216" s="371"/>
      <c r="H216" s="91" t="s">
        <v>161</v>
      </c>
      <c r="I216" s="92" t="s">
        <v>197</v>
      </c>
      <c r="J216" s="817"/>
      <c r="K216" s="842"/>
      <c r="L216" s="512"/>
      <c r="M216" s="539"/>
      <c r="N216" s="391"/>
      <c r="O216" s="371"/>
      <c r="P216" s="814"/>
      <c r="Q216" s="824"/>
      <c r="R216" s="373"/>
      <c r="S216" s="373"/>
      <c r="T216" s="373"/>
      <c r="U216" s="530"/>
      <c r="V216" s="373"/>
      <c r="W216" s="373"/>
      <c r="X216" s="373"/>
      <c r="Y216" s="371"/>
      <c r="Z216" s="373"/>
      <c r="AA216" s="544"/>
      <c r="AB216" s="544"/>
      <c r="AC216" s="544"/>
      <c r="AD216" s="544"/>
      <c r="AE216" s="371"/>
      <c r="AF216" s="371"/>
      <c r="AG216" s="371"/>
      <c r="AH216" s="512"/>
      <c r="AI216" s="512"/>
      <c r="AJ216" s="507"/>
      <c r="AK216" s="508"/>
      <c r="AL216" s="508"/>
      <c r="AM216" s="507"/>
      <c r="AN216" s="368"/>
      <c r="AO216" s="845"/>
      <c r="AP216" s="830"/>
      <c r="AQ216" s="830"/>
      <c r="AR216" s="830"/>
      <c r="AS216" s="830"/>
      <c r="AT216" s="830"/>
      <c r="AU216" s="830"/>
      <c r="AV216" s="830"/>
      <c r="AW216" s="830"/>
      <c r="AX216" s="830"/>
      <c r="AY216" s="830"/>
      <c r="AZ216" s="833"/>
      <c r="BA216" s="836"/>
      <c r="BB216" s="809"/>
      <c r="BC216" s="809"/>
      <c r="BD216" s="809"/>
      <c r="BE216" s="821"/>
    </row>
    <row r="217" spans="1:57" ht="33.75" customHeight="1" thickBot="1" x14ac:dyDescent="0.3">
      <c r="A217" s="373"/>
      <c r="B217" s="931"/>
      <c r="C217" s="371"/>
      <c r="D217" s="371"/>
      <c r="E217" s="371"/>
      <c r="F217" s="371"/>
      <c r="G217" s="371"/>
      <c r="H217" s="91" t="s">
        <v>164</v>
      </c>
      <c r="I217" s="92" t="s">
        <v>197</v>
      </c>
      <c r="J217" s="817"/>
      <c r="K217" s="842"/>
      <c r="L217" s="512"/>
      <c r="M217" s="539"/>
      <c r="N217" s="391"/>
      <c r="O217" s="371"/>
      <c r="P217" s="814"/>
      <c r="Q217" s="825"/>
      <c r="R217" s="373"/>
      <c r="S217" s="373"/>
      <c r="T217" s="373"/>
      <c r="U217" s="530"/>
      <c r="V217" s="373"/>
      <c r="W217" s="373"/>
      <c r="X217" s="373"/>
      <c r="Y217" s="371"/>
      <c r="Z217" s="373"/>
      <c r="AA217" s="544"/>
      <c r="AB217" s="544"/>
      <c r="AC217" s="544"/>
      <c r="AD217" s="544"/>
      <c r="AE217" s="371"/>
      <c r="AF217" s="371"/>
      <c r="AG217" s="371"/>
      <c r="AH217" s="512"/>
      <c r="AI217" s="512"/>
      <c r="AJ217" s="507"/>
      <c r="AK217" s="508"/>
      <c r="AL217" s="508"/>
      <c r="AM217" s="507"/>
      <c r="AN217" s="368"/>
      <c r="AO217" s="845"/>
      <c r="AP217" s="830"/>
      <c r="AQ217" s="830"/>
      <c r="AR217" s="830"/>
      <c r="AS217" s="830"/>
      <c r="AT217" s="830"/>
      <c r="AU217" s="830"/>
      <c r="AV217" s="830"/>
      <c r="AW217" s="830"/>
      <c r="AX217" s="830"/>
      <c r="AY217" s="830"/>
      <c r="AZ217" s="833"/>
      <c r="BA217" s="836"/>
      <c r="BB217" s="809"/>
      <c r="BC217" s="809"/>
      <c r="BD217" s="809"/>
      <c r="BE217" s="821"/>
    </row>
    <row r="218" spans="1:57" ht="33.75" customHeight="1" thickBot="1" x14ac:dyDescent="0.3">
      <c r="A218" s="373"/>
      <c r="B218" s="931"/>
      <c r="C218" s="371"/>
      <c r="D218" s="371"/>
      <c r="E218" s="371"/>
      <c r="F218" s="371"/>
      <c r="G218" s="371"/>
      <c r="H218" s="91" t="s">
        <v>167</v>
      </c>
      <c r="I218" s="92" t="s">
        <v>197</v>
      </c>
      <c r="J218" s="817"/>
      <c r="K218" s="842"/>
      <c r="L218" s="512"/>
      <c r="M218" s="539"/>
      <c r="N218" s="391"/>
      <c r="O218" s="371"/>
      <c r="P218" s="814" t="s">
        <v>162</v>
      </c>
      <c r="Q218" s="823" t="s">
        <v>163</v>
      </c>
      <c r="R218" s="373">
        <f>+IFERROR(VLOOKUP(Q218,[6]DATOS!$E$2:$F$17,2,FALSE),"")</f>
        <v>15</v>
      </c>
      <c r="S218" s="373"/>
      <c r="T218" s="373"/>
      <c r="U218" s="530"/>
      <c r="V218" s="373"/>
      <c r="W218" s="373"/>
      <c r="X218" s="373"/>
      <c r="Y218" s="371"/>
      <c r="Z218" s="373"/>
      <c r="AA218" s="544"/>
      <c r="AB218" s="544"/>
      <c r="AC218" s="544"/>
      <c r="AD218" s="544"/>
      <c r="AE218" s="371"/>
      <c r="AF218" s="371"/>
      <c r="AG218" s="371"/>
      <c r="AH218" s="512"/>
      <c r="AI218" s="512"/>
      <c r="AJ218" s="507"/>
      <c r="AK218" s="508"/>
      <c r="AL218" s="508"/>
      <c r="AM218" s="507"/>
      <c r="AN218" s="368"/>
      <c r="AO218" s="845"/>
      <c r="AP218" s="830"/>
      <c r="AQ218" s="830"/>
      <c r="AR218" s="830"/>
      <c r="AS218" s="830"/>
      <c r="AT218" s="830"/>
      <c r="AU218" s="830"/>
      <c r="AV218" s="830"/>
      <c r="AW218" s="830"/>
      <c r="AX218" s="830"/>
      <c r="AY218" s="830"/>
      <c r="AZ218" s="833"/>
      <c r="BA218" s="836"/>
      <c r="BB218" s="809"/>
      <c r="BC218" s="809"/>
      <c r="BD218" s="809"/>
      <c r="BE218" s="821"/>
    </row>
    <row r="219" spans="1:57" ht="33.75" customHeight="1" thickBot="1" x14ac:dyDescent="0.3">
      <c r="A219" s="373"/>
      <c r="B219" s="931"/>
      <c r="C219" s="371"/>
      <c r="D219" s="371"/>
      <c r="E219" s="371"/>
      <c r="F219" s="371"/>
      <c r="G219" s="371"/>
      <c r="H219" s="91" t="s">
        <v>171</v>
      </c>
      <c r="I219" s="92" t="s">
        <v>197</v>
      </c>
      <c r="J219" s="817"/>
      <c r="K219" s="842"/>
      <c r="L219" s="512"/>
      <c r="M219" s="539"/>
      <c r="N219" s="391"/>
      <c r="O219" s="371"/>
      <c r="P219" s="814"/>
      <c r="Q219" s="824"/>
      <c r="R219" s="373"/>
      <c r="S219" s="373"/>
      <c r="T219" s="373"/>
      <c r="U219" s="530"/>
      <c r="V219" s="373"/>
      <c r="W219" s="373"/>
      <c r="X219" s="373"/>
      <c r="Y219" s="371"/>
      <c r="Z219" s="373"/>
      <c r="AA219" s="544"/>
      <c r="AB219" s="544"/>
      <c r="AC219" s="544"/>
      <c r="AD219" s="544"/>
      <c r="AE219" s="371"/>
      <c r="AF219" s="371"/>
      <c r="AG219" s="371"/>
      <c r="AH219" s="512"/>
      <c r="AI219" s="512"/>
      <c r="AJ219" s="507"/>
      <c r="AK219" s="508"/>
      <c r="AL219" s="508"/>
      <c r="AM219" s="507"/>
      <c r="AN219" s="368"/>
      <c r="AO219" s="845"/>
      <c r="AP219" s="830"/>
      <c r="AQ219" s="830"/>
      <c r="AR219" s="830"/>
      <c r="AS219" s="830"/>
      <c r="AT219" s="830"/>
      <c r="AU219" s="830"/>
      <c r="AV219" s="830"/>
      <c r="AW219" s="830"/>
      <c r="AX219" s="830"/>
      <c r="AY219" s="830"/>
      <c r="AZ219" s="833"/>
      <c r="BA219" s="836"/>
      <c r="BB219" s="809"/>
      <c r="BC219" s="809"/>
      <c r="BD219" s="809"/>
      <c r="BE219" s="821"/>
    </row>
    <row r="220" spans="1:57" ht="33.75" customHeight="1" thickBot="1" x14ac:dyDescent="0.3">
      <c r="A220" s="373"/>
      <c r="B220" s="931"/>
      <c r="C220" s="371"/>
      <c r="D220" s="371"/>
      <c r="E220" s="371"/>
      <c r="F220" s="371"/>
      <c r="G220" s="371"/>
      <c r="H220" s="91" t="s">
        <v>174</v>
      </c>
      <c r="I220" s="92" t="s">
        <v>197</v>
      </c>
      <c r="J220" s="817"/>
      <c r="K220" s="842"/>
      <c r="L220" s="512"/>
      <c r="M220" s="539"/>
      <c r="N220" s="391"/>
      <c r="O220" s="371"/>
      <c r="P220" s="814"/>
      <c r="Q220" s="824"/>
      <c r="R220" s="373"/>
      <c r="S220" s="373"/>
      <c r="T220" s="373"/>
      <c r="U220" s="530"/>
      <c r="V220" s="373"/>
      <c r="W220" s="373"/>
      <c r="X220" s="373"/>
      <c r="Y220" s="371"/>
      <c r="Z220" s="373"/>
      <c r="AA220" s="544"/>
      <c r="AB220" s="544"/>
      <c r="AC220" s="544"/>
      <c r="AD220" s="544"/>
      <c r="AE220" s="371"/>
      <c r="AF220" s="371"/>
      <c r="AG220" s="371"/>
      <c r="AH220" s="512"/>
      <c r="AI220" s="512"/>
      <c r="AJ220" s="507"/>
      <c r="AK220" s="508"/>
      <c r="AL220" s="508"/>
      <c r="AM220" s="507"/>
      <c r="AN220" s="368"/>
      <c r="AO220" s="845"/>
      <c r="AP220" s="830"/>
      <c r="AQ220" s="830"/>
      <c r="AR220" s="830"/>
      <c r="AS220" s="830"/>
      <c r="AT220" s="830"/>
      <c r="AU220" s="830"/>
      <c r="AV220" s="830"/>
      <c r="AW220" s="830"/>
      <c r="AX220" s="830"/>
      <c r="AY220" s="830"/>
      <c r="AZ220" s="833"/>
      <c r="BA220" s="836"/>
      <c r="BB220" s="809"/>
      <c r="BC220" s="809"/>
      <c r="BD220" s="809"/>
      <c r="BE220" s="821"/>
    </row>
    <row r="221" spans="1:57" ht="33.75" customHeight="1" thickBot="1" x14ac:dyDescent="0.3">
      <c r="A221" s="373"/>
      <c r="B221" s="931"/>
      <c r="C221" s="371"/>
      <c r="D221" s="371"/>
      <c r="E221" s="371"/>
      <c r="F221" s="371"/>
      <c r="G221" s="371"/>
      <c r="H221" s="91" t="s">
        <v>177</v>
      </c>
      <c r="I221" s="92" t="s">
        <v>197</v>
      </c>
      <c r="J221" s="817"/>
      <c r="K221" s="842"/>
      <c r="L221" s="512"/>
      <c r="M221" s="539"/>
      <c r="N221" s="391"/>
      <c r="O221" s="371"/>
      <c r="P221" s="814"/>
      <c r="Q221" s="825"/>
      <c r="R221" s="373"/>
      <c r="S221" s="373"/>
      <c r="T221" s="373"/>
      <c r="U221" s="530"/>
      <c r="V221" s="373"/>
      <c r="W221" s="373"/>
      <c r="X221" s="373"/>
      <c r="Y221" s="371"/>
      <c r="Z221" s="373"/>
      <c r="AA221" s="544"/>
      <c r="AB221" s="544"/>
      <c r="AC221" s="544"/>
      <c r="AD221" s="544"/>
      <c r="AE221" s="371"/>
      <c r="AF221" s="371"/>
      <c r="AG221" s="371"/>
      <c r="AH221" s="512"/>
      <c r="AI221" s="512"/>
      <c r="AJ221" s="507"/>
      <c r="AK221" s="508"/>
      <c r="AL221" s="508"/>
      <c r="AM221" s="507"/>
      <c r="AN221" s="368"/>
      <c r="AO221" s="845"/>
      <c r="AP221" s="830"/>
      <c r="AQ221" s="830"/>
      <c r="AR221" s="830"/>
      <c r="AS221" s="830"/>
      <c r="AT221" s="830"/>
      <c r="AU221" s="830"/>
      <c r="AV221" s="830"/>
      <c r="AW221" s="830"/>
      <c r="AX221" s="830"/>
      <c r="AY221" s="830"/>
      <c r="AZ221" s="833"/>
      <c r="BA221" s="836"/>
      <c r="BB221" s="809"/>
      <c r="BC221" s="809"/>
      <c r="BD221" s="809"/>
      <c r="BE221" s="821"/>
    </row>
    <row r="222" spans="1:57" ht="33.75" customHeight="1" thickBot="1" x14ac:dyDescent="0.3">
      <c r="A222" s="373"/>
      <c r="B222" s="931"/>
      <c r="C222" s="371"/>
      <c r="D222" s="371"/>
      <c r="E222" s="371"/>
      <c r="F222" s="371"/>
      <c r="G222" s="371"/>
      <c r="H222" s="91" t="s">
        <v>180</v>
      </c>
      <c r="I222" s="92" t="s">
        <v>197</v>
      </c>
      <c r="J222" s="817"/>
      <c r="K222" s="842"/>
      <c r="L222" s="512"/>
      <c r="M222" s="539"/>
      <c r="N222" s="391"/>
      <c r="O222" s="371"/>
      <c r="P222" s="814" t="s">
        <v>165</v>
      </c>
      <c r="Q222" s="823" t="s">
        <v>166</v>
      </c>
      <c r="R222" s="373">
        <f>+IFERROR(VLOOKUP(Q222,[6]DATOS!$E$2:$F$17,2,FALSE),"")</f>
        <v>15</v>
      </c>
      <c r="S222" s="373"/>
      <c r="T222" s="373"/>
      <c r="U222" s="530"/>
      <c r="V222" s="373"/>
      <c r="W222" s="373"/>
      <c r="X222" s="373"/>
      <c r="Y222" s="371"/>
      <c r="Z222" s="373"/>
      <c r="AA222" s="544"/>
      <c r="AB222" s="544"/>
      <c r="AC222" s="544"/>
      <c r="AD222" s="544"/>
      <c r="AE222" s="371"/>
      <c r="AF222" s="371"/>
      <c r="AG222" s="371"/>
      <c r="AH222" s="512"/>
      <c r="AI222" s="512"/>
      <c r="AJ222" s="507"/>
      <c r="AK222" s="508"/>
      <c r="AL222" s="508"/>
      <c r="AM222" s="507"/>
      <c r="AN222" s="368"/>
      <c r="AO222" s="846"/>
      <c r="AP222" s="831"/>
      <c r="AQ222" s="831"/>
      <c r="AR222" s="831"/>
      <c r="AS222" s="831"/>
      <c r="AT222" s="831"/>
      <c r="AU222" s="831"/>
      <c r="AV222" s="831"/>
      <c r="AW222" s="831"/>
      <c r="AX222" s="831"/>
      <c r="AY222" s="831"/>
      <c r="AZ222" s="834"/>
      <c r="BA222" s="837"/>
      <c r="BB222" s="810"/>
      <c r="BC222" s="810"/>
      <c r="BD222" s="810"/>
      <c r="BE222" s="822"/>
    </row>
    <row r="223" spans="1:57" ht="33.75" customHeight="1" thickBot="1" x14ac:dyDescent="0.3">
      <c r="A223" s="373"/>
      <c r="B223" s="931"/>
      <c r="C223" s="371"/>
      <c r="D223" s="371"/>
      <c r="E223" s="371"/>
      <c r="F223" s="371"/>
      <c r="G223" s="371"/>
      <c r="H223" s="91" t="s">
        <v>181</v>
      </c>
      <c r="I223" s="92" t="s">
        <v>197</v>
      </c>
      <c r="J223" s="817"/>
      <c r="K223" s="842"/>
      <c r="L223" s="512"/>
      <c r="M223" s="539"/>
      <c r="N223" s="391"/>
      <c r="O223" s="371"/>
      <c r="P223" s="814"/>
      <c r="Q223" s="824"/>
      <c r="R223" s="373"/>
      <c r="S223" s="373"/>
      <c r="T223" s="373"/>
      <c r="U223" s="530"/>
      <c r="V223" s="373"/>
      <c r="W223" s="373"/>
      <c r="X223" s="373"/>
      <c r="Y223" s="371"/>
      <c r="Z223" s="373"/>
      <c r="AA223" s="544"/>
      <c r="AB223" s="544"/>
      <c r="AC223" s="544"/>
      <c r="AD223" s="544"/>
      <c r="AE223" s="371"/>
      <c r="AF223" s="371"/>
      <c r="AG223" s="371"/>
      <c r="AH223" s="512"/>
      <c r="AI223" s="512"/>
      <c r="AJ223" s="507"/>
      <c r="AK223" s="508"/>
      <c r="AL223" s="508"/>
      <c r="AM223" s="507"/>
      <c r="AN223" s="368"/>
      <c r="AO223" s="815"/>
      <c r="AP223" s="811"/>
      <c r="AQ223" s="811"/>
      <c r="AR223" s="811"/>
      <c r="AS223" s="811"/>
      <c r="AT223" s="811"/>
      <c r="AU223" s="811"/>
      <c r="AV223" s="811"/>
      <c r="AW223" s="811"/>
      <c r="AX223" s="811"/>
      <c r="AY223" s="811"/>
      <c r="AZ223" s="827"/>
      <c r="BA223" s="805"/>
      <c r="BB223" s="807"/>
      <c r="BC223" s="807"/>
      <c r="BD223" s="807"/>
      <c r="BE223" s="828"/>
    </row>
    <row r="224" spans="1:57" ht="33.75" customHeight="1" thickBot="1" x14ac:dyDescent="0.3">
      <c r="A224" s="373"/>
      <c r="B224" s="931"/>
      <c r="C224" s="371"/>
      <c r="D224" s="371"/>
      <c r="E224" s="371"/>
      <c r="F224" s="371"/>
      <c r="G224" s="371"/>
      <c r="H224" s="91" t="s">
        <v>182</v>
      </c>
      <c r="I224" s="92" t="s">
        <v>197</v>
      </c>
      <c r="J224" s="817"/>
      <c r="K224" s="842"/>
      <c r="L224" s="512"/>
      <c r="M224" s="539"/>
      <c r="N224" s="391"/>
      <c r="O224" s="371"/>
      <c r="P224" s="814"/>
      <c r="Q224" s="825"/>
      <c r="R224" s="373"/>
      <c r="S224" s="373"/>
      <c r="T224" s="373"/>
      <c r="U224" s="530"/>
      <c r="V224" s="373"/>
      <c r="W224" s="373"/>
      <c r="X224" s="373"/>
      <c r="Y224" s="371"/>
      <c r="Z224" s="373"/>
      <c r="AA224" s="544"/>
      <c r="AB224" s="544"/>
      <c r="AC224" s="544"/>
      <c r="AD224" s="544"/>
      <c r="AE224" s="371"/>
      <c r="AF224" s="371"/>
      <c r="AG224" s="371"/>
      <c r="AH224" s="512"/>
      <c r="AI224" s="512"/>
      <c r="AJ224" s="507"/>
      <c r="AK224" s="508"/>
      <c r="AL224" s="508"/>
      <c r="AM224" s="507"/>
      <c r="AN224" s="368"/>
      <c r="AO224" s="815"/>
      <c r="AP224" s="811"/>
      <c r="AQ224" s="811"/>
      <c r="AR224" s="811"/>
      <c r="AS224" s="811"/>
      <c r="AT224" s="811"/>
      <c r="AU224" s="811"/>
      <c r="AV224" s="811"/>
      <c r="AW224" s="811"/>
      <c r="AX224" s="811"/>
      <c r="AY224" s="811"/>
      <c r="AZ224" s="827"/>
      <c r="BA224" s="805"/>
      <c r="BB224" s="807"/>
      <c r="BC224" s="807"/>
      <c r="BD224" s="807"/>
      <c r="BE224" s="828"/>
    </row>
    <row r="225" spans="1:57" ht="33.75" customHeight="1" thickBot="1" x14ac:dyDescent="0.3">
      <c r="A225" s="373"/>
      <c r="B225" s="931"/>
      <c r="C225" s="371"/>
      <c r="D225" s="371"/>
      <c r="E225" s="371"/>
      <c r="F225" s="371"/>
      <c r="G225" s="371"/>
      <c r="H225" s="91" t="s">
        <v>183</v>
      </c>
      <c r="I225" s="92" t="s">
        <v>197</v>
      </c>
      <c r="J225" s="817"/>
      <c r="K225" s="842"/>
      <c r="L225" s="512"/>
      <c r="M225" s="539"/>
      <c r="N225" s="391"/>
      <c r="O225" s="371"/>
      <c r="P225" s="814" t="s">
        <v>169</v>
      </c>
      <c r="Q225" s="823" t="s">
        <v>170</v>
      </c>
      <c r="R225" s="373">
        <f>+IFERROR(VLOOKUP(Q225,[6]DATOS!$E$2:$F$17,2,FALSE),"")</f>
        <v>15</v>
      </c>
      <c r="S225" s="373"/>
      <c r="T225" s="373"/>
      <c r="U225" s="530"/>
      <c r="V225" s="373"/>
      <c r="W225" s="373"/>
      <c r="X225" s="373"/>
      <c r="Y225" s="371"/>
      <c r="Z225" s="373"/>
      <c r="AA225" s="544"/>
      <c r="AB225" s="544"/>
      <c r="AC225" s="544"/>
      <c r="AD225" s="544"/>
      <c r="AE225" s="371"/>
      <c r="AF225" s="371"/>
      <c r="AG225" s="371"/>
      <c r="AH225" s="512"/>
      <c r="AI225" s="512"/>
      <c r="AJ225" s="507"/>
      <c r="AK225" s="508"/>
      <c r="AL225" s="508"/>
      <c r="AM225" s="507"/>
      <c r="AN225" s="368"/>
      <c r="AO225" s="815"/>
      <c r="AP225" s="811"/>
      <c r="AQ225" s="811"/>
      <c r="AR225" s="811"/>
      <c r="AS225" s="811"/>
      <c r="AT225" s="811"/>
      <c r="AU225" s="811"/>
      <c r="AV225" s="811"/>
      <c r="AW225" s="811"/>
      <c r="AX225" s="811"/>
      <c r="AY225" s="811"/>
      <c r="AZ225" s="827"/>
      <c r="BA225" s="805"/>
      <c r="BB225" s="807"/>
      <c r="BC225" s="807"/>
      <c r="BD225" s="807"/>
      <c r="BE225" s="828"/>
    </row>
    <row r="226" spans="1:57" ht="33.75" customHeight="1" thickBot="1" x14ac:dyDescent="0.3">
      <c r="A226" s="373"/>
      <c r="B226" s="931"/>
      <c r="C226" s="371"/>
      <c r="D226" s="371"/>
      <c r="E226" s="371"/>
      <c r="F226" s="371"/>
      <c r="G226" s="371"/>
      <c r="H226" s="91" t="s">
        <v>184</v>
      </c>
      <c r="I226" s="92" t="s">
        <v>197</v>
      </c>
      <c r="J226" s="817"/>
      <c r="K226" s="842"/>
      <c r="L226" s="512"/>
      <c r="M226" s="539"/>
      <c r="N226" s="391"/>
      <c r="O226" s="371"/>
      <c r="P226" s="814"/>
      <c r="Q226" s="824"/>
      <c r="R226" s="373"/>
      <c r="S226" s="373"/>
      <c r="T226" s="373"/>
      <c r="U226" s="530"/>
      <c r="V226" s="373"/>
      <c r="W226" s="373"/>
      <c r="X226" s="373"/>
      <c r="Y226" s="371"/>
      <c r="Z226" s="373"/>
      <c r="AA226" s="544"/>
      <c r="AB226" s="544"/>
      <c r="AC226" s="544"/>
      <c r="AD226" s="544"/>
      <c r="AE226" s="371"/>
      <c r="AF226" s="371"/>
      <c r="AG226" s="371"/>
      <c r="AH226" s="512"/>
      <c r="AI226" s="512"/>
      <c r="AJ226" s="507"/>
      <c r="AK226" s="508"/>
      <c r="AL226" s="508"/>
      <c r="AM226" s="507"/>
      <c r="AN226" s="368"/>
      <c r="AO226" s="815"/>
      <c r="AP226" s="811"/>
      <c r="AQ226" s="811"/>
      <c r="AR226" s="811"/>
      <c r="AS226" s="811"/>
      <c r="AT226" s="811"/>
      <c r="AU226" s="811"/>
      <c r="AV226" s="811"/>
      <c r="AW226" s="811"/>
      <c r="AX226" s="811"/>
      <c r="AY226" s="811"/>
      <c r="AZ226" s="827"/>
      <c r="BA226" s="805"/>
      <c r="BB226" s="807"/>
      <c r="BC226" s="807"/>
      <c r="BD226" s="807"/>
      <c r="BE226" s="828"/>
    </row>
    <row r="227" spans="1:57" ht="33.75" customHeight="1" thickBot="1" x14ac:dyDescent="0.3">
      <c r="A227" s="373"/>
      <c r="B227" s="931"/>
      <c r="C227" s="371"/>
      <c r="D227" s="371"/>
      <c r="E227" s="371"/>
      <c r="F227" s="371"/>
      <c r="G227" s="371"/>
      <c r="H227" s="521" t="s">
        <v>185</v>
      </c>
      <c r="I227" s="92" t="s">
        <v>197</v>
      </c>
      <c r="J227" s="817"/>
      <c r="K227" s="842"/>
      <c r="L227" s="512"/>
      <c r="M227" s="539"/>
      <c r="N227" s="391"/>
      <c r="O227" s="371"/>
      <c r="P227" s="814"/>
      <c r="Q227" s="825"/>
      <c r="R227" s="373"/>
      <c r="S227" s="373"/>
      <c r="T227" s="373"/>
      <c r="U227" s="530"/>
      <c r="V227" s="373"/>
      <c r="W227" s="373"/>
      <c r="X227" s="373"/>
      <c r="Y227" s="371"/>
      <c r="Z227" s="373"/>
      <c r="AA227" s="544"/>
      <c r="AB227" s="544"/>
      <c r="AC227" s="544"/>
      <c r="AD227" s="544"/>
      <c r="AE227" s="371"/>
      <c r="AF227" s="371"/>
      <c r="AG227" s="371"/>
      <c r="AH227" s="512"/>
      <c r="AI227" s="512"/>
      <c r="AJ227" s="507"/>
      <c r="AK227" s="508"/>
      <c r="AL227" s="508"/>
      <c r="AM227" s="507"/>
      <c r="AN227" s="368"/>
      <c r="AO227" s="815"/>
      <c r="AP227" s="811"/>
      <c r="AQ227" s="811"/>
      <c r="AR227" s="811"/>
      <c r="AS227" s="811"/>
      <c r="AT227" s="811"/>
      <c r="AU227" s="811"/>
      <c r="AV227" s="811"/>
      <c r="AW227" s="811"/>
      <c r="AX227" s="811"/>
      <c r="AY227" s="811"/>
      <c r="AZ227" s="827"/>
      <c r="BA227" s="805"/>
      <c r="BB227" s="807"/>
      <c r="BC227" s="807"/>
      <c r="BD227" s="807"/>
      <c r="BE227" s="828"/>
    </row>
    <row r="228" spans="1:57" ht="33.75" customHeight="1" thickBot="1" x14ac:dyDescent="0.3">
      <c r="A228" s="373"/>
      <c r="B228" s="931"/>
      <c r="C228" s="371"/>
      <c r="D228" s="371"/>
      <c r="E228" s="371"/>
      <c r="F228" s="371"/>
      <c r="G228" s="371"/>
      <c r="H228" s="521"/>
      <c r="I228" s="92" t="s">
        <v>197</v>
      </c>
      <c r="J228" s="817"/>
      <c r="K228" s="842"/>
      <c r="L228" s="512"/>
      <c r="M228" s="539"/>
      <c r="N228" s="391"/>
      <c r="O228" s="371"/>
      <c r="P228" s="814" t="s">
        <v>172</v>
      </c>
      <c r="Q228" s="823" t="s">
        <v>173</v>
      </c>
      <c r="R228" s="373">
        <f>+IFERROR(VLOOKUP(Q228,[6]DATOS!$E$2:$F$17,2,FALSE),"")</f>
        <v>15</v>
      </c>
      <c r="S228" s="373"/>
      <c r="T228" s="373"/>
      <c r="U228" s="530"/>
      <c r="V228" s="373"/>
      <c r="W228" s="373"/>
      <c r="X228" s="373"/>
      <c r="Y228" s="371"/>
      <c r="Z228" s="373"/>
      <c r="AA228" s="544"/>
      <c r="AB228" s="544"/>
      <c r="AC228" s="544"/>
      <c r="AD228" s="544"/>
      <c r="AE228" s="371"/>
      <c r="AF228" s="371"/>
      <c r="AG228" s="371"/>
      <c r="AH228" s="512"/>
      <c r="AI228" s="512"/>
      <c r="AJ228" s="507"/>
      <c r="AK228" s="508"/>
      <c r="AL228" s="508"/>
      <c r="AM228" s="507"/>
      <c r="AN228" s="368"/>
      <c r="AO228" s="815"/>
      <c r="AP228" s="811"/>
      <c r="AQ228" s="811"/>
      <c r="AR228" s="811"/>
      <c r="AS228" s="811"/>
      <c r="AT228" s="811"/>
      <c r="AU228" s="811"/>
      <c r="AV228" s="811"/>
      <c r="AW228" s="811"/>
      <c r="AX228" s="811"/>
      <c r="AY228" s="811"/>
      <c r="AZ228" s="827"/>
      <c r="BA228" s="805"/>
      <c r="BB228" s="807"/>
      <c r="BC228" s="807"/>
      <c r="BD228" s="807"/>
      <c r="BE228" s="828"/>
    </row>
    <row r="229" spans="1:57" ht="33.75" customHeight="1" thickBot="1" x14ac:dyDescent="0.3">
      <c r="A229" s="373"/>
      <c r="B229" s="931"/>
      <c r="C229" s="371"/>
      <c r="D229" s="371"/>
      <c r="E229" s="371"/>
      <c r="F229" s="371"/>
      <c r="G229" s="371"/>
      <c r="H229" s="521" t="s">
        <v>186</v>
      </c>
      <c r="I229" s="92" t="s">
        <v>197</v>
      </c>
      <c r="J229" s="817"/>
      <c r="K229" s="842"/>
      <c r="L229" s="512"/>
      <c r="M229" s="539"/>
      <c r="N229" s="391"/>
      <c r="O229" s="371"/>
      <c r="P229" s="814"/>
      <c r="Q229" s="824"/>
      <c r="R229" s="373"/>
      <c r="S229" s="373"/>
      <c r="T229" s="373"/>
      <c r="U229" s="530"/>
      <c r="V229" s="373"/>
      <c r="W229" s="373"/>
      <c r="X229" s="373"/>
      <c r="Y229" s="371"/>
      <c r="Z229" s="373"/>
      <c r="AA229" s="544"/>
      <c r="AB229" s="544"/>
      <c r="AC229" s="544"/>
      <c r="AD229" s="544"/>
      <c r="AE229" s="371"/>
      <c r="AF229" s="371"/>
      <c r="AG229" s="371"/>
      <c r="AH229" s="512"/>
      <c r="AI229" s="512"/>
      <c r="AJ229" s="507"/>
      <c r="AK229" s="508"/>
      <c r="AL229" s="508"/>
      <c r="AM229" s="507"/>
      <c r="AN229" s="368"/>
      <c r="AO229" s="815"/>
      <c r="AP229" s="811"/>
      <c r="AQ229" s="811"/>
      <c r="AR229" s="811"/>
      <c r="AS229" s="811"/>
      <c r="AT229" s="811"/>
      <c r="AU229" s="811"/>
      <c r="AV229" s="811"/>
      <c r="AW229" s="811"/>
      <c r="AX229" s="811"/>
      <c r="AY229" s="811"/>
      <c r="AZ229" s="827"/>
      <c r="BA229" s="805"/>
      <c r="BB229" s="807"/>
      <c r="BC229" s="807"/>
      <c r="BD229" s="807"/>
      <c r="BE229" s="828"/>
    </row>
    <row r="230" spans="1:57" ht="33.75" customHeight="1" thickBot="1" x14ac:dyDescent="0.3">
      <c r="A230" s="373"/>
      <c r="B230" s="931"/>
      <c r="C230" s="371"/>
      <c r="D230" s="371"/>
      <c r="E230" s="371"/>
      <c r="F230" s="371"/>
      <c r="G230" s="371"/>
      <c r="H230" s="521"/>
      <c r="I230" s="92" t="s">
        <v>197</v>
      </c>
      <c r="J230" s="817"/>
      <c r="K230" s="842"/>
      <c r="L230" s="512"/>
      <c r="M230" s="539"/>
      <c r="N230" s="391"/>
      <c r="O230" s="371"/>
      <c r="P230" s="814"/>
      <c r="Q230" s="825"/>
      <c r="R230" s="373"/>
      <c r="S230" s="373"/>
      <c r="T230" s="373"/>
      <c r="U230" s="530"/>
      <c r="V230" s="373"/>
      <c r="W230" s="373"/>
      <c r="X230" s="373"/>
      <c r="Y230" s="371"/>
      <c r="Z230" s="373"/>
      <c r="AA230" s="544"/>
      <c r="AB230" s="544"/>
      <c r="AC230" s="544"/>
      <c r="AD230" s="544"/>
      <c r="AE230" s="371"/>
      <c r="AF230" s="371"/>
      <c r="AG230" s="371"/>
      <c r="AH230" s="512"/>
      <c r="AI230" s="512"/>
      <c r="AJ230" s="507"/>
      <c r="AK230" s="508"/>
      <c r="AL230" s="508"/>
      <c r="AM230" s="507"/>
      <c r="AN230" s="368"/>
      <c r="AO230" s="815"/>
      <c r="AP230" s="811"/>
      <c r="AQ230" s="811"/>
      <c r="AR230" s="811"/>
      <c r="AS230" s="811"/>
      <c r="AT230" s="811"/>
      <c r="AU230" s="811"/>
      <c r="AV230" s="811"/>
      <c r="AW230" s="811"/>
      <c r="AX230" s="811"/>
      <c r="AY230" s="811"/>
      <c r="AZ230" s="827"/>
      <c r="BA230" s="805"/>
      <c r="BB230" s="807"/>
      <c r="BC230" s="807"/>
      <c r="BD230" s="807"/>
      <c r="BE230" s="828"/>
    </row>
    <row r="231" spans="1:57" ht="33.75" customHeight="1" thickBot="1" x14ac:dyDescent="0.3">
      <c r="A231" s="373"/>
      <c r="B231" s="931"/>
      <c r="C231" s="371"/>
      <c r="D231" s="371"/>
      <c r="E231" s="371"/>
      <c r="F231" s="371"/>
      <c r="G231" s="371"/>
      <c r="H231" s="521" t="s">
        <v>187</v>
      </c>
      <c r="I231" s="92" t="s">
        <v>197</v>
      </c>
      <c r="J231" s="817"/>
      <c r="K231" s="842"/>
      <c r="L231" s="512"/>
      <c r="M231" s="539"/>
      <c r="N231" s="391"/>
      <c r="O231" s="371"/>
      <c r="P231" s="814" t="s">
        <v>175</v>
      </c>
      <c r="Q231" s="823" t="s">
        <v>176</v>
      </c>
      <c r="R231" s="373">
        <f>+IFERROR(VLOOKUP(Q231,[6]DATOS!$E$2:$F$17,2,FALSE),"")</f>
        <v>15</v>
      </c>
      <c r="S231" s="373"/>
      <c r="T231" s="373"/>
      <c r="U231" s="530"/>
      <c r="V231" s="373"/>
      <c r="W231" s="373"/>
      <c r="X231" s="373"/>
      <c r="Y231" s="371"/>
      <c r="Z231" s="373"/>
      <c r="AA231" s="544"/>
      <c r="AB231" s="544"/>
      <c r="AC231" s="544"/>
      <c r="AD231" s="544"/>
      <c r="AE231" s="371"/>
      <c r="AF231" s="371"/>
      <c r="AG231" s="371"/>
      <c r="AH231" s="512"/>
      <c r="AI231" s="512"/>
      <c r="AJ231" s="507"/>
      <c r="AK231" s="508"/>
      <c r="AL231" s="508"/>
      <c r="AM231" s="507"/>
      <c r="AN231" s="368"/>
      <c r="AO231" s="815"/>
      <c r="AP231" s="811"/>
      <c r="AQ231" s="811"/>
      <c r="AR231" s="811"/>
      <c r="AS231" s="811"/>
      <c r="AT231" s="811"/>
      <c r="AU231" s="811"/>
      <c r="AV231" s="811"/>
      <c r="AW231" s="811"/>
      <c r="AX231" s="811"/>
      <c r="AY231" s="811"/>
      <c r="AZ231" s="827"/>
      <c r="BA231" s="805"/>
      <c r="BB231" s="807"/>
      <c r="BC231" s="807"/>
      <c r="BD231" s="807"/>
      <c r="BE231" s="828"/>
    </row>
    <row r="232" spans="1:57" ht="33.75" customHeight="1" thickBot="1" x14ac:dyDescent="0.3">
      <c r="A232" s="373"/>
      <c r="B232" s="931"/>
      <c r="C232" s="371"/>
      <c r="D232" s="371"/>
      <c r="E232" s="371"/>
      <c r="F232" s="371"/>
      <c r="G232" s="371"/>
      <c r="H232" s="521"/>
      <c r="I232" s="92" t="s">
        <v>197</v>
      </c>
      <c r="J232" s="817"/>
      <c r="K232" s="842"/>
      <c r="L232" s="512"/>
      <c r="M232" s="539"/>
      <c r="N232" s="391"/>
      <c r="O232" s="371"/>
      <c r="P232" s="814"/>
      <c r="Q232" s="824"/>
      <c r="R232" s="373"/>
      <c r="S232" s="373"/>
      <c r="T232" s="373"/>
      <c r="U232" s="530"/>
      <c r="V232" s="373"/>
      <c r="W232" s="373"/>
      <c r="X232" s="373"/>
      <c r="Y232" s="371"/>
      <c r="Z232" s="373"/>
      <c r="AA232" s="544"/>
      <c r="AB232" s="544"/>
      <c r="AC232" s="544"/>
      <c r="AD232" s="544"/>
      <c r="AE232" s="371"/>
      <c r="AF232" s="371"/>
      <c r="AG232" s="371"/>
      <c r="AH232" s="512"/>
      <c r="AI232" s="512"/>
      <c r="AJ232" s="507"/>
      <c r="AK232" s="508"/>
      <c r="AL232" s="508"/>
      <c r="AM232" s="507"/>
      <c r="AN232" s="368"/>
      <c r="AO232" s="815"/>
      <c r="AP232" s="811"/>
      <c r="AQ232" s="811"/>
      <c r="AR232" s="811"/>
      <c r="AS232" s="811"/>
      <c r="AT232" s="811"/>
      <c r="AU232" s="811"/>
      <c r="AV232" s="811"/>
      <c r="AW232" s="811"/>
      <c r="AX232" s="811"/>
      <c r="AY232" s="811"/>
      <c r="AZ232" s="827"/>
      <c r="BA232" s="805"/>
      <c r="BB232" s="807"/>
      <c r="BC232" s="807"/>
      <c r="BD232" s="807"/>
      <c r="BE232" s="828"/>
    </row>
    <row r="233" spans="1:57" ht="33.75" customHeight="1" thickBot="1" x14ac:dyDescent="0.3">
      <c r="A233" s="373"/>
      <c r="B233" s="931"/>
      <c r="C233" s="371"/>
      <c r="D233" s="371"/>
      <c r="E233" s="371"/>
      <c r="F233" s="371"/>
      <c r="G233" s="371"/>
      <c r="H233" s="521" t="s">
        <v>188</v>
      </c>
      <c r="I233" s="92" t="s">
        <v>197</v>
      </c>
      <c r="J233" s="817"/>
      <c r="K233" s="842"/>
      <c r="L233" s="512"/>
      <c r="M233" s="539"/>
      <c r="N233" s="391"/>
      <c r="O233" s="371"/>
      <c r="P233" s="814"/>
      <c r="Q233" s="824"/>
      <c r="R233" s="373"/>
      <c r="S233" s="373"/>
      <c r="T233" s="373"/>
      <c r="U233" s="530"/>
      <c r="V233" s="373"/>
      <c r="W233" s="373"/>
      <c r="X233" s="373"/>
      <c r="Y233" s="371"/>
      <c r="Z233" s="373"/>
      <c r="AA233" s="544"/>
      <c r="AB233" s="544"/>
      <c r="AC233" s="544"/>
      <c r="AD233" s="544"/>
      <c r="AE233" s="371"/>
      <c r="AF233" s="371"/>
      <c r="AG233" s="371"/>
      <c r="AH233" s="512"/>
      <c r="AI233" s="512"/>
      <c r="AJ233" s="507"/>
      <c r="AK233" s="508"/>
      <c r="AL233" s="508"/>
      <c r="AM233" s="507"/>
      <c r="AN233" s="368"/>
      <c r="AO233" s="815"/>
      <c r="AP233" s="811"/>
      <c r="AQ233" s="811"/>
      <c r="AR233" s="811"/>
      <c r="AS233" s="811"/>
      <c r="AT233" s="811"/>
      <c r="AU233" s="811"/>
      <c r="AV233" s="811"/>
      <c r="AW233" s="811"/>
      <c r="AX233" s="811"/>
      <c r="AY233" s="811"/>
      <c r="AZ233" s="827"/>
      <c r="BA233" s="805"/>
      <c r="BB233" s="807"/>
      <c r="BC233" s="807"/>
      <c r="BD233" s="807"/>
      <c r="BE233" s="828"/>
    </row>
    <row r="234" spans="1:57" ht="33.75" customHeight="1" thickBot="1" x14ac:dyDescent="0.3">
      <c r="A234" s="373"/>
      <c r="B234" s="931"/>
      <c r="C234" s="371"/>
      <c r="D234" s="371"/>
      <c r="E234" s="371"/>
      <c r="F234" s="371"/>
      <c r="G234" s="371"/>
      <c r="H234" s="521"/>
      <c r="I234" s="92" t="s">
        <v>197</v>
      </c>
      <c r="J234" s="817"/>
      <c r="K234" s="842"/>
      <c r="L234" s="512"/>
      <c r="M234" s="539"/>
      <c r="N234" s="391"/>
      <c r="O234" s="371"/>
      <c r="P234" s="814"/>
      <c r="Q234" s="824"/>
      <c r="R234" s="373"/>
      <c r="S234" s="373"/>
      <c r="T234" s="373"/>
      <c r="U234" s="530"/>
      <c r="V234" s="373"/>
      <c r="W234" s="373"/>
      <c r="X234" s="373"/>
      <c r="Y234" s="371"/>
      <c r="Z234" s="373"/>
      <c r="AA234" s="544"/>
      <c r="AB234" s="544"/>
      <c r="AC234" s="544"/>
      <c r="AD234" s="544"/>
      <c r="AE234" s="371"/>
      <c r="AF234" s="371"/>
      <c r="AG234" s="371"/>
      <c r="AH234" s="512"/>
      <c r="AI234" s="512"/>
      <c r="AJ234" s="507"/>
      <c r="AK234" s="508"/>
      <c r="AL234" s="508"/>
      <c r="AM234" s="507"/>
      <c r="AN234" s="368"/>
      <c r="AO234" s="815"/>
      <c r="AP234" s="811"/>
      <c r="AQ234" s="811"/>
      <c r="AR234" s="811"/>
      <c r="AS234" s="811"/>
      <c r="AT234" s="811"/>
      <c r="AU234" s="811"/>
      <c r="AV234" s="811"/>
      <c r="AW234" s="811"/>
      <c r="AX234" s="811"/>
      <c r="AY234" s="811"/>
      <c r="AZ234" s="827"/>
      <c r="BA234" s="805"/>
      <c r="BB234" s="807"/>
      <c r="BC234" s="807"/>
      <c r="BD234" s="807"/>
      <c r="BE234" s="828"/>
    </row>
    <row r="235" spans="1:57" ht="33.75" customHeight="1" thickBot="1" x14ac:dyDescent="0.3">
      <c r="A235" s="373"/>
      <c r="B235" s="931"/>
      <c r="C235" s="371"/>
      <c r="D235" s="371"/>
      <c r="E235" s="371"/>
      <c r="F235" s="371"/>
      <c r="G235" s="371"/>
      <c r="H235" s="521" t="s">
        <v>189</v>
      </c>
      <c r="I235" s="92" t="s">
        <v>197</v>
      </c>
      <c r="J235" s="817"/>
      <c r="K235" s="842"/>
      <c r="L235" s="512"/>
      <c r="M235" s="539"/>
      <c r="N235" s="391"/>
      <c r="O235" s="371"/>
      <c r="P235" s="814"/>
      <c r="Q235" s="825"/>
      <c r="R235" s="373"/>
      <c r="S235" s="373"/>
      <c r="T235" s="373"/>
      <c r="U235" s="530"/>
      <c r="V235" s="373"/>
      <c r="W235" s="373"/>
      <c r="X235" s="373"/>
      <c r="Y235" s="371"/>
      <c r="Z235" s="373"/>
      <c r="AA235" s="544"/>
      <c r="AB235" s="544"/>
      <c r="AC235" s="544"/>
      <c r="AD235" s="544"/>
      <c r="AE235" s="371"/>
      <c r="AF235" s="371"/>
      <c r="AG235" s="371"/>
      <c r="AH235" s="512"/>
      <c r="AI235" s="512"/>
      <c r="AJ235" s="507"/>
      <c r="AK235" s="508"/>
      <c r="AL235" s="508"/>
      <c r="AM235" s="507"/>
      <c r="AN235" s="368"/>
      <c r="AO235" s="815"/>
      <c r="AP235" s="811"/>
      <c r="AQ235" s="811"/>
      <c r="AR235" s="811"/>
      <c r="AS235" s="811"/>
      <c r="AT235" s="811"/>
      <c r="AU235" s="811"/>
      <c r="AV235" s="811"/>
      <c r="AW235" s="811"/>
      <c r="AX235" s="811"/>
      <c r="AY235" s="811"/>
      <c r="AZ235" s="827"/>
      <c r="BA235" s="805"/>
      <c r="BB235" s="807"/>
      <c r="BC235" s="807"/>
      <c r="BD235" s="807"/>
      <c r="BE235" s="828"/>
    </row>
    <row r="236" spans="1:57" ht="33.75" customHeight="1" thickBot="1" x14ac:dyDescent="0.3">
      <c r="A236" s="373"/>
      <c r="B236" s="931"/>
      <c r="C236" s="371"/>
      <c r="D236" s="371"/>
      <c r="E236" s="371"/>
      <c r="F236" s="371"/>
      <c r="G236" s="371"/>
      <c r="H236" s="521"/>
      <c r="I236" s="92" t="s">
        <v>197</v>
      </c>
      <c r="J236" s="817"/>
      <c r="K236" s="842"/>
      <c r="L236" s="512"/>
      <c r="M236" s="539"/>
      <c r="N236" s="391"/>
      <c r="O236" s="371"/>
      <c r="P236" s="814" t="s">
        <v>178</v>
      </c>
      <c r="Q236" s="823" t="s">
        <v>179</v>
      </c>
      <c r="R236" s="373">
        <f>+IFERROR(VLOOKUP(Q236,[6]DATOS!$E$2:$F$17,2,FALSE),"")</f>
        <v>10</v>
      </c>
      <c r="S236" s="373"/>
      <c r="T236" s="373"/>
      <c r="U236" s="530"/>
      <c r="V236" s="373"/>
      <c r="W236" s="373"/>
      <c r="X236" s="373"/>
      <c r="Y236" s="371"/>
      <c r="Z236" s="373"/>
      <c r="AA236" s="544"/>
      <c r="AB236" s="544"/>
      <c r="AC236" s="544"/>
      <c r="AD236" s="544"/>
      <c r="AE236" s="371"/>
      <c r="AF236" s="371"/>
      <c r="AG236" s="371"/>
      <c r="AH236" s="512"/>
      <c r="AI236" s="512"/>
      <c r="AJ236" s="507"/>
      <c r="AK236" s="508"/>
      <c r="AL236" s="508"/>
      <c r="AM236" s="507"/>
      <c r="AN236" s="368"/>
      <c r="AO236" s="815"/>
      <c r="AP236" s="811"/>
      <c r="AQ236" s="811"/>
      <c r="AR236" s="811"/>
      <c r="AS236" s="811"/>
      <c r="AT236" s="811"/>
      <c r="AU236" s="811"/>
      <c r="AV236" s="811"/>
      <c r="AW236" s="811"/>
      <c r="AX236" s="811"/>
      <c r="AY236" s="811"/>
      <c r="AZ236" s="827"/>
      <c r="BA236" s="805"/>
      <c r="BB236" s="807"/>
      <c r="BC236" s="807"/>
      <c r="BD236" s="807"/>
      <c r="BE236" s="828"/>
    </row>
    <row r="237" spans="1:57" ht="33.75" customHeight="1" thickBot="1" x14ac:dyDescent="0.3">
      <c r="A237" s="373"/>
      <c r="B237" s="931"/>
      <c r="C237" s="371"/>
      <c r="D237" s="371"/>
      <c r="E237" s="371"/>
      <c r="F237" s="371"/>
      <c r="G237" s="371"/>
      <c r="H237" s="521" t="s">
        <v>190</v>
      </c>
      <c r="I237" s="92" t="s">
        <v>197</v>
      </c>
      <c r="J237" s="817"/>
      <c r="K237" s="842"/>
      <c r="L237" s="512"/>
      <c r="M237" s="539"/>
      <c r="N237" s="391"/>
      <c r="O237" s="371"/>
      <c r="P237" s="814"/>
      <c r="Q237" s="824"/>
      <c r="R237" s="373"/>
      <c r="S237" s="373"/>
      <c r="T237" s="373"/>
      <c r="U237" s="530"/>
      <c r="V237" s="373"/>
      <c r="W237" s="373"/>
      <c r="X237" s="373"/>
      <c r="Y237" s="371"/>
      <c r="Z237" s="373"/>
      <c r="AA237" s="544"/>
      <c r="AB237" s="544"/>
      <c r="AC237" s="544"/>
      <c r="AD237" s="544"/>
      <c r="AE237" s="371"/>
      <c r="AF237" s="371"/>
      <c r="AG237" s="371"/>
      <c r="AH237" s="512"/>
      <c r="AI237" s="512"/>
      <c r="AJ237" s="507"/>
      <c r="AK237" s="508"/>
      <c r="AL237" s="508"/>
      <c r="AM237" s="507"/>
      <c r="AN237" s="368"/>
      <c r="AO237" s="815"/>
      <c r="AP237" s="811"/>
      <c r="AQ237" s="811"/>
      <c r="AR237" s="811"/>
      <c r="AS237" s="811"/>
      <c r="AT237" s="811"/>
      <c r="AU237" s="811"/>
      <c r="AV237" s="811"/>
      <c r="AW237" s="811"/>
      <c r="AX237" s="811"/>
      <c r="AY237" s="811"/>
      <c r="AZ237" s="827"/>
      <c r="BA237" s="805"/>
      <c r="BB237" s="807"/>
      <c r="BC237" s="807"/>
      <c r="BD237" s="807"/>
      <c r="BE237" s="828"/>
    </row>
    <row r="238" spans="1:57" ht="33.75" customHeight="1" thickBot="1" x14ac:dyDescent="0.3">
      <c r="A238" s="373"/>
      <c r="B238" s="931"/>
      <c r="C238" s="371"/>
      <c r="D238" s="371"/>
      <c r="E238" s="371"/>
      <c r="F238" s="371"/>
      <c r="G238" s="371"/>
      <c r="H238" s="521"/>
      <c r="I238" s="92" t="s">
        <v>197</v>
      </c>
      <c r="J238" s="817"/>
      <c r="K238" s="842"/>
      <c r="L238" s="512"/>
      <c r="M238" s="539"/>
      <c r="N238" s="391"/>
      <c r="O238" s="371"/>
      <c r="P238" s="814"/>
      <c r="Q238" s="824"/>
      <c r="R238" s="373"/>
      <c r="S238" s="373"/>
      <c r="T238" s="373"/>
      <c r="U238" s="530"/>
      <c r="V238" s="373"/>
      <c r="W238" s="373"/>
      <c r="X238" s="373"/>
      <c r="Y238" s="371"/>
      <c r="Z238" s="373"/>
      <c r="AA238" s="544"/>
      <c r="AB238" s="544"/>
      <c r="AC238" s="544"/>
      <c r="AD238" s="544"/>
      <c r="AE238" s="371"/>
      <c r="AF238" s="371"/>
      <c r="AG238" s="371"/>
      <c r="AH238" s="512"/>
      <c r="AI238" s="512"/>
      <c r="AJ238" s="507"/>
      <c r="AK238" s="508"/>
      <c r="AL238" s="508"/>
      <c r="AM238" s="507"/>
      <c r="AN238" s="368"/>
      <c r="AO238" s="815"/>
      <c r="AP238" s="811"/>
      <c r="AQ238" s="811"/>
      <c r="AR238" s="811"/>
      <c r="AS238" s="811"/>
      <c r="AT238" s="811"/>
      <c r="AU238" s="811"/>
      <c r="AV238" s="811"/>
      <c r="AW238" s="811"/>
      <c r="AX238" s="811"/>
      <c r="AY238" s="811"/>
      <c r="AZ238" s="827"/>
      <c r="BA238" s="805"/>
      <c r="BB238" s="807"/>
      <c r="BC238" s="807"/>
      <c r="BD238" s="807"/>
      <c r="BE238" s="828"/>
    </row>
    <row r="239" spans="1:57" ht="33.75" customHeight="1" thickBot="1" x14ac:dyDescent="0.3">
      <c r="A239" s="373"/>
      <c r="B239" s="931"/>
      <c r="C239" s="371"/>
      <c r="D239" s="371"/>
      <c r="E239" s="371"/>
      <c r="F239" s="371"/>
      <c r="G239" s="371"/>
      <c r="H239" s="521" t="s">
        <v>191</v>
      </c>
      <c r="I239" s="92" t="s">
        <v>197</v>
      </c>
      <c r="J239" s="817"/>
      <c r="K239" s="842"/>
      <c r="L239" s="512"/>
      <c r="M239" s="539"/>
      <c r="N239" s="391"/>
      <c r="O239" s="371"/>
      <c r="P239" s="814"/>
      <c r="Q239" s="824"/>
      <c r="R239" s="373"/>
      <c r="S239" s="373"/>
      <c r="T239" s="373"/>
      <c r="U239" s="530"/>
      <c r="V239" s="373"/>
      <c r="W239" s="373"/>
      <c r="X239" s="373"/>
      <c r="Y239" s="371"/>
      <c r="Z239" s="373"/>
      <c r="AA239" s="544"/>
      <c r="AB239" s="544"/>
      <c r="AC239" s="544"/>
      <c r="AD239" s="544"/>
      <c r="AE239" s="371"/>
      <c r="AF239" s="371"/>
      <c r="AG239" s="371"/>
      <c r="AH239" s="512"/>
      <c r="AI239" s="512"/>
      <c r="AJ239" s="507"/>
      <c r="AK239" s="508"/>
      <c r="AL239" s="508"/>
      <c r="AM239" s="507"/>
      <c r="AN239" s="368"/>
      <c r="AO239" s="815"/>
      <c r="AP239" s="811"/>
      <c r="AQ239" s="811"/>
      <c r="AR239" s="811"/>
      <c r="AS239" s="811"/>
      <c r="AT239" s="811"/>
      <c r="AU239" s="811"/>
      <c r="AV239" s="811"/>
      <c r="AW239" s="811"/>
      <c r="AX239" s="811"/>
      <c r="AY239" s="811"/>
      <c r="AZ239" s="827"/>
      <c r="BA239" s="805"/>
      <c r="BB239" s="807"/>
      <c r="BC239" s="807"/>
      <c r="BD239" s="807"/>
      <c r="BE239" s="828"/>
    </row>
    <row r="240" spans="1:57" ht="33.75" customHeight="1" thickBot="1" x14ac:dyDescent="0.3">
      <c r="A240" s="373"/>
      <c r="B240" s="931"/>
      <c r="C240" s="371"/>
      <c r="D240" s="371"/>
      <c r="E240" s="371"/>
      <c r="F240" s="371"/>
      <c r="G240" s="371"/>
      <c r="H240" s="521"/>
      <c r="I240" s="92" t="s">
        <v>197</v>
      </c>
      <c r="J240" s="817"/>
      <c r="K240" s="842"/>
      <c r="L240" s="512"/>
      <c r="M240" s="539"/>
      <c r="N240" s="391"/>
      <c r="O240" s="371"/>
      <c r="P240" s="814"/>
      <c r="Q240" s="825"/>
      <c r="R240" s="373"/>
      <c r="S240" s="373"/>
      <c r="T240" s="373"/>
      <c r="U240" s="625"/>
      <c r="V240" s="373"/>
      <c r="W240" s="373"/>
      <c r="X240" s="373"/>
      <c r="Y240" s="371"/>
      <c r="Z240" s="373"/>
      <c r="AA240" s="544"/>
      <c r="AB240" s="544"/>
      <c r="AC240" s="544"/>
      <c r="AD240" s="544"/>
      <c r="AE240" s="371"/>
      <c r="AF240" s="371"/>
      <c r="AG240" s="371"/>
      <c r="AH240" s="512"/>
      <c r="AI240" s="512"/>
      <c r="AJ240" s="507"/>
      <c r="AK240" s="508"/>
      <c r="AL240" s="508"/>
      <c r="AM240" s="507"/>
      <c r="AN240" s="368"/>
      <c r="AO240" s="826"/>
      <c r="AP240" s="812"/>
      <c r="AQ240" s="812"/>
      <c r="AR240" s="812"/>
      <c r="AS240" s="812"/>
      <c r="AT240" s="812"/>
      <c r="AU240" s="812"/>
      <c r="AV240" s="812"/>
      <c r="AW240" s="812"/>
      <c r="AX240" s="812"/>
      <c r="AY240" s="812"/>
      <c r="AZ240" s="847"/>
      <c r="BA240" s="806"/>
      <c r="BB240" s="813"/>
      <c r="BC240" s="813"/>
      <c r="BD240" s="813"/>
      <c r="BE240" s="838"/>
    </row>
    <row r="241" spans="1:57" ht="105.75" thickBot="1" x14ac:dyDescent="0.3">
      <c r="A241" s="373"/>
      <c r="B241" s="932"/>
      <c r="C241" s="371"/>
      <c r="D241" s="371"/>
      <c r="E241" s="371"/>
      <c r="F241" s="371"/>
      <c r="G241" s="371"/>
      <c r="H241" s="49"/>
      <c r="I241" s="92" t="s">
        <v>197</v>
      </c>
      <c r="J241" s="818"/>
      <c r="K241" s="843"/>
      <c r="L241" s="512"/>
      <c r="M241" s="637"/>
      <c r="N241" s="52"/>
      <c r="O241" s="87"/>
      <c r="P241" s="87"/>
      <c r="Q241" s="87"/>
      <c r="R241" s="87"/>
      <c r="S241" s="87"/>
      <c r="T241" s="87"/>
      <c r="U241" s="87"/>
      <c r="V241" s="87"/>
      <c r="W241" s="87"/>
      <c r="X241" s="87"/>
      <c r="Y241" s="87"/>
      <c r="Z241" s="87"/>
      <c r="AA241" s="87"/>
      <c r="AB241" s="87"/>
      <c r="AC241" s="87"/>
      <c r="AD241" s="87"/>
      <c r="AE241" s="103"/>
      <c r="AF241" s="103"/>
      <c r="AG241" s="103"/>
      <c r="AH241" s="512"/>
      <c r="AI241" s="556"/>
      <c r="AJ241" s="98" t="s">
        <v>350</v>
      </c>
      <c r="AK241" s="64" t="s">
        <v>303</v>
      </c>
      <c r="AL241" s="64" t="s">
        <v>304</v>
      </c>
      <c r="AM241" s="85" t="s">
        <v>351</v>
      </c>
      <c r="AN241" s="53"/>
    </row>
    <row r="242" spans="1:57" ht="46.5" customHeight="1" thickBot="1" x14ac:dyDescent="0.3">
      <c r="A242" s="378">
        <v>8</v>
      </c>
      <c r="B242" s="916" t="s">
        <v>258</v>
      </c>
      <c r="C242" s="511" t="s">
        <v>352</v>
      </c>
      <c r="D242" s="367" t="s">
        <v>142</v>
      </c>
      <c r="E242" s="511" t="s">
        <v>353</v>
      </c>
      <c r="F242" s="367" t="s">
        <v>354</v>
      </c>
      <c r="G242" s="700" t="s">
        <v>145</v>
      </c>
      <c r="H242" s="36" t="s">
        <v>146</v>
      </c>
      <c r="I242" s="92" t="s">
        <v>197</v>
      </c>
      <c r="J242" s="632">
        <f>COUNTIF(I242:I267,[3]DATOS!$D$24)</f>
        <v>26</v>
      </c>
      <c r="K242" s="634" t="str">
        <f>+IF(AND(J242&lt;6,J242&gt;0),"Moderado",IF(AND(J242&lt;12,J242&gt;5),"Mayor",IF(AND(J242&lt;20,J242&gt;11),"Catastrófico","Responda las Preguntas de Impacto")))</f>
        <v>Responda las Preguntas de Impacto</v>
      </c>
      <c r="L242" s="511"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771"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390" t="s">
        <v>355</v>
      </c>
      <c r="O242" s="370" t="s">
        <v>149</v>
      </c>
      <c r="P242" s="34" t="s">
        <v>150</v>
      </c>
      <c r="Q242" s="30" t="s">
        <v>151</v>
      </c>
      <c r="R242" s="30">
        <f>+IFERROR(VLOOKUP(Q242,[10]DATOS!$E$2:$F$17,2,FALSE),"")</f>
        <v>15</v>
      </c>
      <c r="S242" s="674">
        <f>SUM(R242:R249)</f>
        <v>100</v>
      </c>
      <c r="T242" s="373" t="str">
        <f>+IF(AND(S242&lt;=100,S242&gt;=96),"Fuerte",IF(AND(S242&lt;=95,S242&gt;=86),"Moderado",IF(AND(S242&lt;=85,J242&gt;=0),"Débil"," ")))</f>
        <v>Fuerte</v>
      </c>
      <c r="U242" s="373" t="s">
        <v>152</v>
      </c>
      <c r="V242" s="373"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373">
        <f>IF(V242="Fuerte",100,IF(V242="Moderado",50,IF(V242="Débil",0)))</f>
        <v>100</v>
      </c>
      <c r="X242" s="529">
        <f>AVERAGE(W242:W267)</f>
        <v>100</v>
      </c>
      <c r="Y242" s="520" t="s">
        <v>356</v>
      </c>
      <c r="Z242" s="529" t="s">
        <v>264</v>
      </c>
      <c r="AA242" s="754" t="s">
        <v>357</v>
      </c>
      <c r="AB242" s="738" t="str">
        <f>+IF(X242=100,"Fuerte",IF(AND(X242&lt;=99,X242&gt;=50),"Moderado",IF(X242&lt;50,"Débil"," ")))</f>
        <v>Fuerte</v>
      </c>
      <c r="AC242" s="544" t="s">
        <v>156</v>
      </c>
      <c r="AD242" s="544" t="s">
        <v>156</v>
      </c>
      <c r="AE242" s="739"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511"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511" t="str">
        <f>K242</f>
        <v>Responda las Preguntas de Impacto</v>
      </c>
      <c r="AH242" s="511"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604"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507" t="s">
        <v>358</v>
      </c>
      <c r="AK242" s="756">
        <v>43466</v>
      </c>
      <c r="AL242" s="517">
        <v>43830</v>
      </c>
      <c r="AM242" s="683" t="s">
        <v>359</v>
      </c>
      <c r="AN242" s="535" t="s">
        <v>360</v>
      </c>
      <c r="AO242" s="623"/>
      <c r="AP242" s="588"/>
      <c r="AQ242" s="588"/>
      <c r="AR242" s="588"/>
      <c r="AS242" s="588"/>
      <c r="AT242" s="588"/>
      <c r="AU242" s="588"/>
      <c r="AV242" s="588"/>
      <c r="AW242" s="588"/>
      <c r="AX242" s="588"/>
      <c r="AY242" s="588"/>
      <c r="AZ242" s="589"/>
      <c r="BA242" s="592"/>
      <c r="BB242" s="617"/>
      <c r="BC242" s="617"/>
      <c r="BD242" s="617"/>
      <c r="BE242" s="620"/>
    </row>
    <row r="243" spans="1:57" ht="30" customHeight="1" thickBot="1" x14ac:dyDescent="0.3">
      <c r="A243" s="379"/>
      <c r="B243" s="931"/>
      <c r="C243" s="512"/>
      <c r="D243" s="368"/>
      <c r="E243" s="512"/>
      <c r="F243" s="368"/>
      <c r="G243" s="615"/>
      <c r="H243" s="32" t="s">
        <v>161</v>
      </c>
      <c r="I243" s="92" t="s">
        <v>197</v>
      </c>
      <c r="J243" s="551"/>
      <c r="K243" s="554"/>
      <c r="L243" s="512"/>
      <c r="M243" s="772"/>
      <c r="N243" s="391"/>
      <c r="O243" s="371"/>
      <c r="P243" s="34" t="s">
        <v>162</v>
      </c>
      <c r="Q243" s="30" t="s">
        <v>163</v>
      </c>
      <c r="R243" s="30">
        <f>+IFERROR(VLOOKUP(Q243,[10]DATOS!$E$2:$F$17,2,FALSE),"")</f>
        <v>15</v>
      </c>
      <c r="S243" s="675"/>
      <c r="T243" s="373"/>
      <c r="U243" s="373"/>
      <c r="V243" s="373"/>
      <c r="W243" s="373"/>
      <c r="X243" s="530"/>
      <c r="Y243" s="512"/>
      <c r="Z243" s="530"/>
      <c r="AA243" s="558"/>
      <c r="AB243" s="672"/>
      <c r="AC243" s="544"/>
      <c r="AD243" s="544"/>
      <c r="AE243" s="740"/>
      <c r="AF243" s="512"/>
      <c r="AG243" s="512"/>
      <c r="AH243" s="512"/>
      <c r="AI243" s="539"/>
      <c r="AJ243" s="507"/>
      <c r="AK243" s="518"/>
      <c r="AL243" s="518"/>
      <c r="AM243" s="515"/>
      <c r="AN243" s="536"/>
      <c r="AO243" s="580"/>
      <c r="AP243" s="530"/>
      <c r="AQ243" s="530"/>
      <c r="AR243" s="530"/>
      <c r="AS243" s="530"/>
      <c r="AT243" s="530"/>
      <c r="AU243" s="530"/>
      <c r="AV243" s="530"/>
      <c r="AW243" s="530"/>
      <c r="AX243" s="530"/>
      <c r="AY243" s="530"/>
      <c r="AZ243" s="590"/>
      <c r="BA243" s="593"/>
      <c r="BB243" s="618"/>
      <c r="BC243" s="618"/>
      <c r="BD243" s="618"/>
      <c r="BE243" s="621"/>
    </row>
    <row r="244" spans="1:57" ht="30" customHeight="1" thickBot="1" x14ac:dyDescent="0.3">
      <c r="A244" s="379"/>
      <c r="B244" s="931"/>
      <c r="C244" s="512"/>
      <c r="D244" s="368"/>
      <c r="E244" s="512"/>
      <c r="F244" s="368"/>
      <c r="G244" s="615"/>
      <c r="H244" s="32" t="s">
        <v>164</v>
      </c>
      <c r="I244" s="92" t="s">
        <v>197</v>
      </c>
      <c r="J244" s="551"/>
      <c r="K244" s="554"/>
      <c r="L244" s="512"/>
      <c r="M244" s="772"/>
      <c r="N244" s="391"/>
      <c r="O244" s="371"/>
      <c r="P244" s="34" t="s">
        <v>165</v>
      </c>
      <c r="Q244" s="30" t="s">
        <v>166</v>
      </c>
      <c r="R244" s="30">
        <f>+IFERROR(VLOOKUP(Q244,[10]DATOS!$E$2:$F$17,2,FALSE),"")</f>
        <v>15</v>
      </c>
      <c r="S244" s="675"/>
      <c r="T244" s="373"/>
      <c r="U244" s="373"/>
      <c r="V244" s="373"/>
      <c r="W244" s="373"/>
      <c r="X244" s="530"/>
      <c r="Y244" s="512"/>
      <c r="Z244" s="530"/>
      <c r="AA244" s="558"/>
      <c r="AB244" s="672"/>
      <c r="AC244" s="544"/>
      <c r="AD244" s="544"/>
      <c r="AE244" s="740"/>
      <c r="AF244" s="512"/>
      <c r="AG244" s="512"/>
      <c r="AH244" s="512"/>
      <c r="AI244" s="539"/>
      <c r="AJ244" s="507"/>
      <c r="AK244" s="518"/>
      <c r="AL244" s="518"/>
      <c r="AM244" s="515"/>
      <c r="AN244" s="536"/>
      <c r="AO244" s="580"/>
      <c r="AP244" s="530"/>
      <c r="AQ244" s="530"/>
      <c r="AR244" s="530"/>
      <c r="AS244" s="530"/>
      <c r="AT244" s="530"/>
      <c r="AU244" s="530"/>
      <c r="AV244" s="530"/>
      <c r="AW244" s="530"/>
      <c r="AX244" s="530"/>
      <c r="AY244" s="530"/>
      <c r="AZ244" s="590"/>
      <c r="BA244" s="593"/>
      <c r="BB244" s="618"/>
      <c r="BC244" s="618"/>
      <c r="BD244" s="618"/>
      <c r="BE244" s="621"/>
    </row>
    <row r="245" spans="1:57" ht="30" customHeight="1" thickBot="1" x14ac:dyDescent="0.3">
      <c r="A245" s="379"/>
      <c r="B245" s="931"/>
      <c r="C245" s="512"/>
      <c r="D245" s="368"/>
      <c r="E245" s="512"/>
      <c r="F245" s="368"/>
      <c r="G245" s="615"/>
      <c r="H245" s="32" t="s">
        <v>167</v>
      </c>
      <c r="I245" s="92" t="s">
        <v>197</v>
      </c>
      <c r="J245" s="551"/>
      <c r="K245" s="554"/>
      <c r="L245" s="512"/>
      <c r="M245" s="772"/>
      <c r="N245" s="391"/>
      <c r="O245" s="371"/>
      <c r="P245" s="34" t="s">
        <v>169</v>
      </c>
      <c r="Q245" s="30" t="s">
        <v>170</v>
      </c>
      <c r="R245" s="30">
        <f>+IFERROR(VLOOKUP(Q245,[10]DATOS!$E$2:$F$17,2,FALSE),"")</f>
        <v>15</v>
      </c>
      <c r="S245" s="675"/>
      <c r="T245" s="373"/>
      <c r="U245" s="373"/>
      <c r="V245" s="373"/>
      <c r="W245" s="373"/>
      <c r="X245" s="530"/>
      <c r="Y245" s="512"/>
      <c r="Z245" s="530"/>
      <c r="AA245" s="558"/>
      <c r="AB245" s="672"/>
      <c r="AC245" s="544"/>
      <c r="AD245" s="544"/>
      <c r="AE245" s="740"/>
      <c r="AF245" s="512"/>
      <c r="AG245" s="512"/>
      <c r="AH245" s="512"/>
      <c r="AI245" s="539"/>
      <c r="AJ245" s="507"/>
      <c r="AK245" s="518"/>
      <c r="AL245" s="518"/>
      <c r="AM245" s="515"/>
      <c r="AN245" s="536"/>
      <c r="AO245" s="580"/>
      <c r="AP245" s="530"/>
      <c r="AQ245" s="530"/>
      <c r="AR245" s="530"/>
      <c r="AS245" s="530"/>
      <c r="AT245" s="530"/>
      <c r="AU245" s="530"/>
      <c r="AV245" s="530"/>
      <c r="AW245" s="530"/>
      <c r="AX245" s="530"/>
      <c r="AY245" s="530"/>
      <c r="AZ245" s="590"/>
      <c r="BA245" s="593"/>
      <c r="BB245" s="618"/>
      <c r="BC245" s="618"/>
      <c r="BD245" s="618"/>
      <c r="BE245" s="621"/>
    </row>
    <row r="246" spans="1:57" ht="30" customHeight="1" thickBot="1" x14ac:dyDescent="0.3">
      <c r="A246" s="379"/>
      <c r="B246" s="931"/>
      <c r="C246" s="512"/>
      <c r="D246" s="368"/>
      <c r="E246" s="512"/>
      <c r="F246" s="368"/>
      <c r="G246" s="615"/>
      <c r="H246" s="32" t="s">
        <v>171</v>
      </c>
      <c r="I246" s="92" t="s">
        <v>197</v>
      </c>
      <c r="J246" s="551"/>
      <c r="K246" s="554"/>
      <c r="L246" s="512"/>
      <c r="M246" s="772"/>
      <c r="N246" s="391"/>
      <c r="O246" s="371"/>
      <c r="P246" s="34" t="s">
        <v>172</v>
      </c>
      <c r="Q246" s="30" t="s">
        <v>173</v>
      </c>
      <c r="R246" s="30">
        <f>+IFERROR(VLOOKUP(Q246,[10]DATOS!$E$2:$F$17,2,FALSE),"")</f>
        <v>15</v>
      </c>
      <c r="S246" s="675"/>
      <c r="T246" s="373"/>
      <c r="U246" s="373"/>
      <c r="V246" s="373"/>
      <c r="W246" s="373"/>
      <c r="X246" s="530"/>
      <c r="Y246" s="512"/>
      <c r="Z246" s="530"/>
      <c r="AA246" s="558"/>
      <c r="AB246" s="672"/>
      <c r="AC246" s="544"/>
      <c r="AD246" s="544"/>
      <c r="AE246" s="740"/>
      <c r="AF246" s="512"/>
      <c r="AG246" s="512"/>
      <c r="AH246" s="512"/>
      <c r="AI246" s="539"/>
      <c r="AJ246" s="507"/>
      <c r="AK246" s="518"/>
      <c r="AL246" s="518"/>
      <c r="AM246" s="515"/>
      <c r="AN246" s="536"/>
      <c r="AO246" s="580"/>
      <c r="AP246" s="530"/>
      <c r="AQ246" s="530"/>
      <c r="AR246" s="530"/>
      <c r="AS246" s="530"/>
      <c r="AT246" s="530"/>
      <c r="AU246" s="530"/>
      <c r="AV246" s="530"/>
      <c r="AW246" s="530"/>
      <c r="AX246" s="530"/>
      <c r="AY246" s="530"/>
      <c r="AZ246" s="590"/>
      <c r="BA246" s="593"/>
      <c r="BB246" s="618"/>
      <c r="BC246" s="618"/>
      <c r="BD246" s="618"/>
      <c r="BE246" s="621"/>
    </row>
    <row r="247" spans="1:57" ht="30" customHeight="1" thickBot="1" x14ac:dyDescent="0.3">
      <c r="A247" s="379"/>
      <c r="B247" s="931"/>
      <c r="C247" s="512"/>
      <c r="D247" s="368"/>
      <c r="E247" s="512"/>
      <c r="F247" s="368"/>
      <c r="G247" s="615"/>
      <c r="H247" s="32" t="s">
        <v>174</v>
      </c>
      <c r="I247" s="92" t="s">
        <v>197</v>
      </c>
      <c r="J247" s="551"/>
      <c r="K247" s="554"/>
      <c r="L247" s="512"/>
      <c r="M247" s="772"/>
      <c r="N247" s="391"/>
      <c r="O247" s="371"/>
      <c r="P247" s="35" t="s">
        <v>175</v>
      </c>
      <c r="Q247" s="30" t="s">
        <v>176</v>
      </c>
      <c r="R247" s="30">
        <f>+IFERROR(VLOOKUP(Q247,[10]DATOS!$E$2:$F$17,2,FALSE),"")</f>
        <v>15</v>
      </c>
      <c r="S247" s="675"/>
      <c r="T247" s="373"/>
      <c r="U247" s="373"/>
      <c r="V247" s="373"/>
      <c r="W247" s="373"/>
      <c r="X247" s="530"/>
      <c r="Y247" s="512"/>
      <c r="Z247" s="530"/>
      <c r="AA247" s="558"/>
      <c r="AB247" s="672"/>
      <c r="AC247" s="544"/>
      <c r="AD247" s="544"/>
      <c r="AE247" s="740"/>
      <c r="AF247" s="512"/>
      <c r="AG247" s="512"/>
      <c r="AH247" s="512"/>
      <c r="AI247" s="539"/>
      <c r="AJ247" s="507"/>
      <c r="AK247" s="518"/>
      <c r="AL247" s="518"/>
      <c r="AM247" s="515"/>
      <c r="AN247" s="536"/>
      <c r="AO247" s="580"/>
      <c r="AP247" s="530"/>
      <c r="AQ247" s="530"/>
      <c r="AR247" s="530"/>
      <c r="AS247" s="530"/>
      <c r="AT247" s="530"/>
      <c r="AU247" s="530"/>
      <c r="AV247" s="530"/>
      <c r="AW247" s="530"/>
      <c r="AX247" s="530"/>
      <c r="AY247" s="530"/>
      <c r="AZ247" s="590"/>
      <c r="BA247" s="593"/>
      <c r="BB247" s="618"/>
      <c r="BC247" s="618"/>
      <c r="BD247" s="618"/>
      <c r="BE247" s="621"/>
    </row>
    <row r="248" spans="1:57" ht="30" customHeight="1" thickBot="1" x14ac:dyDescent="0.3">
      <c r="A248" s="379"/>
      <c r="B248" s="931"/>
      <c r="C248" s="512"/>
      <c r="D248" s="368"/>
      <c r="E248" s="512"/>
      <c r="F248" s="368"/>
      <c r="G248" s="615"/>
      <c r="H248" s="32" t="s">
        <v>177</v>
      </c>
      <c r="I248" s="92" t="s">
        <v>197</v>
      </c>
      <c r="J248" s="551"/>
      <c r="K248" s="554"/>
      <c r="L248" s="512"/>
      <c r="M248" s="772"/>
      <c r="N248" s="391"/>
      <c r="O248" s="371"/>
      <c r="P248" s="34" t="s">
        <v>178</v>
      </c>
      <c r="Q248" s="34" t="s">
        <v>179</v>
      </c>
      <c r="R248" s="34">
        <f>+IFERROR(VLOOKUP(Q248,[10]DATOS!$E$2:$F$17,2,FALSE),"")</f>
        <v>10</v>
      </c>
      <c r="S248" s="675"/>
      <c r="T248" s="373"/>
      <c r="U248" s="373"/>
      <c r="V248" s="373"/>
      <c r="W248" s="373"/>
      <c r="X248" s="530"/>
      <c r="Y248" s="512"/>
      <c r="Z248" s="530"/>
      <c r="AA248" s="558"/>
      <c r="AB248" s="672"/>
      <c r="AC248" s="544"/>
      <c r="AD248" s="544"/>
      <c r="AE248" s="740"/>
      <c r="AF248" s="512"/>
      <c r="AG248" s="512"/>
      <c r="AH248" s="512"/>
      <c r="AI248" s="539"/>
      <c r="AJ248" s="507"/>
      <c r="AK248" s="518"/>
      <c r="AL248" s="518"/>
      <c r="AM248" s="515"/>
      <c r="AN248" s="536"/>
      <c r="AO248" s="580"/>
      <c r="AP248" s="530"/>
      <c r="AQ248" s="530"/>
      <c r="AR248" s="530"/>
      <c r="AS248" s="530"/>
      <c r="AT248" s="530"/>
      <c r="AU248" s="530"/>
      <c r="AV248" s="530"/>
      <c r="AW248" s="530"/>
      <c r="AX248" s="530"/>
      <c r="AY248" s="530"/>
      <c r="AZ248" s="590"/>
      <c r="BA248" s="593"/>
      <c r="BB248" s="618"/>
      <c r="BC248" s="618"/>
      <c r="BD248" s="618"/>
      <c r="BE248" s="621"/>
    </row>
    <row r="249" spans="1:57" ht="72" customHeight="1" thickBot="1" x14ac:dyDescent="0.3">
      <c r="A249" s="379"/>
      <c r="B249" s="931"/>
      <c r="C249" s="512"/>
      <c r="D249" s="368"/>
      <c r="E249" s="513"/>
      <c r="F249" s="368"/>
      <c r="G249" s="615"/>
      <c r="H249" s="32" t="s">
        <v>180</v>
      </c>
      <c r="I249" s="92" t="s">
        <v>197</v>
      </c>
      <c r="J249" s="551"/>
      <c r="K249" s="554"/>
      <c r="L249" s="512"/>
      <c r="M249" s="772"/>
      <c r="N249" s="391"/>
      <c r="O249" s="371"/>
      <c r="P249" s="33"/>
      <c r="Q249" s="33"/>
      <c r="R249" s="33"/>
      <c r="S249" s="676"/>
      <c r="T249" s="373"/>
      <c r="U249" s="373"/>
      <c r="V249" s="373"/>
      <c r="W249" s="373"/>
      <c r="X249" s="530"/>
      <c r="Y249" s="513"/>
      <c r="Z249" s="531"/>
      <c r="AA249" s="801"/>
      <c r="AB249" s="672"/>
      <c r="AC249" s="544"/>
      <c r="AD249" s="544"/>
      <c r="AE249" s="740"/>
      <c r="AF249" s="512"/>
      <c r="AG249" s="512"/>
      <c r="AH249" s="512"/>
      <c r="AI249" s="539"/>
      <c r="AJ249" s="507"/>
      <c r="AK249" s="519"/>
      <c r="AL249" s="519"/>
      <c r="AM249" s="516"/>
      <c r="AN249" s="536"/>
      <c r="AO249" s="581"/>
      <c r="AP249" s="531"/>
      <c r="AQ249" s="531"/>
      <c r="AR249" s="531"/>
      <c r="AS249" s="531"/>
      <c r="AT249" s="531"/>
      <c r="AU249" s="531"/>
      <c r="AV249" s="531"/>
      <c r="AW249" s="531"/>
      <c r="AX249" s="531"/>
      <c r="AY249" s="531"/>
      <c r="AZ249" s="591"/>
      <c r="BA249" s="594"/>
      <c r="BB249" s="619"/>
      <c r="BC249" s="619"/>
      <c r="BD249" s="619"/>
      <c r="BE249" s="622"/>
    </row>
    <row r="250" spans="1:57" ht="30" customHeight="1" thickBot="1" x14ac:dyDescent="0.3">
      <c r="A250" s="379"/>
      <c r="B250" s="931"/>
      <c r="C250" s="512"/>
      <c r="D250" s="368"/>
      <c r="E250" s="614" t="s">
        <v>361</v>
      </c>
      <c r="F250" s="368"/>
      <c r="G250" s="615"/>
      <c r="H250" s="32" t="s">
        <v>181</v>
      </c>
      <c r="I250" s="92" t="s">
        <v>197</v>
      </c>
      <c r="J250" s="551"/>
      <c r="K250" s="554"/>
      <c r="L250" s="512"/>
      <c r="M250" s="772"/>
      <c r="N250" s="391" t="s">
        <v>362</v>
      </c>
      <c r="O250" s="511" t="s">
        <v>149</v>
      </c>
      <c r="P250" s="30" t="s">
        <v>150</v>
      </c>
      <c r="Q250" s="30" t="s">
        <v>151</v>
      </c>
      <c r="R250" s="30">
        <f>+IFERROR(VLOOKUP(Q250,[10]DATOS!$E$2:$F$17,2,FALSE),"")</f>
        <v>15</v>
      </c>
      <c r="S250" s="529">
        <f>SUM(R250:R259)</f>
        <v>100</v>
      </c>
      <c r="T250" s="529" t="str">
        <f>+IF(AND(S250&lt;=100,S250&gt;=96),"Fuerte",IF(AND(S250&lt;=95,S250&gt;=86),"Moderado",IF(AND(S250&lt;=85,J250&gt;=0),"Débil"," ")))</f>
        <v>Fuerte</v>
      </c>
      <c r="U250" s="529" t="s">
        <v>152</v>
      </c>
      <c r="V250" s="529"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529">
        <f>IF(V250="Fuerte",100,IF(V250="Moderado",50,IF(V250="Débil",0)))</f>
        <v>100</v>
      </c>
      <c r="X250" s="530"/>
      <c r="Y250" s="520" t="s">
        <v>363</v>
      </c>
      <c r="Z250" s="573" t="s">
        <v>270</v>
      </c>
      <c r="AA250" s="520" t="s">
        <v>364</v>
      </c>
      <c r="AB250" s="672"/>
      <c r="AC250" s="544"/>
      <c r="AD250" s="544"/>
      <c r="AE250" s="740"/>
      <c r="AF250" s="512"/>
      <c r="AG250" s="512"/>
      <c r="AH250" s="512"/>
      <c r="AI250" s="539"/>
      <c r="AJ250" s="802" t="s">
        <v>365</v>
      </c>
      <c r="AK250" s="517">
        <v>43466</v>
      </c>
      <c r="AL250" s="517">
        <v>43830</v>
      </c>
      <c r="AM250" s="520" t="s">
        <v>366</v>
      </c>
      <c r="AN250" s="536"/>
      <c r="AO250" s="582"/>
      <c r="AP250" s="373"/>
      <c r="AQ250" s="373"/>
      <c r="AR250" s="373"/>
      <c r="AS250" s="373"/>
      <c r="AT250" s="373"/>
      <c r="AU250" s="373"/>
      <c r="AV250" s="373"/>
      <c r="AW250" s="373"/>
      <c r="AX250" s="373"/>
      <c r="AY250" s="373"/>
      <c r="AZ250" s="420"/>
      <c r="BA250" s="426"/>
      <c r="BB250" s="422"/>
      <c r="BC250" s="422"/>
      <c r="BD250" s="422"/>
      <c r="BE250" s="611"/>
    </row>
    <row r="251" spans="1:57" ht="30" customHeight="1" thickBot="1" x14ac:dyDescent="0.3">
      <c r="A251" s="379"/>
      <c r="B251" s="931"/>
      <c r="C251" s="512"/>
      <c r="D251" s="368"/>
      <c r="E251" s="615"/>
      <c r="F251" s="368"/>
      <c r="G251" s="615"/>
      <c r="H251" s="32" t="s">
        <v>182</v>
      </c>
      <c r="I251" s="92" t="s">
        <v>197</v>
      </c>
      <c r="J251" s="551"/>
      <c r="K251" s="554"/>
      <c r="L251" s="512"/>
      <c r="M251" s="772"/>
      <c r="N251" s="391"/>
      <c r="O251" s="512"/>
      <c r="P251" s="31" t="s">
        <v>162</v>
      </c>
      <c r="Q251" s="30" t="s">
        <v>163</v>
      </c>
      <c r="R251" s="30">
        <f>+IFERROR(VLOOKUP(Q251,[10]DATOS!$E$2:$F$17,2,FALSE),"")</f>
        <v>15</v>
      </c>
      <c r="S251" s="530"/>
      <c r="T251" s="530"/>
      <c r="U251" s="530"/>
      <c r="V251" s="530"/>
      <c r="W251" s="530"/>
      <c r="X251" s="530"/>
      <c r="Y251" s="512"/>
      <c r="Z251" s="530"/>
      <c r="AA251" s="512"/>
      <c r="AB251" s="672"/>
      <c r="AC251" s="544"/>
      <c r="AD251" s="544"/>
      <c r="AE251" s="740"/>
      <c r="AF251" s="512"/>
      <c r="AG251" s="512"/>
      <c r="AH251" s="512"/>
      <c r="AI251" s="539"/>
      <c r="AJ251" s="803"/>
      <c r="AK251" s="518"/>
      <c r="AL251" s="518"/>
      <c r="AM251" s="512"/>
      <c r="AN251" s="536"/>
      <c r="AO251" s="582"/>
      <c r="AP251" s="373"/>
      <c r="AQ251" s="373"/>
      <c r="AR251" s="373"/>
      <c r="AS251" s="373"/>
      <c r="AT251" s="373"/>
      <c r="AU251" s="373"/>
      <c r="AV251" s="373"/>
      <c r="AW251" s="373"/>
      <c r="AX251" s="373"/>
      <c r="AY251" s="373"/>
      <c r="AZ251" s="420"/>
      <c r="BA251" s="426"/>
      <c r="BB251" s="422"/>
      <c r="BC251" s="422"/>
      <c r="BD251" s="422"/>
      <c r="BE251" s="611"/>
    </row>
    <row r="252" spans="1:57" ht="30" customHeight="1" thickBot="1" x14ac:dyDescent="0.3">
      <c r="A252" s="379"/>
      <c r="B252" s="931"/>
      <c r="C252" s="512"/>
      <c r="D252" s="368"/>
      <c r="E252" s="615"/>
      <c r="F252" s="368"/>
      <c r="G252" s="615"/>
      <c r="H252" s="32" t="s">
        <v>183</v>
      </c>
      <c r="I252" s="92" t="s">
        <v>197</v>
      </c>
      <c r="J252" s="551"/>
      <c r="K252" s="554"/>
      <c r="L252" s="512"/>
      <c r="M252" s="772"/>
      <c r="N252" s="391"/>
      <c r="O252" s="512"/>
      <c r="P252" s="31" t="s">
        <v>165</v>
      </c>
      <c r="Q252" s="30" t="s">
        <v>166</v>
      </c>
      <c r="R252" s="30">
        <f>+IFERROR(VLOOKUP(Q252,[10]DATOS!$E$2:$F$17,2,FALSE),"")</f>
        <v>15</v>
      </c>
      <c r="S252" s="530"/>
      <c r="T252" s="530"/>
      <c r="U252" s="530"/>
      <c r="V252" s="530"/>
      <c r="W252" s="530"/>
      <c r="X252" s="530"/>
      <c r="Y252" s="512"/>
      <c r="Z252" s="530"/>
      <c r="AA252" s="512"/>
      <c r="AB252" s="672"/>
      <c r="AC252" s="544"/>
      <c r="AD252" s="544"/>
      <c r="AE252" s="740"/>
      <c r="AF252" s="512"/>
      <c r="AG252" s="512"/>
      <c r="AH252" s="512"/>
      <c r="AI252" s="539"/>
      <c r="AJ252" s="803"/>
      <c r="AK252" s="518"/>
      <c r="AL252" s="518"/>
      <c r="AM252" s="512"/>
      <c r="AN252" s="536"/>
      <c r="AO252" s="582"/>
      <c r="AP252" s="373"/>
      <c r="AQ252" s="373"/>
      <c r="AR252" s="373"/>
      <c r="AS252" s="373"/>
      <c r="AT252" s="373"/>
      <c r="AU252" s="373"/>
      <c r="AV252" s="373"/>
      <c r="AW252" s="373"/>
      <c r="AX252" s="373"/>
      <c r="AY252" s="373"/>
      <c r="AZ252" s="420"/>
      <c r="BA252" s="426"/>
      <c r="BB252" s="422"/>
      <c r="BC252" s="422"/>
      <c r="BD252" s="422"/>
      <c r="BE252" s="611"/>
    </row>
    <row r="253" spans="1:57" ht="30" customHeight="1" thickBot="1" x14ac:dyDescent="0.3">
      <c r="A253" s="379"/>
      <c r="B253" s="931"/>
      <c r="C253" s="512"/>
      <c r="D253" s="368"/>
      <c r="E253" s="615"/>
      <c r="F253" s="368"/>
      <c r="G253" s="615"/>
      <c r="H253" s="32" t="s">
        <v>184</v>
      </c>
      <c r="I253" s="92" t="s">
        <v>197</v>
      </c>
      <c r="J253" s="551"/>
      <c r="K253" s="554"/>
      <c r="L253" s="512"/>
      <c r="M253" s="772"/>
      <c r="N253" s="391"/>
      <c r="O253" s="512"/>
      <c r="P253" s="31" t="s">
        <v>169</v>
      </c>
      <c r="Q253" s="30" t="s">
        <v>170</v>
      </c>
      <c r="R253" s="30">
        <f>+IFERROR(VLOOKUP(Q253,[10]DATOS!$E$2:$F$17,2,FALSE),"")</f>
        <v>15</v>
      </c>
      <c r="S253" s="530"/>
      <c r="T253" s="530"/>
      <c r="U253" s="530"/>
      <c r="V253" s="530"/>
      <c r="W253" s="530"/>
      <c r="X253" s="530"/>
      <c r="Y253" s="512"/>
      <c r="Z253" s="530"/>
      <c r="AA253" s="512"/>
      <c r="AB253" s="672"/>
      <c r="AC253" s="544"/>
      <c r="AD253" s="544"/>
      <c r="AE253" s="740"/>
      <c r="AF253" s="512"/>
      <c r="AG253" s="512"/>
      <c r="AH253" s="512"/>
      <c r="AI253" s="539"/>
      <c r="AJ253" s="803"/>
      <c r="AK253" s="518"/>
      <c r="AL253" s="518"/>
      <c r="AM253" s="512"/>
      <c r="AN253" s="536"/>
      <c r="AO253" s="582"/>
      <c r="AP253" s="373"/>
      <c r="AQ253" s="373"/>
      <c r="AR253" s="373"/>
      <c r="AS253" s="373"/>
      <c r="AT253" s="373"/>
      <c r="AU253" s="373"/>
      <c r="AV253" s="373"/>
      <c r="AW253" s="373"/>
      <c r="AX253" s="373"/>
      <c r="AY253" s="373"/>
      <c r="AZ253" s="420"/>
      <c r="BA253" s="426"/>
      <c r="BB253" s="422"/>
      <c r="BC253" s="422"/>
      <c r="BD253" s="422"/>
      <c r="BE253" s="611"/>
    </row>
    <row r="254" spans="1:57" ht="18.75" customHeight="1" thickBot="1" x14ac:dyDescent="0.3">
      <c r="A254" s="379"/>
      <c r="B254" s="931"/>
      <c r="C254" s="512"/>
      <c r="D254" s="368"/>
      <c r="E254" s="615"/>
      <c r="F254" s="368"/>
      <c r="G254" s="615"/>
      <c r="H254" s="521" t="s">
        <v>185</v>
      </c>
      <c r="I254" s="92" t="s">
        <v>197</v>
      </c>
      <c r="J254" s="551"/>
      <c r="K254" s="554"/>
      <c r="L254" s="512"/>
      <c r="M254" s="772"/>
      <c r="N254" s="391"/>
      <c r="O254" s="512"/>
      <c r="P254" s="31" t="s">
        <v>172</v>
      </c>
      <c r="Q254" s="30" t="s">
        <v>173</v>
      </c>
      <c r="R254" s="30">
        <f>+IFERROR(VLOOKUP(Q254,[10]DATOS!$E$2:$F$17,2,FALSE),"")</f>
        <v>15</v>
      </c>
      <c r="S254" s="530"/>
      <c r="T254" s="530"/>
      <c r="U254" s="530"/>
      <c r="V254" s="530"/>
      <c r="W254" s="530"/>
      <c r="X254" s="530"/>
      <c r="Y254" s="512"/>
      <c r="Z254" s="530"/>
      <c r="AA254" s="512"/>
      <c r="AB254" s="672"/>
      <c r="AC254" s="544"/>
      <c r="AD254" s="544"/>
      <c r="AE254" s="740"/>
      <c r="AF254" s="512"/>
      <c r="AG254" s="512"/>
      <c r="AH254" s="512"/>
      <c r="AI254" s="539"/>
      <c r="AJ254" s="803"/>
      <c r="AK254" s="518"/>
      <c r="AL254" s="518"/>
      <c r="AM254" s="512"/>
      <c r="AN254" s="536"/>
      <c r="AO254" s="582"/>
      <c r="AP254" s="373"/>
      <c r="AQ254" s="373"/>
      <c r="AR254" s="373"/>
      <c r="AS254" s="373"/>
      <c r="AT254" s="373"/>
      <c r="AU254" s="373"/>
      <c r="AV254" s="373"/>
      <c r="AW254" s="373"/>
      <c r="AX254" s="373"/>
      <c r="AY254" s="373"/>
      <c r="AZ254" s="420"/>
      <c r="BA254" s="426"/>
      <c r="BB254" s="422"/>
      <c r="BC254" s="422"/>
      <c r="BD254" s="422"/>
      <c r="BE254" s="611"/>
    </row>
    <row r="255" spans="1:57" ht="45.75" customHeight="1" thickBot="1" x14ac:dyDescent="0.3">
      <c r="A255" s="379"/>
      <c r="B255" s="931"/>
      <c r="C255" s="512"/>
      <c r="D255" s="368"/>
      <c r="E255" s="615"/>
      <c r="F255" s="368"/>
      <c r="G255" s="615"/>
      <c r="H255" s="521"/>
      <c r="I255" s="92" t="s">
        <v>197</v>
      </c>
      <c r="J255" s="551"/>
      <c r="K255" s="554"/>
      <c r="L255" s="512"/>
      <c r="M255" s="772"/>
      <c r="N255" s="391"/>
      <c r="O255" s="512"/>
      <c r="P255" s="31" t="s">
        <v>175</v>
      </c>
      <c r="Q255" s="30" t="s">
        <v>176</v>
      </c>
      <c r="R255" s="30">
        <f>+IFERROR(VLOOKUP(Q255,[10]DATOS!$E$2:$F$17,2,FALSE),"")</f>
        <v>15</v>
      </c>
      <c r="S255" s="530"/>
      <c r="T255" s="530"/>
      <c r="U255" s="530"/>
      <c r="V255" s="530"/>
      <c r="W255" s="530"/>
      <c r="X255" s="530"/>
      <c r="Y255" s="512"/>
      <c r="Z255" s="530"/>
      <c r="AA255" s="512"/>
      <c r="AB255" s="672"/>
      <c r="AC255" s="544"/>
      <c r="AD255" s="544"/>
      <c r="AE255" s="740"/>
      <c r="AF255" s="512"/>
      <c r="AG255" s="512"/>
      <c r="AH255" s="512"/>
      <c r="AI255" s="539"/>
      <c r="AJ255" s="803"/>
      <c r="AK255" s="518"/>
      <c r="AL255" s="518"/>
      <c r="AM255" s="512"/>
      <c r="AN255" s="536"/>
      <c r="AO255" s="582"/>
      <c r="AP255" s="373"/>
      <c r="AQ255" s="373"/>
      <c r="AR255" s="373"/>
      <c r="AS255" s="373"/>
      <c r="AT255" s="373"/>
      <c r="AU255" s="373"/>
      <c r="AV255" s="373"/>
      <c r="AW255" s="373"/>
      <c r="AX255" s="373"/>
      <c r="AY255" s="373"/>
      <c r="AZ255" s="420"/>
      <c r="BA255" s="426"/>
      <c r="BB255" s="422"/>
      <c r="BC255" s="422"/>
      <c r="BD255" s="422"/>
      <c r="BE255" s="611"/>
    </row>
    <row r="256" spans="1:57" ht="27.75" customHeight="1" thickBot="1" x14ac:dyDescent="0.3">
      <c r="A256" s="379"/>
      <c r="B256" s="931"/>
      <c r="C256" s="512"/>
      <c r="D256" s="368"/>
      <c r="E256" s="615"/>
      <c r="F256" s="368"/>
      <c r="G256" s="615"/>
      <c r="H256" s="523" t="s">
        <v>186</v>
      </c>
      <c r="I256" s="92" t="s">
        <v>197</v>
      </c>
      <c r="J256" s="551"/>
      <c r="K256" s="554"/>
      <c r="L256" s="512"/>
      <c r="M256" s="772"/>
      <c r="N256" s="391"/>
      <c r="O256" s="512"/>
      <c r="P256" s="31" t="s">
        <v>178</v>
      </c>
      <c r="Q256" s="34" t="s">
        <v>179</v>
      </c>
      <c r="R256" s="30">
        <f>+IFERROR(VLOOKUP(Q256,[10]DATOS!$E$2:$F$17,2,FALSE),"")</f>
        <v>10</v>
      </c>
      <c r="S256" s="530"/>
      <c r="T256" s="530"/>
      <c r="U256" s="530"/>
      <c r="V256" s="530"/>
      <c r="W256" s="530"/>
      <c r="X256" s="530"/>
      <c r="Y256" s="512"/>
      <c r="Z256" s="530"/>
      <c r="AA256" s="512"/>
      <c r="AB256" s="672"/>
      <c r="AC256" s="544"/>
      <c r="AD256" s="544"/>
      <c r="AE256" s="740"/>
      <c r="AF256" s="512"/>
      <c r="AG256" s="512"/>
      <c r="AH256" s="512"/>
      <c r="AI256" s="539"/>
      <c r="AJ256" s="803"/>
      <c r="AK256" s="518"/>
      <c r="AL256" s="518"/>
      <c r="AM256" s="512"/>
      <c r="AN256" s="536"/>
      <c r="AO256" s="582"/>
      <c r="AP256" s="373"/>
      <c r="AQ256" s="373"/>
      <c r="AR256" s="373"/>
      <c r="AS256" s="373"/>
      <c r="AT256" s="373"/>
      <c r="AU256" s="373"/>
      <c r="AV256" s="373"/>
      <c r="AW256" s="373"/>
      <c r="AX256" s="373"/>
      <c r="AY256" s="373"/>
      <c r="AZ256" s="420"/>
      <c r="BA256" s="426"/>
      <c r="BB256" s="422"/>
      <c r="BC256" s="422"/>
      <c r="BD256" s="422"/>
      <c r="BE256" s="611"/>
    </row>
    <row r="257" spans="1:57" ht="26.25" customHeight="1" thickBot="1" x14ac:dyDescent="0.3">
      <c r="A257" s="379"/>
      <c r="B257" s="931"/>
      <c r="C257" s="512"/>
      <c r="D257" s="368"/>
      <c r="E257" s="615"/>
      <c r="F257" s="368"/>
      <c r="G257" s="615"/>
      <c r="H257" s="525"/>
      <c r="I257" s="92" t="s">
        <v>197</v>
      </c>
      <c r="J257" s="551"/>
      <c r="K257" s="554"/>
      <c r="L257" s="512"/>
      <c r="M257" s="772"/>
      <c r="N257" s="615"/>
      <c r="O257" s="512"/>
      <c r="P257" s="529"/>
      <c r="Q257" s="529"/>
      <c r="R257" s="529"/>
      <c r="S257" s="530"/>
      <c r="T257" s="530"/>
      <c r="U257" s="530"/>
      <c r="V257" s="530"/>
      <c r="W257" s="530"/>
      <c r="X257" s="530"/>
      <c r="Y257" s="512"/>
      <c r="Z257" s="530"/>
      <c r="AA257" s="512"/>
      <c r="AB257" s="672"/>
      <c r="AC257" s="544"/>
      <c r="AD257" s="544"/>
      <c r="AE257" s="740"/>
      <c r="AF257" s="512"/>
      <c r="AG257" s="512"/>
      <c r="AH257" s="512"/>
      <c r="AI257" s="536"/>
      <c r="AJ257" s="803"/>
      <c r="AK257" s="518"/>
      <c r="AL257" s="518"/>
      <c r="AM257" s="512"/>
      <c r="AN257" s="536"/>
      <c r="AO257" s="582"/>
      <c r="AP257" s="373"/>
      <c r="AQ257" s="373"/>
      <c r="AR257" s="373"/>
      <c r="AS257" s="373"/>
      <c r="AT257" s="373"/>
      <c r="AU257" s="373"/>
      <c r="AV257" s="373"/>
      <c r="AW257" s="373"/>
      <c r="AX257" s="373"/>
      <c r="AY257" s="373"/>
      <c r="AZ257" s="420"/>
      <c r="BA257" s="426"/>
      <c r="BB257" s="422"/>
      <c r="BC257" s="422"/>
      <c r="BD257" s="422"/>
      <c r="BE257" s="611"/>
    </row>
    <row r="258" spans="1:57" ht="18.75" customHeight="1" thickBot="1" x14ac:dyDescent="0.3">
      <c r="A258" s="379"/>
      <c r="B258" s="931"/>
      <c r="C258" s="512"/>
      <c r="D258" s="368"/>
      <c r="E258" s="615"/>
      <c r="F258" s="368"/>
      <c r="G258" s="615"/>
      <c r="H258" s="521" t="s">
        <v>187</v>
      </c>
      <c r="I258" s="92" t="s">
        <v>197</v>
      </c>
      <c r="J258" s="551"/>
      <c r="K258" s="554"/>
      <c r="L258" s="512"/>
      <c r="M258" s="772"/>
      <c r="N258" s="615"/>
      <c r="O258" s="512"/>
      <c r="P258" s="530"/>
      <c r="Q258" s="530"/>
      <c r="R258" s="530"/>
      <c r="S258" s="530"/>
      <c r="T258" s="530"/>
      <c r="U258" s="530"/>
      <c r="V258" s="530"/>
      <c r="W258" s="530"/>
      <c r="X258" s="530"/>
      <c r="Y258" s="512"/>
      <c r="Z258" s="530"/>
      <c r="AA258" s="512"/>
      <c r="AB258" s="672"/>
      <c r="AC258" s="544"/>
      <c r="AD258" s="544"/>
      <c r="AE258" s="740"/>
      <c r="AF258" s="512"/>
      <c r="AG258" s="512"/>
      <c r="AH258" s="512"/>
      <c r="AI258" s="536"/>
      <c r="AJ258" s="803"/>
      <c r="AK258" s="518"/>
      <c r="AL258" s="518"/>
      <c r="AM258" s="512"/>
      <c r="AN258" s="536"/>
      <c r="AO258" s="582"/>
      <c r="AP258" s="373"/>
      <c r="AQ258" s="373"/>
      <c r="AR258" s="373"/>
      <c r="AS258" s="373"/>
      <c r="AT258" s="373"/>
      <c r="AU258" s="373"/>
      <c r="AV258" s="373"/>
      <c r="AW258" s="373"/>
      <c r="AX258" s="373"/>
      <c r="AY258" s="373"/>
      <c r="AZ258" s="420"/>
      <c r="BA258" s="426"/>
      <c r="BB258" s="422"/>
      <c r="BC258" s="422"/>
      <c r="BD258" s="422"/>
      <c r="BE258" s="611"/>
    </row>
    <row r="259" spans="1:57" ht="9.75" customHeight="1" thickBot="1" x14ac:dyDescent="0.3">
      <c r="A259" s="379"/>
      <c r="B259" s="931"/>
      <c r="C259" s="512"/>
      <c r="D259" s="368"/>
      <c r="E259" s="615"/>
      <c r="F259" s="368"/>
      <c r="G259" s="615"/>
      <c r="H259" s="521"/>
      <c r="I259" s="92" t="s">
        <v>197</v>
      </c>
      <c r="J259" s="551"/>
      <c r="K259" s="554"/>
      <c r="L259" s="512"/>
      <c r="M259" s="772"/>
      <c r="N259" s="615"/>
      <c r="O259" s="512"/>
      <c r="P259" s="530"/>
      <c r="Q259" s="530"/>
      <c r="R259" s="530"/>
      <c r="S259" s="530"/>
      <c r="T259" s="530"/>
      <c r="U259" s="530"/>
      <c r="V259" s="530"/>
      <c r="W259" s="530"/>
      <c r="X259" s="530"/>
      <c r="Y259" s="512"/>
      <c r="Z259" s="530"/>
      <c r="AA259" s="512"/>
      <c r="AB259" s="672"/>
      <c r="AC259" s="544"/>
      <c r="AD259" s="544"/>
      <c r="AE259" s="740"/>
      <c r="AF259" s="512"/>
      <c r="AG259" s="512"/>
      <c r="AH259" s="512"/>
      <c r="AI259" s="536"/>
      <c r="AJ259" s="803"/>
      <c r="AK259" s="518"/>
      <c r="AL259" s="518"/>
      <c r="AM259" s="512"/>
      <c r="AN259" s="536"/>
      <c r="AO259" s="582"/>
      <c r="AP259" s="373"/>
      <c r="AQ259" s="373"/>
      <c r="AR259" s="373"/>
      <c r="AS259" s="373"/>
      <c r="AT259" s="373"/>
      <c r="AU259" s="373"/>
      <c r="AV259" s="373"/>
      <c r="AW259" s="373"/>
      <c r="AX259" s="373"/>
      <c r="AY259" s="373"/>
      <c r="AZ259" s="420"/>
      <c r="BA259" s="426"/>
      <c r="BB259" s="422"/>
      <c r="BC259" s="422"/>
      <c r="BD259" s="422"/>
      <c r="BE259" s="611"/>
    </row>
    <row r="260" spans="1:57" ht="18.75" customHeight="1" thickBot="1" x14ac:dyDescent="0.3">
      <c r="A260" s="379"/>
      <c r="B260" s="931"/>
      <c r="C260" s="512"/>
      <c r="D260" s="368"/>
      <c r="E260" s="615"/>
      <c r="F260" s="368"/>
      <c r="G260" s="615"/>
      <c r="H260" s="521" t="s">
        <v>188</v>
      </c>
      <c r="I260" s="92" t="s">
        <v>197</v>
      </c>
      <c r="J260" s="551"/>
      <c r="K260" s="554"/>
      <c r="L260" s="512"/>
      <c r="M260" s="772"/>
      <c r="N260" s="615"/>
      <c r="O260" s="512"/>
      <c r="P260" s="530"/>
      <c r="Q260" s="530"/>
      <c r="R260" s="530"/>
      <c r="S260" s="530"/>
      <c r="T260" s="530"/>
      <c r="U260" s="530"/>
      <c r="V260" s="530"/>
      <c r="W260" s="530"/>
      <c r="X260" s="530"/>
      <c r="Y260" s="512"/>
      <c r="Z260" s="530"/>
      <c r="AA260" s="512"/>
      <c r="AB260" s="672"/>
      <c r="AC260" s="544"/>
      <c r="AD260" s="544"/>
      <c r="AE260" s="740"/>
      <c r="AF260" s="512"/>
      <c r="AG260" s="512"/>
      <c r="AH260" s="512"/>
      <c r="AI260" s="536"/>
      <c r="AJ260" s="803"/>
      <c r="AK260" s="518"/>
      <c r="AL260" s="518"/>
      <c r="AM260" s="512"/>
      <c r="AN260" s="536"/>
      <c r="AO260" s="582"/>
      <c r="AP260" s="373"/>
      <c r="AQ260" s="373"/>
      <c r="AR260" s="373"/>
      <c r="AS260" s="373"/>
      <c r="AT260" s="373"/>
      <c r="AU260" s="373"/>
      <c r="AV260" s="373"/>
      <c r="AW260" s="373"/>
      <c r="AX260" s="373"/>
      <c r="AY260" s="373"/>
      <c r="AZ260" s="420"/>
      <c r="BA260" s="426"/>
      <c r="BB260" s="422"/>
      <c r="BC260" s="422"/>
      <c r="BD260" s="422"/>
      <c r="BE260" s="611"/>
    </row>
    <row r="261" spans="1:57" ht="12.75" customHeight="1" thickBot="1" x14ac:dyDescent="0.3">
      <c r="A261" s="379"/>
      <c r="B261" s="931"/>
      <c r="C261" s="512"/>
      <c r="D261" s="368"/>
      <c r="E261" s="615"/>
      <c r="F261" s="368"/>
      <c r="G261" s="615"/>
      <c r="H261" s="521"/>
      <c r="I261" s="92" t="s">
        <v>197</v>
      </c>
      <c r="J261" s="551"/>
      <c r="K261" s="554"/>
      <c r="L261" s="512"/>
      <c r="M261" s="772"/>
      <c r="N261" s="615"/>
      <c r="O261" s="512"/>
      <c r="P261" s="530"/>
      <c r="Q261" s="530"/>
      <c r="R261" s="530"/>
      <c r="S261" s="530"/>
      <c r="T261" s="530"/>
      <c r="U261" s="530"/>
      <c r="V261" s="530"/>
      <c r="W261" s="530"/>
      <c r="X261" s="530"/>
      <c r="Y261" s="512"/>
      <c r="Z261" s="530"/>
      <c r="AA261" s="512"/>
      <c r="AB261" s="672"/>
      <c r="AC261" s="544"/>
      <c r="AD261" s="544"/>
      <c r="AE261" s="740"/>
      <c r="AF261" s="512"/>
      <c r="AG261" s="512"/>
      <c r="AH261" s="512"/>
      <c r="AI261" s="536"/>
      <c r="AJ261" s="803"/>
      <c r="AK261" s="518"/>
      <c r="AL261" s="518"/>
      <c r="AM261" s="512"/>
      <c r="AN261" s="536"/>
      <c r="AO261" s="582"/>
      <c r="AP261" s="373"/>
      <c r="AQ261" s="373"/>
      <c r="AR261" s="373"/>
      <c r="AS261" s="373"/>
      <c r="AT261" s="373"/>
      <c r="AU261" s="373"/>
      <c r="AV261" s="373"/>
      <c r="AW261" s="373"/>
      <c r="AX261" s="373"/>
      <c r="AY261" s="373"/>
      <c r="AZ261" s="420"/>
      <c r="BA261" s="426"/>
      <c r="BB261" s="422"/>
      <c r="BC261" s="422"/>
      <c r="BD261" s="422"/>
      <c r="BE261" s="611"/>
    </row>
    <row r="262" spans="1:57" ht="18.75" customHeight="1" thickBot="1" x14ac:dyDescent="0.3">
      <c r="A262" s="379"/>
      <c r="B262" s="931"/>
      <c r="C262" s="512"/>
      <c r="D262" s="368"/>
      <c r="E262" s="615"/>
      <c r="F262" s="368"/>
      <c r="G262" s="615"/>
      <c r="H262" s="521" t="s">
        <v>189</v>
      </c>
      <c r="I262" s="92" t="s">
        <v>197</v>
      </c>
      <c r="J262" s="551"/>
      <c r="K262" s="554"/>
      <c r="L262" s="512"/>
      <c r="M262" s="772"/>
      <c r="N262" s="615"/>
      <c r="O262" s="512"/>
      <c r="P262" s="530"/>
      <c r="Q262" s="530"/>
      <c r="R262" s="530"/>
      <c r="S262" s="530"/>
      <c r="T262" s="530"/>
      <c r="U262" s="530"/>
      <c r="V262" s="530"/>
      <c r="W262" s="530"/>
      <c r="X262" s="530"/>
      <c r="Y262" s="512"/>
      <c r="Z262" s="530"/>
      <c r="AA262" s="512"/>
      <c r="AB262" s="672"/>
      <c r="AC262" s="544"/>
      <c r="AD262" s="544"/>
      <c r="AE262" s="740"/>
      <c r="AF262" s="512"/>
      <c r="AG262" s="512"/>
      <c r="AH262" s="512"/>
      <c r="AI262" s="536"/>
      <c r="AJ262" s="803"/>
      <c r="AK262" s="518"/>
      <c r="AL262" s="518"/>
      <c r="AM262" s="512"/>
      <c r="AN262" s="536"/>
      <c r="AO262" s="582"/>
      <c r="AP262" s="373"/>
      <c r="AQ262" s="373"/>
      <c r="AR262" s="373"/>
      <c r="AS262" s="373"/>
      <c r="AT262" s="373"/>
      <c r="AU262" s="373"/>
      <c r="AV262" s="373"/>
      <c r="AW262" s="373"/>
      <c r="AX262" s="373"/>
      <c r="AY262" s="373"/>
      <c r="AZ262" s="420"/>
      <c r="BA262" s="426"/>
      <c r="BB262" s="422"/>
      <c r="BC262" s="422"/>
      <c r="BD262" s="422"/>
      <c r="BE262" s="611"/>
    </row>
    <row r="263" spans="1:57" ht="12.75" customHeight="1" thickBot="1" x14ac:dyDescent="0.3">
      <c r="A263" s="379"/>
      <c r="B263" s="931"/>
      <c r="C263" s="512"/>
      <c r="D263" s="368"/>
      <c r="E263" s="615"/>
      <c r="F263" s="368"/>
      <c r="G263" s="615"/>
      <c r="H263" s="521"/>
      <c r="I263" s="92" t="s">
        <v>197</v>
      </c>
      <c r="J263" s="551"/>
      <c r="K263" s="554"/>
      <c r="L263" s="512"/>
      <c r="M263" s="772"/>
      <c r="N263" s="615"/>
      <c r="O263" s="512"/>
      <c r="P263" s="530"/>
      <c r="Q263" s="530"/>
      <c r="R263" s="530"/>
      <c r="S263" s="530"/>
      <c r="T263" s="530"/>
      <c r="U263" s="530"/>
      <c r="V263" s="530"/>
      <c r="W263" s="530"/>
      <c r="X263" s="530"/>
      <c r="Y263" s="512"/>
      <c r="Z263" s="530"/>
      <c r="AA263" s="512"/>
      <c r="AB263" s="672"/>
      <c r="AC263" s="544"/>
      <c r="AD263" s="544"/>
      <c r="AE263" s="740"/>
      <c r="AF263" s="512"/>
      <c r="AG263" s="512"/>
      <c r="AH263" s="512"/>
      <c r="AI263" s="536"/>
      <c r="AJ263" s="803"/>
      <c r="AK263" s="518"/>
      <c r="AL263" s="518"/>
      <c r="AM263" s="512"/>
      <c r="AN263" s="536"/>
      <c r="AO263" s="582"/>
      <c r="AP263" s="373"/>
      <c r="AQ263" s="373"/>
      <c r="AR263" s="373"/>
      <c r="AS263" s="373"/>
      <c r="AT263" s="373"/>
      <c r="AU263" s="373"/>
      <c r="AV263" s="373"/>
      <c r="AW263" s="373"/>
      <c r="AX263" s="373"/>
      <c r="AY263" s="373"/>
      <c r="AZ263" s="420"/>
      <c r="BA263" s="426"/>
      <c r="BB263" s="422"/>
      <c r="BC263" s="422"/>
      <c r="BD263" s="422"/>
      <c r="BE263" s="611"/>
    </row>
    <row r="264" spans="1:57" ht="14.25" customHeight="1" thickBot="1" x14ac:dyDescent="0.3">
      <c r="A264" s="379"/>
      <c r="B264" s="931"/>
      <c r="C264" s="512"/>
      <c r="D264" s="368"/>
      <c r="E264" s="615"/>
      <c r="F264" s="368"/>
      <c r="G264" s="615"/>
      <c r="H264" s="523" t="s">
        <v>190</v>
      </c>
      <c r="I264" s="92" t="s">
        <v>197</v>
      </c>
      <c r="J264" s="551"/>
      <c r="K264" s="554"/>
      <c r="L264" s="512"/>
      <c r="M264" s="772"/>
      <c r="N264" s="615"/>
      <c r="O264" s="512"/>
      <c r="P264" s="530"/>
      <c r="Q264" s="530"/>
      <c r="R264" s="530"/>
      <c r="S264" s="530"/>
      <c r="T264" s="530"/>
      <c r="U264" s="530"/>
      <c r="V264" s="530"/>
      <c r="W264" s="530"/>
      <c r="X264" s="530"/>
      <c r="Y264" s="512"/>
      <c r="Z264" s="530"/>
      <c r="AA264" s="512"/>
      <c r="AB264" s="672"/>
      <c r="AC264" s="544"/>
      <c r="AD264" s="544"/>
      <c r="AE264" s="740"/>
      <c r="AF264" s="512"/>
      <c r="AG264" s="512"/>
      <c r="AH264" s="512"/>
      <c r="AI264" s="536"/>
      <c r="AJ264" s="803"/>
      <c r="AK264" s="518"/>
      <c r="AL264" s="518"/>
      <c r="AM264" s="512"/>
      <c r="AN264" s="536"/>
      <c r="AO264" s="582"/>
      <c r="AP264" s="373"/>
      <c r="AQ264" s="373"/>
      <c r="AR264" s="373"/>
      <c r="AS264" s="373"/>
      <c r="AT264" s="373"/>
      <c r="AU264" s="373"/>
      <c r="AV264" s="373"/>
      <c r="AW264" s="373"/>
      <c r="AX264" s="373"/>
      <c r="AY264" s="373"/>
      <c r="AZ264" s="420"/>
      <c r="BA264" s="426"/>
      <c r="BB264" s="422"/>
      <c r="BC264" s="422"/>
      <c r="BD264" s="422"/>
      <c r="BE264" s="611"/>
    </row>
    <row r="265" spans="1:57" ht="13.5" customHeight="1" thickBot="1" x14ac:dyDescent="0.3">
      <c r="A265" s="379"/>
      <c r="B265" s="931"/>
      <c r="C265" s="512"/>
      <c r="D265" s="368"/>
      <c r="E265" s="615"/>
      <c r="F265" s="368"/>
      <c r="G265" s="615"/>
      <c r="H265" s="525"/>
      <c r="I265" s="92" t="s">
        <v>197</v>
      </c>
      <c r="J265" s="551"/>
      <c r="K265" s="554"/>
      <c r="L265" s="512"/>
      <c r="M265" s="772"/>
      <c r="N265" s="615"/>
      <c r="O265" s="512"/>
      <c r="P265" s="530"/>
      <c r="Q265" s="530"/>
      <c r="R265" s="530"/>
      <c r="S265" s="530"/>
      <c r="T265" s="530"/>
      <c r="U265" s="530"/>
      <c r="V265" s="530"/>
      <c r="W265" s="530"/>
      <c r="X265" s="530"/>
      <c r="Y265" s="512"/>
      <c r="Z265" s="530"/>
      <c r="AA265" s="512"/>
      <c r="AB265" s="672"/>
      <c r="AC265" s="544"/>
      <c r="AD265" s="544"/>
      <c r="AE265" s="740"/>
      <c r="AF265" s="512"/>
      <c r="AG265" s="512"/>
      <c r="AH265" s="512"/>
      <c r="AI265" s="536"/>
      <c r="AJ265" s="803"/>
      <c r="AK265" s="518"/>
      <c r="AL265" s="518"/>
      <c r="AM265" s="512"/>
      <c r="AN265" s="536"/>
      <c r="AO265" s="582"/>
      <c r="AP265" s="373"/>
      <c r="AQ265" s="373"/>
      <c r="AR265" s="373"/>
      <c r="AS265" s="373"/>
      <c r="AT265" s="373"/>
      <c r="AU265" s="373"/>
      <c r="AV265" s="373"/>
      <c r="AW265" s="373"/>
      <c r="AX265" s="373"/>
      <c r="AY265" s="373"/>
      <c r="AZ265" s="420"/>
      <c r="BA265" s="426"/>
      <c r="BB265" s="422"/>
      <c r="BC265" s="422"/>
      <c r="BD265" s="422"/>
      <c r="BE265" s="611"/>
    </row>
    <row r="266" spans="1:57" ht="18.75" customHeight="1" thickBot="1" x14ac:dyDescent="0.3">
      <c r="A266" s="379"/>
      <c r="B266" s="931"/>
      <c r="C266" s="512"/>
      <c r="D266" s="368"/>
      <c r="E266" s="615"/>
      <c r="F266" s="368"/>
      <c r="G266" s="615"/>
      <c r="H266" s="651" t="s">
        <v>191</v>
      </c>
      <c r="I266" s="92" t="s">
        <v>197</v>
      </c>
      <c r="J266" s="551"/>
      <c r="K266" s="554"/>
      <c r="L266" s="512"/>
      <c r="M266" s="772"/>
      <c r="N266" s="615"/>
      <c r="O266" s="512"/>
      <c r="P266" s="530"/>
      <c r="Q266" s="530"/>
      <c r="R266" s="530"/>
      <c r="S266" s="530"/>
      <c r="T266" s="530"/>
      <c r="U266" s="530"/>
      <c r="V266" s="530"/>
      <c r="W266" s="530"/>
      <c r="X266" s="530"/>
      <c r="Y266" s="512"/>
      <c r="Z266" s="530"/>
      <c r="AA266" s="512"/>
      <c r="AB266" s="672"/>
      <c r="AC266" s="544"/>
      <c r="AD266" s="544"/>
      <c r="AE266" s="740"/>
      <c r="AF266" s="512"/>
      <c r="AG266" s="512"/>
      <c r="AH266" s="512"/>
      <c r="AI266" s="536"/>
      <c r="AJ266" s="803"/>
      <c r="AK266" s="518"/>
      <c r="AL266" s="518"/>
      <c r="AM266" s="512"/>
      <c r="AN266" s="536"/>
      <c r="AO266" s="582"/>
      <c r="AP266" s="373"/>
      <c r="AQ266" s="373"/>
      <c r="AR266" s="373"/>
      <c r="AS266" s="373"/>
      <c r="AT266" s="373"/>
      <c r="AU266" s="373"/>
      <c r="AV266" s="373"/>
      <c r="AW266" s="373"/>
      <c r="AX266" s="373"/>
      <c r="AY266" s="373"/>
      <c r="AZ266" s="420"/>
      <c r="BA266" s="426"/>
      <c r="BB266" s="422"/>
      <c r="BC266" s="422"/>
      <c r="BD266" s="422"/>
      <c r="BE266" s="611"/>
    </row>
    <row r="267" spans="1:57" ht="15.75" customHeight="1" thickBot="1" x14ac:dyDescent="0.3">
      <c r="A267" s="380"/>
      <c r="B267" s="932"/>
      <c r="C267" s="556"/>
      <c r="D267" s="369"/>
      <c r="E267" s="616"/>
      <c r="F267" s="369"/>
      <c r="G267" s="616"/>
      <c r="H267" s="652"/>
      <c r="I267" s="92" t="s">
        <v>197</v>
      </c>
      <c r="J267" s="633"/>
      <c r="K267" s="635"/>
      <c r="L267" s="512"/>
      <c r="M267" s="773"/>
      <c r="N267" s="616"/>
      <c r="O267" s="556"/>
      <c r="P267" s="625"/>
      <c r="Q267" s="625"/>
      <c r="R267" s="625"/>
      <c r="S267" s="625"/>
      <c r="T267" s="625"/>
      <c r="U267" s="625"/>
      <c r="V267" s="625"/>
      <c r="W267" s="625"/>
      <c r="X267" s="625"/>
      <c r="Y267" s="556"/>
      <c r="Z267" s="625"/>
      <c r="AA267" s="556"/>
      <c r="AB267" s="673"/>
      <c r="AC267" s="544"/>
      <c r="AD267" s="544"/>
      <c r="AE267" s="741"/>
      <c r="AF267" s="556"/>
      <c r="AG267" s="556"/>
      <c r="AH267" s="512"/>
      <c r="AI267" s="599"/>
      <c r="AJ267" s="804"/>
      <c r="AK267" s="762"/>
      <c r="AL267" s="762"/>
      <c r="AM267" s="556"/>
      <c r="AN267" s="599"/>
      <c r="AO267" s="612"/>
      <c r="AP267" s="374"/>
      <c r="AQ267" s="374"/>
      <c r="AR267" s="374"/>
      <c r="AS267" s="374"/>
      <c r="AT267" s="374"/>
      <c r="AU267" s="374"/>
      <c r="AV267" s="374"/>
      <c r="AW267" s="374"/>
      <c r="AX267" s="374"/>
      <c r="AY267" s="374"/>
      <c r="AZ267" s="427"/>
      <c r="BA267" s="428"/>
      <c r="BB267" s="429"/>
      <c r="BC267" s="429"/>
      <c r="BD267" s="429"/>
      <c r="BE267" s="613"/>
    </row>
    <row r="268" spans="1:57" ht="46.5" customHeight="1" thickBot="1" x14ac:dyDescent="0.3">
      <c r="A268" s="378">
        <v>9</v>
      </c>
      <c r="B268" s="916" t="s">
        <v>367</v>
      </c>
      <c r="C268" s="511" t="s">
        <v>368</v>
      </c>
      <c r="D268" s="367" t="s">
        <v>142</v>
      </c>
      <c r="E268" s="511" t="s">
        <v>369</v>
      </c>
      <c r="F268" s="367" t="s">
        <v>370</v>
      </c>
      <c r="G268" s="700" t="s">
        <v>145</v>
      </c>
      <c r="H268" s="36" t="s">
        <v>146</v>
      </c>
      <c r="I268" s="92" t="s">
        <v>197</v>
      </c>
      <c r="J268" s="632">
        <f>COUNTIF(I268:I293,[3]DATOS!$D$24)</f>
        <v>26</v>
      </c>
      <c r="K268" s="634" t="str">
        <f>+IF(AND(J268&lt;6,J268&gt;0),"Moderado",IF(AND(J268&lt;12,J268&gt;5),"Mayor",IF(AND(J268&lt;20,J268&gt;11),"Catastrófico","Responda las Preguntas de Impacto")))</f>
        <v>Responda las Preguntas de Impacto</v>
      </c>
      <c r="L268" s="511"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771"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390" t="s">
        <v>371</v>
      </c>
      <c r="O268" s="370" t="s">
        <v>149</v>
      </c>
      <c r="P268" s="34" t="s">
        <v>150</v>
      </c>
      <c r="Q268" s="30" t="s">
        <v>151</v>
      </c>
      <c r="R268" s="30">
        <f>+IFERROR(VLOOKUP(Q268,[11]DATOS!$E$2:$F$17,2,FALSE),"")</f>
        <v>15</v>
      </c>
      <c r="S268" s="674">
        <f>SUM(R268:R275)</f>
        <v>100</v>
      </c>
      <c r="T268" s="373" t="str">
        <f>+IF(AND(S268&lt;=100,S268&gt;=96),"Fuerte",IF(AND(S268&lt;=95,S268&gt;=86),"Moderado",IF(AND(S268&lt;=85,J268&gt;=0),"Débil"," ")))</f>
        <v>Fuerte</v>
      </c>
      <c r="U268" s="373" t="s">
        <v>152</v>
      </c>
      <c r="V268" s="373"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373">
        <f>IF(V268="Fuerte",100,IF(V268="Moderado",50,IF(V268="Débil",0)))</f>
        <v>100</v>
      </c>
      <c r="X268" s="529">
        <f>AVERAGE(W268:W293)</f>
        <v>100</v>
      </c>
      <c r="Y268" s="520" t="s">
        <v>372</v>
      </c>
      <c r="Z268" s="529" t="s">
        <v>264</v>
      </c>
      <c r="AA268" s="754" t="s">
        <v>373</v>
      </c>
      <c r="AB268" s="738" t="str">
        <f>+IF(X268=100,"Fuerte",IF(AND(X268&lt;=99,X268&gt;=50),"Moderado",IF(X268&lt;50,"Débil"," ")))</f>
        <v>Fuerte</v>
      </c>
      <c r="AC268" s="544" t="s">
        <v>156</v>
      </c>
      <c r="AD268" s="544" t="s">
        <v>156</v>
      </c>
      <c r="AE268" s="739"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511"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511" t="str">
        <f>K268</f>
        <v>Responda las Preguntas de Impacto</v>
      </c>
      <c r="AH268" s="511"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604"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507" t="s">
        <v>374</v>
      </c>
      <c r="AK268" s="756">
        <v>43466</v>
      </c>
      <c r="AL268" s="517">
        <v>43830</v>
      </c>
      <c r="AM268" s="683" t="s">
        <v>375</v>
      </c>
      <c r="AN268" s="535" t="s">
        <v>376</v>
      </c>
      <c r="AO268" s="623"/>
      <c r="AP268" s="588"/>
      <c r="AQ268" s="588"/>
      <c r="AR268" s="588"/>
      <c r="AS268" s="588"/>
      <c r="AT268" s="588"/>
      <c r="AU268" s="588"/>
      <c r="AV268" s="588"/>
      <c r="AW268" s="588"/>
      <c r="AX268" s="588"/>
      <c r="AY268" s="588"/>
      <c r="AZ268" s="589"/>
      <c r="BA268" s="592"/>
      <c r="BB268" s="617"/>
      <c r="BC268" s="617"/>
      <c r="BD268" s="617"/>
      <c r="BE268" s="620"/>
    </row>
    <row r="269" spans="1:57" ht="30" customHeight="1" thickBot="1" x14ac:dyDescent="0.3">
      <c r="A269" s="379"/>
      <c r="B269" s="542"/>
      <c r="C269" s="512"/>
      <c r="D269" s="368"/>
      <c r="E269" s="512"/>
      <c r="F269" s="368"/>
      <c r="G269" s="615"/>
      <c r="H269" s="32" t="s">
        <v>161</v>
      </c>
      <c r="I269" s="92" t="s">
        <v>197</v>
      </c>
      <c r="J269" s="551"/>
      <c r="K269" s="554"/>
      <c r="L269" s="512"/>
      <c r="M269" s="772"/>
      <c r="N269" s="391"/>
      <c r="O269" s="371"/>
      <c r="P269" s="34" t="s">
        <v>162</v>
      </c>
      <c r="Q269" s="30" t="s">
        <v>163</v>
      </c>
      <c r="R269" s="30">
        <f>+IFERROR(VLOOKUP(Q269,[11]DATOS!$E$2:$F$17,2,FALSE),"")</f>
        <v>15</v>
      </c>
      <c r="S269" s="675"/>
      <c r="T269" s="373"/>
      <c r="U269" s="373"/>
      <c r="V269" s="373"/>
      <c r="W269" s="373"/>
      <c r="X269" s="530"/>
      <c r="Y269" s="512"/>
      <c r="Z269" s="530"/>
      <c r="AA269" s="558"/>
      <c r="AB269" s="672"/>
      <c r="AC269" s="544"/>
      <c r="AD269" s="544"/>
      <c r="AE269" s="740"/>
      <c r="AF269" s="512"/>
      <c r="AG269" s="512"/>
      <c r="AH269" s="512"/>
      <c r="AI269" s="539"/>
      <c r="AJ269" s="507"/>
      <c r="AK269" s="518"/>
      <c r="AL269" s="518"/>
      <c r="AM269" s="515"/>
      <c r="AN269" s="536"/>
      <c r="AO269" s="580"/>
      <c r="AP269" s="530"/>
      <c r="AQ269" s="530"/>
      <c r="AR269" s="530"/>
      <c r="AS269" s="530"/>
      <c r="AT269" s="530"/>
      <c r="AU269" s="530"/>
      <c r="AV269" s="530"/>
      <c r="AW269" s="530"/>
      <c r="AX269" s="530"/>
      <c r="AY269" s="530"/>
      <c r="AZ269" s="590"/>
      <c r="BA269" s="593"/>
      <c r="BB269" s="618"/>
      <c r="BC269" s="618"/>
      <c r="BD269" s="618"/>
      <c r="BE269" s="621"/>
    </row>
    <row r="270" spans="1:57" ht="30" customHeight="1" thickBot="1" x14ac:dyDescent="0.3">
      <c r="A270" s="379"/>
      <c r="B270" s="542"/>
      <c r="C270" s="512"/>
      <c r="D270" s="368"/>
      <c r="E270" s="512"/>
      <c r="F270" s="368"/>
      <c r="G270" s="615"/>
      <c r="H270" s="32" t="s">
        <v>164</v>
      </c>
      <c r="I270" s="92" t="s">
        <v>197</v>
      </c>
      <c r="J270" s="551"/>
      <c r="K270" s="554"/>
      <c r="L270" s="512"/>
      <c r="M270" s="772"/>
      <c r="N270" s="391"/>
      <c r="O270" s="371"/>
      <c r="P270" s="34" t="s">
        <v>165</v>
      </c>
      <c r="Q270" s="30" t="s">
        <v>166</v>
      </c>
      <c r="R270" s="30">
        <f>+IFERROR(VLOOKUP(Q270,[11]DATOS!$E$2:$F$17,2,FALSE),"")</f>
        <v>15</v>
      </c>
      <c r="S270" s="675"/>
      <c r="T270" s="373"/>
      <c r="U270" s="373"/>
      <c r="V270" s="373"/>
      <c r="W270" s="373"/>
      <c r="X270" s="530"/>
      <c r="Y270" s="512"/>
      <c r="Z270" s="530"/>
      <c r="AA270" s="558"/>
      <c r="AB270" s="672"/>
      <c r="AC270" s="544"/>
      <c r="AD270" s="544"/>
      <c r="AE270" s="740"/>
      <c r="AF270" s="512"/>
      <c r="AG270" s="512"/>
      <c r="AH270" s="512"/>
      <c r="AI270" s="539"/>
      <c r="AJ270" s="507"/>
      <c r="AK270" s="518"/>
      <c r="AL270" s="518"/>
      <c r="AM270" s="515"/>
      <c r="AN270" s="536"/>
      <c r="AO270" s="580"/>
      <c r="AP270" s="530"/>
      <c r="AQ270" s="530"/>
      <c r="AR270" s="530"/>
      <c r="AS270" s="530"/>
      <c r="AT270" s="530"/>
      <c r="AU270" s="530"/>
      <c r="AV270" s="530"/>
      <c r="AW270" s="530"/>
      <c r="AX270" s="530"/>
      <c r="AY270" s="530"/>
      <c r="AZ270" s="590"/>
      <c r="BA270" s="593"/>
      <c r="BB270" s="618"/>
      <c r="BC270" s="618"/>
      <c r="BD270" s="618"/>
      <c r="BE270" s="621"/>
    </row>
    <row r="271" spans="1:57" ht="30" customHeight="1" thickBot="1" x14ac:dyDescent="0.3">
      <c r="A271" s="379"/>
      <c r="B271" s="542"/>
      <c r="C271" s="512"/>
      <c r="D271" s="368"/>
      <c r="E271" s="512"/>
      <c r="F271" s="368"/>
      <c r="G271" s="615"/>
      <c r="H271" s="32" t="s">
        <v>167</v>
      </c>
      <c r="I271" s="92" t="s">
        <v>197</v>
      </c>
      <c r="J271" s="551"/>
      <c r="K271" s="554"/>
      <c r="L271" s="512"/>
      <c r="M271" s="772"/>
      <c r="N271" s="391"/>
      <c r="O271" s="371"/>
      <c r="P271" s="34" t="s">
        <v>169</v>
      </c>
      <c r="Q271" s="30" t="s">
        <v>170</v>
      </c>
      <c r="R271" s="30">
        <f>+IFERROR(VLOOKUP(Q271,[11]DATOS!$E$2:$F$17,2,FALSE),"")</f>
        <v>15</v>
      </c>
      <c r="S271" s="675"/>
      <c r="T271" s="373"/>
      <c r="U271" s="373"/>
      <c r="V271" s="373"/>
      <c r="W271" s="373"/>
      <c r="X271" s="530"/>
      <c r="Y271" s="512"/>
      <c r="Z271" s="530"/>
      <c r="AA271" s="558"/>
      <c r="AB271" s="672"/>
      <c r="AC271" s="544"/>
      <c r="AD271" s="544"/>
      <c r="AE271" s="740"/>
      <c r="AF271" s="512"/>
      <c r="AG271" s="512"/>
      <c r="AH271" s="512"/>
      <c r="AI271" s="539"/>
      <c r="AJ271" s="507"/>
      <c r="AK271" s="518"/>
      <c r="AL271" s="518"/>
      <c r="AM271" s="515"/>
      <c r="AN271" s="536"/>
      <c r="AO271" s="580"/>
      <c r="AP271" s="530"/>
      <c r="AQ271" s="530"/>
      <c r="AR271" s="530"/>
      <c r="AS271" s="530"/>
      <c r="AT271" s="530"/>
      <c r="AU271" s="530"/>
      <c r="AV271" s="530"/>
      <c r="AW271" s="530"/>
      <c r="AX271" s="530"/>
      <c r="AY271" s="530"/>
      <c r="AZ271" s="590"/>
      <c r="BA271" s="593"/>
      <c r="BB271" s="618"/>
      <c r="BC271" s="618"/>
      <c r="BD271" s="618"/>
      <c r="BE271" s="621"/>
    </row>
    <row r="272" spans="1:57" ht="30" customHeight="1" thickBot="1" x14ac:dyDescent="0.3">
      <c r="A272" s="379"/>
      <c r="B272" s="542"/>
      <c r="C272" s="512"/>
      <c r="D272" s="368"/>
      <c r="E272" s="512"/>
      <c r="F272" s="368"/>
      <c r="G272" s="615"/>
      <c r="H272" s="32" t="s">
        <v>171</v>
      </c>
      <c r="I272" s="92" t="s">
        <v>197</v>
      </c>
      <c r="J272" s="551"/>
      <c r="K272" s="554"/>
      <c r="L272" s="512"/>
      <c r="M272" s="772"/>
      <c r="N272" s="391"/>
      <c r="O272" s="371"/>
      <c r="P272" s="34" t="s">
        <v>172</v>
      </c>
      <c r="Q272" s="30" t="s">
        <v>173</v>
      </c>
      <c r="R272" s="30">
        <f>+IFERROR(VLOOKUP(Q272,[11]DATOS!$E$2:$F$17,2,FALSE),"")</f>
        <v>15</v>
      </c>
      <c r="S272" s="675"/>
      <c r="T272" s="373"/>
      <c r="U272" s="373"/>
      <c r="V272" s="373"/>
      <c r="W272" s="373"/>
      <c r="X272" s="530"/>
      <c r="Y272" s="512"/>
      <c r="Z272" s="530"/>
      <c r="AA272" s="558"/>
      <c r="AB272" s="672"/>
      <c r="AC272" s="544"/>
      <c r="AD272" s="544"/>
      <c r="AE272" s="740"/>
      <c r="AF272" s="512"/>
      <c r="AG272" s="512"/>
      <c r="AH272" s="512"/>
      <c r="AI272" s="539"/>
      <c r="AJ272" s="507"/>
      <c r="AK272" s="518"/>
      <c r="AL272" s="518"/>
      <c r="AM272" s="515"/>
      <c r="AN272" s="536"/>
      <c r="AO272" s="580"/>
      <c r="AP272" s="530"/>
      <c r="AQ272" s="530"/>
      <c r="AR272" s="530"/>
      <c r="AS272" s="530"/>
      <c r="AT272" s="530"/>
      <c r="AU272" s="530"/>
      <c r="AV272" s="530"/>
      <c r="AW272" s="530"/>
      <c r="AX272" s="530"/>
      <c r="AY272" s="530"/>
      <c r="AZ272" s="590"/>
      <c r="BA272" s="593"/>
      <c r="BB272" s="618"/>
      <c r="BC272" s="618"/>
      <c r="BD272" s="618"/>
      <c r="BE272" s="621"/>
    </row>
    <row r="273" spans="1:57" ht="30" customHeight="1" thickBot="1" x14ac:dyDescent="0.3">
      <c r="A273" s="379"/>
      <c r="B273" s="542"/>
      <c r="C273" s="512"/>
      <c r="D273" s="368"/>
      <c r="E273" s="512"/>
      <c r="F273" s="368"/>
      <c r="G273" s="615"/>
      <c r="H273" s="32" t="s">
        <v>174</v>
      </c>
      <c r="I273" s="92" t="s">
        <v>197</v>
      </c>
      <c r="J273" s="551"/>
      <c r="K273" s="554"/>
      <c r="L273" s="512"/>
      <c r="M273" s="772"/>
      <c r="N273" s="391"/>
      <c r="O273" s="371"/>
      <c r="P273" s="35" t="s">
        <v>175</v>
      </c>
      <c r="Q273" s="30" t="s">
        <v>176</v>
      </c>
      <c r="R273" s="30">
        <f>+IFERROR(VLOOKUP(Q273,[11]DATOS!$E$2:$F$17,2,FALSE),"")</f>
        <v>15</v>
      </c>
      <c r="S273" s="675"/>
      <c r="T273" s="373"/>
      <c r="U273" s="373"/>
      <c r="V273" s="373"/>
      <c r="W273" s="373"/>
      <c r="X273" s="530"/>
      <c r="Y273" s="512"/>
      <c r="Z273" s="530"/>
      <c r="AA273" s="558"/>
      <c r="AB273" s="672"/>
      <c r="AC273" s="544"/>
      <c r="AD273" s="544"/>
      <c r="AE273" s="740"/>
      <c r="AF273" s="512"/>
      <c r="AG273" s="512"/>
      <c r="AH273" s="512"/>
      <c r="AI273" s="539"/>
      <c r="AJ273" s="507"/>
      <c r="AK273" s="518"/>
      <c r="AL273" s="518"/>
      <c r="AM273" s="515"/>
      <c r="AN273" s="536"/>
      <c r="AO273" s="580"/>
      <c r="AP273" s="530"/>
      <c r="AQ273" s="530"/>
      <c r="AR273" s="530"/>
      <c r="AS273" s="530"/>
      <c r="AT273" s="530"/>
      <c r="AU273" s="530"/>
      <c r="AV273" s="530"/>
      <c r="AW273" s="530"/>
      <c r="AX273" s="530"/>
      <c r="AY273" s="530"/>
      <c r="AZ273" s="590"/>
      <c r="BA273" s="593"/>
      <c r="BB273" s="618"/>
      <c r="BC273" s="618"/>
      <c r="BD273" s="618"/>
      <c r="BE273" s="621"/>
    </row>
    <row r="274" spans="1:57" ht="30" customHeight="1" thickBot="1" x14ac:dyDescent="0.3">
      <c r="A274" s="379"/>
      <c r="B274" s="542"/>
      <c r="C274" s="512"/>
      <c r="D274" s="368"/>
      <c r="E274" s="512"/>
      <c r="F274" s="368"/>
      <c r="G274" s="615"/>
      <c r="H274" s="32" t="s">
        <v>177</v>
      </c>
      <c r="I274" s="92" t="s">
        <v>197</v>
      </c>
      <c r="J274" s="551"/>
      <c r="K274" s="554"/>
      <c r="L274" s="512"/>
      <c r="M274" s="772"/>
      <c r="N274" s="391"/>
      <c r="O274" s="371"/>
      <c r="P274" s="34" t="s">
        <v>178</v>
      </c>
      <c r="Q274" s="34" t="s">
        <v>179</v>
      </c>
      <c r="R274" s="34">
        <f>+IFERROR(VLOOKUP(Q274,[11]DATOS!$E$2:$F$17,2,FALSE),"")</f>
        <v>10</v>
      </c>
      <c r="S274" s="675"/>
      <c r="T274" s="373"/>
      <c r="U274" s="373"/>
      <c r="V274" s="373"/>
      <c r="W274" s="373"/>
      <c r="X274" s="530"/>
      <c r="Y274" s="512"/>
      <c r="Z274" s="530"/>
      <c r="AA274" s="558"/>
      <c r="AB274" s="672"/>
      <c r="AC274" s="544"/>
      <c r="AD274" s="544"/>
      <c r="AE274" s="740"/>
      <c r="AF274" s="512"/>
      <c r="AG274" s="512"/>
      <c r="AH274" s="512"/>
      <c r="AI274" s="539"/>
      <c r="AJ274" s="507"/>
      <c r="AK274" s="518"/>
      <c r="AL274" s="518"/>
      <c r="AM274" s="515"/>
      <c r="AN274" s="536"/>
      <c r="AO274" s="580"/>
      <c r="AP274" s="530"/>
      <c r="AQ274" s="530"/>
      <c r="AR274" s="530"/>
      <c r="AS274" s="530"/>
      <c r="AT274" s="530"/>
      <c r="AU274" s="530"/>
      <c r="AV274" s="530"/>
      <c r="AW274" s="530"/>
      <c r="AX274" s="530"/>
      <c r="AY274" s="530"/>
      <c r="AZ274" s="590"/>
      <c r="BA274" s="593"/>
      <c r="BB274" s="618"/>
      <c r="BC274" s="618"/>
      <c r="BD274" s="618"/>
      <c r="BE274" s="621"/>
    </row>
    <row r="275" spans="1:57" ht="72" customHeight="1" thickBot="1" x14ac:dyDescent="0.3">
      <c r="A275" s="379"/>
      <c r="B275" s="542"/>
      <c r="C275" s="512"/>
      <c r="D275" s="368"/>
      <c r="E275" s="513"/>
      <c r="F275" s="368"/>
      <c r="G275" s="615"/>
      <c r="H275" s="32" t="s">
        <v>180</v>
      </c>
      <c r="I275" s="92" t="s">
        <v>197</v>
      </c>
      <c r="J275" s="551"/>
      <c r="K275" s="554"/>
      <c r="L275" s="512"/>
      <c r="M275" s="772"/>
      <c r="N275" s="391"/>
      <c r="O275" s="371"/>
      <c r="P275" s="33"/>
      <c r="Q275" s="33"/>
      <c r="R275" s="33"/>
      <c r="S275" s="676"/>
      <c r="T275" s="373"/>
      <c r="U275" s="373"/>
      <c r="V275" s="373"/>
      <c r="W275" s="373"/>
      <c r="X275" s="530"/>
      <c r="Y275" s="513"/>
      <c r="Z275" s="531"/>
      <c r="AA275" s="801"/>
      <c r="AB275" s="672"/>
      <c r="AC275" s="544"/>
      <c r="AD275" s="544"/>
      <c r="AE275" s="740"/>
      <c r="AF275" s="512"/>
      <c r="AG275" s="512"/>
      <c r="AH275" s="512"/>
      <c r="AI275" s="539"/>
      <c r="AJ275" s="507"/>
      <c r="AK275" s="519"/>
      <c r="AL275" s="519"/>
      <c r="AM275" s="516"/>
      <c r="AN275" s="536"/>
      <c r="AO275" s="581"/>
      <c r="AP275" s="531"/>
      <c r="AQ275" s="531"/>
      <c r="AR275" s="531"/>
      <c r="AS275" s="531"/>
      <c r="AT275" s="531"/>
      <c r="AU275" s="531"/>
      <c r="AV275" s="531"/>
      <c r="AW275" s="531"/>
      <c r="AX275" s="531"/>
      <c r="AY275" s="531"/>
      <c r="AZ275" s="591"/>
      <c r="BA275" s="594"/>
      <c r="BB275" s="619"/>
      <c r="BC275" s="619"/>
      <c r="BD275" s="619"/>
      <c r="BE275" s="622"/>
    </row>
    <row r="276" spans="1:57" ht="30" customHeight="1" thickBot="1" x14ac:dyDescent="0.3">
      <c r="A276" s="379"/>
      <c r="B276" s="542"/>
      <c r="C276" s="512"/>
      <c r="D276" s="368"/>
      <c r="E276" s="614" t="s">
        <v>377</v>
      </c>
      <c r="F276" s="368"/>
      <c r="G276" s="615"/>
      <c r="H276" s="32" t="s">
        <v>181</v>
      </c>
      <c r="I276" s="92" t="s">
        <v>197</v>
      </c>
      <c r="J276" s="551"/>
      <c r="K276" s="554"/>
      <c r="L276" s="512"/>
      <c r="M276" s="772"/>
      <c r="N276" s="391" t="s">
        <v>378</v>
      </c>
      <c r="O276" s="511" t="s">
        <v>149</v>
      </c>
      <c r="P276" s="30" t="s">
        <v>150</v>
      </c>
      <c r="Q276" s="30" t="s">
        <v>151</v>
      </c>
      <c r="R276" s="30">
        <f>+IFERROR(VLOOKUP(Q276,[11]DATOS!$E$2:$F$17,2,FALSE),"")</f>
        <v>15</v>
      </c>
      <c r="S276" s="529">
        <f>SUM(R276:R285)</f>
        <v>100</v>
      </c>
      <c r="T276" s="529" t="str">
        <f>+IF(AND(S276&lt;=100,S276&gt;=96),"Fuerte",IF(AND(S276&lt;=95,S276&gt;=86),"Moderado",IF(AND(S276&lt;=85,J276&gt;=0),"Débil"," ")))</f>
        <v>Fuerte</v>
      </c>
      <c r="U276" s="529" t="s">
        <v>152</v>
      </c>
      <c r="V276" s="529"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529">
        <f>IF(V276="Fuerte",100,IF(V276="Moderado",50,IF(V276="Débil",0)))</f>
        <v>100</v>
      </c>
      <c r="X276" s="530"/>
      <c r="Y276" s="520" t="s">
        <v>379</v>
      </c>
      <c r="Z276" s="573" t="s">
        <v>270</v>
      </c>
      <c r="AA276" s="520" t="s">
        <v>380</v>
      </c>
      <c r="AB276" s="672"/>
      <c r="AC276" s="544"/>
      <c r="AD276" s="544"/>
      <c r="AE276" s="740"/>
      <c r="AF276" s="512"/>
      <c r="AG276" s="512"/>
      <c r="AH276" s="512"/>
      <c r="AI276" s="539"/>
      <c r="AJ276" s="507" t="s">
        <v>381</v>
      </c>
      <c r="AK276" s="508">
        <v>43466</v>
      </c>
      <c r="AL276" s="508">
        <v>43830</v>
      </c>
      <c r="AM276" s="371" t="s">
        <v>382</v>
      </c>
      <c r="AN276" s="536"/>
      <c r="AO276" s="582"/>
      <c r="AP276" s="373"/>
      <c r="AQ276" s="373"/>
      <c r="AR276" s="373"/>
      <c r="AS276" s="373"/>
      <c r="AT276" s="373"/>
      <c r="AU276" s="373"/>
      <c r="AV276" s="373"/>
      <c r="AW276" s="373"/>
      <c r="AX276" s="373"/>
      <c r="AY276" s="373"/>
      <c r="AZ276" s="420"/>
      <c r="BA276" s="426"/>
      <c r="BB276" s="422"/>
      <c r="BC276" s="422"/>
      <c r="BD276" s="422"/>
      <c r="BE276" s="611"/>
    </row>
    <row r="277" spans="1:57" ht="30" customHeight="1" thickBot="1" x14ac:dyDescent="0.3">
      <c r="A277" s="379"/>
      <c r="B277" s="542"/>
      <c r="C277" s="512"/>
      <c r="D277" s="368"/>
      <c r="E277" s="615"/>
      <c r="F277" s="368"/>
      <c r="G277" s="615"/>
      <c r="H277" s="32" t="s">
        <v>182</v>
      </c>
      <c r="I277" s="92" t="s">
        <v>197</v>
      </c>
      <c r="J277" s="551"/>
      <c r="K277" s="554"/>
      <c r="L277" s="512"/>
      <c r="M277" s="772"/>
      <c r="N277" s="391"/>
      <c r="O277" s="512"/>
      <c r="P277" s="31" t="s">
        <v>162</v>
      </c>
      <c r="Q277" s="30" t="s">
        <v>163</v>
      </c>
      <c r="R277" s="30">
        <f>+IFERROR(VLOOKUP(Q277,[11]DATOS!$E$2:$F$17,2,FALSE),"")</f>
        <v>15</v>
      </c>
      <c r="S277" s="530"/>
      <c r="T277" s="530"/>
      <c r="U277" s="530"/>
      <c r="V277" s="530"/>
      <c r="W277" s="530"/>
      <c r="X277" s="530"/>
      <c r="Y277" s="512"/>
      <c r="Z277" s="530"/>
      <c r="AA277" s="512"/>
      <c r="AB277" s="672"/>
      <c r="AC277" s="544"/>
      <c r="AD277" s="544"/>
      <c r="AE277" s="740"/>
      <c r="AF277" s="512"/>
      <c r="AG277" s="512"/>
      <c r="AH277" s="512"/>
      <c r="AI277" s="539"/>
      <c r="AJ277" s="507"/>
      <c r="AK277" s="508"/>
      <c r="AL277" s="508"/>
      <c r="AM277" s="371"/>
      <c r="AN277" s="536"/>
      <c r="AO277" s="582"/>
      <c r="AP277" s="373"/>
      <c r="AQ277" s="373"/>
      <c r="AR277" s="373"/>
      <c r="AS277" s="373"/>
      <c r="AT277" s="373"/>
      <c r="AU277" s="373"/>
      <c r="AV277" s="373"/>
      <c r="AW277" s="373"/>
      <c r="AX277" s="373"/>
      <c r="AY277" s="373"/>
      <c r="AZ277" s="420"/>
      <c r="BA277" s="426"/>
      <c r="BB277" s="422"/>
      <c r="BC277" s="422"/>
      <c r="BD277" s="422"/>
      <c r="BE277" s="611"/>
    </row>
    <row r="278" spans="1:57" ht="30" customHeight="1" thickBot="1" x14ac:dyDescent="0.3">
      <c r="A278" s="379"/>
      <c r="B278" s="542"/>
      <c r="C278" s="512"/>
      <c r="D278" s="368"/>
      <c r="E278" s="615"/>
      <c r="F278" s="368"/>
      <c r="G278" s="615"/>
      <c r="H278" s="32" t="s">
        <v>183</v>
      </c>
      <c r="I278" s="92" t="s">
        <v>197</v>
      </c>
      <c r="J278" s="551"/>
      <c r="K278" s="554"/>
      <c r="L278" s="512"/>
      <c r="M278" s="772"/>
      <c r="N278" s="391"/>
      <c r="O278" s="512"/>
      <c r="P278" s="31" t="s">
        <v>165</v>
      </c>
      <c r="Q278" s="30" t="s">
        <v>166</v>
      </c>
      <c r="R278" s="30">
        <f>+IFERROR(VLOOKUP(Q278,[11]DATOS!$E$2:$F$17,2,FALSE),"")</f>
        <v>15</v>
      </c>
      <c r="S278" s="530"/>
      <c r="T278" s="530"/>
      <c r="U278" s="530"/>
      <c r="V278" s="530"/>
      <c r="W278" s="530"/>
      <c r="X278" s="530"/>
      <c r="Y278" s="512"/>
      <c r="Z278" s="530"/>
      <c r="AA278" s="512"/>
      <c r="AB278" s="672"/>
      <c r="AC278" s="544"/>
      <c r="AD278" s="544"/>
      <c r="AE278" s="740"/>
      <c r="AF278" s="512"/>
      <c r="AG278" s="512"/>
      <c r="AH278" s="512"/>
      <c r="AI278" s="539"/>
      <c r="AJ278" s="507"/>
      <c r="AK278" s="508"/>
      <c r="AL278" s="508"/>
      <c r="AM278" s="371"/>
      <c r="AN278" s="536"/>
      <c r="AO278" s="582"/>
      <c r="AP278" s="373"/>
      <c r="AQ278" s="373"/>
      <c r="AR278" s="373"/>
      <c r="AS278" s="373"/>
      <c r="AT278" s="373"/>
      <c r="AU278" s="373"/>
      <c r="AV278" s="373"/>
      <c r="AW278" s="373"/>
      <c r="AX278" s="373"/>
      <c r="AY278" s="373"/>
      <c r="AZ278" s="420"/>
      <c r="BA278" s="426"/>
      <c r="BB278" s="422"/>
      <c r="BC278" s="422"/>
      <c r="BD278" s="422"/>
      <c r="BE278" s="611"/>
    </row>
    <row r="279" spans="1:57" ht="30" customHeight="1" thickBot="1" x14ac:dyDescent="0.3">
      <c r="A279" s="379"/>
      <c r="B279" s="542"/>
      <c r="C279" s="512"/>
      <c r="D279" s="368"/>
      <c r="E279" s="615"/>
      <c r="F279" s="368"/>
      <c r="G279" s="615"/>
      <c r="H279" s="32" t="s">
        <v>184</v>
      </c>
      <c r="I279" s="92" t="s">
        <v>197</v>
      </c>
      <c r="J279" s="551"/>
      <c r="K279" s="554"/>
      <c r="L279" s="512"/>
      <c r="M279" s="772"/>
      <c r="N279" s="391"/>
      <c r="O279" s="512"/>
      <c r="P279" s="31" t="s">
        <v>169</v>
      </c>
      <c r="Q279" s="30" t="s">
        <v>170</v>
      </c>
      <c r="R279" s="30">
        <f>+IFERROR(VLOOKUP(Q279,[11]DATOS!$E$2:$F$17,2,FALSE),"")</f>
        <v>15</v>
      </c>
      <c r="S279" s="530"/>
      <c r="T279" s="530"/>
      <c r="U279" s="530"/>
      <c r="V279" s="530"/>
      <c r="W279" s="530"/>
      <c r="X279" s="530"/>
      <c r="Y279" s="512"/>
      <c r="Z279" s="530"/>
      <c r="AA279" s="512"/>
      <c r="AB279" s="672"/>
      <c r="AC279" s="544"/>
      <c r="AD279" s="544"/>
      <c r="AE279" s="740"/>
      <c r="AF279" s="512"/>
      <c r="AG279" s="512"/>
      <c r="AH279" s="512"/>
      <c r="AI279" s="539"/>
      <c r="AJ279" s="507"/>
      <c r="AK279" s="508"/>
      <c r="AL279" s="508"/>
      <c r="AM279" s="371"/>
      <c r="AN279" s="536"/>
      <c r="AO279" s="582"/>
      <c r="AP279" s="373"/>
      <c r="AQ279" s="373"/>
      <c r="AR279" s="373"/>
      <c r="AS279" s="373"/>
      <c r="AT279" s="373"/>
      <c r="AU279" s="373"/>
      <c r="AV279" s="373"/>
      <c r="AW279" s="373"/>
      <c r="AX279" s="373"/>
      <c r="AY279" s="373"/>
      <c r="AZ279" s="420"/>
      <c r="BA279" s="426"/>
      <c r="BB279" s="422"/>
      <c r="BC279" s="422"/>
      <c r="BD279" s="422"/>
      <c r="BE279" s="611"/>
    </row>
    <row r="280" spans="1:57" ht="18.75" customHeight="1" thickBot="1" x14ac:dyDescent="0.3">
      <c r="A280" s="379"/>
      <c r="B280" s="542"/>
      <c r="C280" s="512"/>
      <c r="D280" s="368"/>
      <c r="E280" s="615"/>
      <c r="F280" s="368"/>
      <c r="G280" s="615"/>
      <c r="H280" s="521" t="s">
        <v>185</v>
      </c>
      <c r="I280" s="92" t="s">
        <v>197</v>
      </c>
      <c r="J280" s="551"/>
      <c r="K280" s="554"/>
      <c r="L280" s="512"/>
      <c r="M280" s="772"/>
      <c r="N280" s="391"/>
      <c r="O280" s="512"/>
      <c r="P280" s="31" t="s">
        <v>172</v>
      </c>
      <c r="Q280" s="30" t="s">
        <v>173</v>
      </c>
      <c r="R280" s="30">
        <f>+IFERROR(VLOOKUP(Q280,[11]DATOS!$E$2:$F$17,2,FALSE),"")</f>
        <v>15</v>
      </c>
      <c r="S280" s="530"/>
      <c r="T280" s="530"/>
      <c r="U280" s="530"/>
      <c r="V280" s="530"/>
      <c r="W280" s="530"/>
      <c r="X280" s="530"/>
      <c r="Y280" s="512"/>
      <c r="Z280" s="530"/>
      <c r="AA280" s="512"/>
      <c r="AB280" s="672"/>
      <c r="AC280" s="544"/>
      <c r="AD280" s="544"/>
      <c r="AE280" s="740"/>
      <c r="AF280" s="512"/>
      <c r="AG280" s="512"/>
      <c r="AH280" s="512"/>
      <c r="AI280" s="539"/>
      <c r="AJ280" s="507"/>
      <c r="AK280" s="508"/>
      <c r="AL280" s="508"/>
      <c r="AM280" s="371"/>
      <c r="AN280" s="536"/>
      <c r="AO280" s="582"/>
      <c r="AP280" s="373"/>
      <c r="AQ280" s="373"/>
      <c r="AR280" s="373"/>
      <c r="AS280" s="373"/>
      <c r="AT280" s="373"/>
      <c r="AU280" s="373"/>
      <c r="AV280" s="373"/>
      <c r="AW280" s="373"/>
      <c r="AX280" s="373"/>
      <c r="AY280" s="373"/>
      <c r="AZ280" s="420"/>
      <c r="BA280" s="426"/>
      <c r="BB280" s="422"/>
      <c r="BC280" s="422"/>
      <c r="BD280" s="422"/>
      <c r="BE280" s="611"/>
    </row>
    <row r="281" spans="1:57" ht="45.75" customHeight="1" thickBot="1" x14ac:dyDescent="0.3">
      <c r="A281" s="379"/>
      <c r="B281" s="542"/>
      <c r="C281" s="512"/>
      <c r="D281" s="368"/>
      <c r="E281" s="615"/>
      <c r="F281" s="368"/>
      <c r="G281" s="615"/>
      <c r="H281" s="521"/>
      <c r="I281" s="92" t="s">
        <v>197</v>
      </c>
      <c r="J281" s="551"/>
      <c r="K281" s="554"/>
      <c r="L281" s="512"/>
      <c r="M281" s="772"/>
      <c r="N281" s="391"/>
      <c r="O281" s="512"/>
      <c r="P281" s="31" t="s">
        <v>175</v>
      </c>
      <c r="Q281" s="30" t="s">
        <v>176</v>
      </c>
      <c r="R281" s="30">
        <f>+IFERROR(VLOOKUP(Q281,[11]DATOS!$E$2:$F$17,2,FALSE),"")</f>
        <v>15</v>
      </c>
      <c r="S281" s="530"/>
      <c r="T281" s="530"/>
      <c r="U281" s="530"/>
      <c r="V281" s="530"/>
      <c r="W281" s="530"/>
      <c r="X281" s="530"/>
      <c r="Y281" s="512"/>
      <c r="Z281" s="530"/>
      <c r="AA281" s="512"/>
      <c r="AB281" s="672"/>
      <c r="AC281" s="544"/>
      <c r="AD281" s="544"/>
      <c r="AE281" s="740"/>
      <c r="AF281" s="512"/>
      <c r="AG281" s="512"/>
      <c r="AH281" s="512"/>
      <c r="AI281" s="539"/>
      <c r="AJ281" s="507"/>
      <c r="AK281" s="508"/>
      <c r="AL281" s="508"/>
      <c r="AM281" s="371"/>
      <c r="AN281" s="536"/>
      <c r="AO281" s="582"/>
      <c r="AP281" s="373"/>
      <c r="AQ281" s="373"/>
      <c r="AR281" s="373"/>
      <c r="AS281" s="373"/>
      <c r="AT281" s="373"/>
      <c r="AU281" s="373"/>
      <c r="AV281" s="373"/>
      <c r="AW281" s="373"/>
      <c r="AX281" s="373"/>
      <c r="AY281" s="373"/>
      <c r="AZ281" s="420"/>
      <c r="BA281" s="426"/>
      <c r="BB281" s="422"/>
      <c r="BC281" s="422"/>
      <c r="BD281" s="422"/>
      <c r="BE281" s="611"/>
    </row>
    <row r="282" spans="1:57" ht="170.25" customHeight="1" thickBot="1" x14ac:dyDescent="0.3">
      <c r="A282" s="379"/>
      <c r="B282" s="542"/>
      <c r="C282" s="512"/>
      <c r="D282" s="368"/>
      <c r="E282" s="615"/>
      <c r="F282" s="368"/>
      <c r="G282" s="615"/>
      <c r="H282" s="523" t="s">
        <v>186</v>
      </c>
      <c r="I282" s="92" t="s">
        <v>197</v>
      </c>
      <c r="J282" s="551"/>
      <c r="K282" s="554"/>
      <c r="L282" s="512"/>
      <c r="M282" s="772"/>
      <c r="N282" s="391"/>
      <c r="O282" s="512"/>
      <c r="P282" s="31" t="s">
        <v>178</v>
      </c>
      <c r="Q282" s="34" t="s">
        <v>179</v>
      </c>
      <c r="R282" s="30">
        <f>+IFERROR(VLOOKUP(Q282,[11]DATOS!$E$2:$F$17,2,FALSE),"")</f>
        <v>10</v>
      </c>
      <c r="S282" s="530"/>
      <c r="T282" s="530"/>
      <c r="U282" s="530"/>
      <c r="V282" s="530"/>
      <c r="W282" s="530"/>
      <c r="X282" s="530"/>
      <c r="Y282" s="512"/>
      <c r="Z282" s="530"/>
      <c r="AA282" s="512"/>
      <c r="AB282" s="672"/>
      <c r="AC282" s="544"/>
      <c r="AD282" s="544"/>
      <c r="AE282" s="740"/>
      <c r="AF282" s="512"/>
      <c r="AG282" s="512"/>
      <c r="AH282" s="512"/>
      <c r="AI282" s="539"/>
      <c r="AJ282" s="507"/>
      <c r="AK282" s="508"/>
      <c r="AL282" s="508"/>
      <c r="AM282" s="371"/>
      <c r="AN282" s="536"/>
      <c r="AO282" s="582"/>
      <c r="AP282" s="373"/>
      <c r="AQ282" s="373"/>
      <c r="AR282" s="373"/>
      <c r="AS282" s="373"/>
      <c r="AT282" s="373"/>
      <c r="AU282" s="373"/>
      <c r="AV282" s="373"/>
      <c r="AW282" s="373"/>
      <c r="AX282" s="373"/>
      <c r="AY282" s="373"/>
      <c r="AZ282" s="420"/>
      <c r="BA282" s="426"/>
      <c r="BB282" s="422"/>
      <c r="BC282" s="422"/>
      <c r="BD282" s="422"/>
      <c r="BE282" s="611"/>
    </row>
    <row r="283" spans="1:57" ht="59.25" customHeight="1" thickBot="1" x14ac:dyDescent="0.3">
      <c r="A283" s="379"/>
      <c r="B283" s="542"/>
      <c r="C283" s="512"/>
      <c r="D283" s="368"/>
      <c r="E283" s="615"/>
      <c r="F283" s="368"/>
      <c r="G283" s="615"/>
      <c r="H283" s="525"/>
      <c r="I283" s="92" t="s">
        <v>197</v>
      </c>
      <c r="J283" s="551"/>
      <c r="K283" s="554"/>
      <c r="L283" s="512"/>
      <c r="M283" s="772"/>
      <c r="N283" s="615"/>
      <c r="O283" s="512"/>
      <c r="P283" s="529"/>
      <c r="Q283" s="529"/>
      <c r="R283" s="529"/>
      <c r="S283" s="530"/>
      <c r="T283" s="530"/>
      <c r="U283" s="530"/>
      <c r="V283" s="530"/>
      <c r="W283" s="530"/>
      <c r="X283" s="530"/>
      <c r="Y283" s="512"/>
      <c r="Z283" s="530"/>
      <c r="AA283" s="512"/>
      <c r="AB283" s="672"/>
      <c r="AC283" s="544"/>
      <c r="AD283" s="544"/>
      <c r="AE283" s="740"/>
      <c r="AF283" s="512"/>
      <c r="AG283" s="512"/>
      <c r="AH283" s="512"/>
      <c r="AI283" s="536"/>
      <c r="AJ283" s="648" t="s">
        <v>383</v>
      </c>
      <c r="AK283" s="668" t="s">
        <v>206</v>
      </c>
      <c r="AL283" s="668" t="s">
        <v>251</v>
      </c>
      <c r="AM283" s="520" t="s">
        <v>252</v>
      </c>
      <c r="AN283" s="536"/>
      <c r="AO283" s="582"/>
      <c r="AP283" s="373"/>
      <c r="AQ283" s="373"/>
      <c r="AR283" s="373"/>
      <c r="AS283" s="373"/>
      <c r="AT283" s="373"/>
      <c r="AU283" s="373"/>
      <c r="AV283" s="373"/>
      <c r="AW283" s="373"/>
      <c r="AX283" s="373"/>
      <c r="AY283" s="373"/>
      <c r="AZ283" s="420"/>
      <c r="BA283" s="426"/>
      <c r="BB283" s="422"/>
      <c r="BC283" s="422"/>
      <c r="BD283" s="422"/>
      <c r="BE283" s="611"/>
    </row>
    <row r="284" spans="1:57" ht="18.75" customHeight="1" thickBot="1" x14ac:dyDescent="0.3">
      <c r="A284" s="379"/>
      <c r="B284" s="542"/>
      <c r="C284" s="512"/>
      <c r="D284" s="368"/>
      <c r="E284" s="615"/>
      <c r="F284" s="368"/>
      <c r="G284" s="615"/>
      <c r="H284" s="521" t="s">
        <v>187</v>
      </c>
      <c r="I284" s="92" t="s">
        <v>197</v>
      </c>
      <c r="J284" s="551"/>
      <c r="K284" s="554"/>
      <c r="L284" s="512"/>
      <c r="M284" s="772"/>
      <c r="N284" s="615"/>
      <c r="O284" s="512"/>
      <c r="P284" s="530"/>
      <c r="Q284" s="530"/>
      <c r="R284" s="530"/>
      <c r="S284" s="530"/>
      <c r="T284" s="530"/>
      <c r="U284" s="530"/>
      <c r="V284" s="530"/>
      <c r="W284" s="530"/>
      <c r="X284" s="530"/>
      <c r="Y284" s="512"/>
      <c r="Z284" s="530"/>
      <c r="AA284" s="512"/>
      <c r="AB284" s="672"/>
      <c r="AC284" s="544"/>
      <c r="AD284" s="544"/>
      <c r="AE284" s="740"/>
      <c r="AF284" s="512"/>
      <c r="AG284" s="512"/>
      <c r="AH284" s="512"/>
      <c r="AI284" s="536"/>
      <c r="AJ284" s="649"/>
      <c r="AK284" s="669"/>
      <c r="AL284" s="669"/>
      <c r="AM284" s="512"/>
      <c r="AN284" s="536"/>
      <c r="AO284" s="582"/>
      <c r="AP284" s="373"/>
      <c r="AQ284" s="373"/>
      <c r="AR284" s="373"/>
      <c r="AS284" s="373"/>
      <c r="AT284" s="373"/>
      <c r="AU284" s="373"/>
      <c r="AV284" s="373"/>
      <c r="AW284" s="373"/>
      <c r="AX284" s="373"/>
      <c r="AY284" s="373"/>
      <c r="AZ284" s="420"/>
      <c r="BA284" s="426"/>
      <c r="BB284" s="422"/>
      <c r="BC284" s="422"/>
      <c r="BD284" s="422"/>
      <c r="BE284" s="611"/>
    </row>
    <row r="285" spans="1:57" ht="9.75" customHeight="1" thickBot="1" x14ac:dyDescent="0.3">
      <c r="A285" s="379"/>
      <c r="B285" s="542"/>
      <c r="C285" s="512"/>
      <c r="D285" s="368"/>
      <c r="E285" s="615"/>
      <c r="F285" s="368"/>
      <c r="G285" s="615"/>
      <c r="H285" s="521"/>
      <c r="I285" s="92" t="s">
        <v>197</v>
      </c>
      <c r="J285" s="551"/>
      <c r="K285" s="554"/>
      <c r="L285" s="512"/>
      <c r="M285" s="772"/>
      <c r="N285" s="615"/>
      <c r="O285" s="512"/>
      <c r="P285" s="530"/>
      <c r="Q285" s="530"/>
      <c r="R285" s="530"/>
      <c r="S285" s="530"/>
      <c r="T285" s="530"/>
      <c r="U285" s="530"/>
      <c r="V285" s="530"/>
      <c r="W285" s="530"/>
      <c r="X285" s="530"/>
      <c r="Y285" s="512"/>
      <c r="Z285" s="530"/>
      <c r="AA285" s="512"/>
      <c r="AB285" s="672"/>
      <c r="AC285" s="544"/>
      <c r="AD285" s="544"/>
      <c r="AE285" s="740"/>
      <c r="AF285" s="512"/>
      <c r="AG285" s="512"/>
      <c r="AH285" s="512"/>
      <c r="AI285" s="536"/>
      <c r="AJ285" s="649"/>
      <c r="AK285" s="669"/>
      <c r="AL285" s="669"/>
      <c r="AM285" s="512"/>
      <c r="AN285" s="536"/>
      <c r="AO285" s="582"/>
      <c r="AP285" s="373"/>
      <c r="AQ285" s="373"/>
      <c r="AR285" s="373"/>
      <c r="AS285" s="373"/>
      <c r="AT285" s="373"/>
      <c r="AU285" s="373"/>
      <c r="AV285" s="373"/>
      <c r="AW285" s="373"/>
      <c r="AX285" s="373"/>
      <c r="AY285" s="373"/>
      <c r="AZ285" s="420"/>
      <c r="BA285" s="426"/>
      <c r="BB285" s="422"/>
      <c r="BC285" s="422"/>
      <c r="BD285" s="422"/>
      <c r="BE285" s="611"/>
    </row>
    <row r="286" spans="1:57" ht="18.75" customHeight="1" thickBot="1" x14ac:dyDescent="0.3">
      <c r="A286" s="379"/>
      <c r="B286" s="542"/>
      <c r="C286" s="512"/>
      <c r="D286" s="368"/>
      <c r="E286" s="615"/>
      <c r="F286" s="368"/>
      <c r="G286" s="615"/>
      <c r="H286" s="521" t="s">
        <v>188</v>
      </c>
      <c r="I286" s="92" t="s">
        <v>197</v>
      </c>
      <c r="J286" s="551"/>
      <c r="K286" s="554"/>
      <c r="L286" s="512"/>
      <c r="M286" s="772"/>
      <c r="N286" s="615"/>
      <c r="O286" s="512"/>
      <c r="P286" s="530"/>
      <c r="Q286" s="530"/>
      <c r="R286" s="530"/>
      <c r="S286" s="530"/>
      <c r="T286" s="530"/>
      <c r="U286" s="530"/>
      <c r="V286" s="530"/>
      <c r="W286" s="530"/>
      <c r="X286" s="530"/>
      <c r="Y286" s="512"/>
      <c r="Z286" s="530"/>
      <c r="AA286" s="512"/>
      <c r="AB286" s="672"/>
      <c r="AC286" s="544"/>
      <c r="AD286" s="544"/>
      <c r="AE286" s="740"/>
      <c r="AF286" s="512"/>
      <c r="AG286" s="512"/>
      <c r="AH286" s="512"/>
      <c r="AI286" s="536"/>
      <c r="AJ286" s="649"/>
      <c r="AK286" s="669"/>
      <c r="AL286" s="669"/>
      <c r="AM286" s="512"/>
      <c r="AN286" s="536"/>
      <c r="AO286" s="582"/>
      <c r="AP286" s="373"/>
      <c r="AQ286" s="373"/>
      <c r="AR286" s="373"/>
      <c r="AS286" s="373"/>
      <c r="AT286" s="373"/>
      <c r="AU286" s="373"/>
      <c r="AV286" s="373"/>
      <c r="AW286" s="373"/>
      <c r="AX286" s="373"/>
      <c r="AY286" s="373"/>
      <c r="AZ286" s="420"/>
      <c r="BA286" s="426"/>
      <c r="BB286" s="422"/>
      <c r="BC286" s="422"/>
      <c r="BD286" s="422"/>
      <c r="BE286" s="611"/>
    </row>
    <row r="287" spans="1:57" ht="12.75" customHeight="1" thickBot="1" x14ac:dyDescent="0.3">
      <c r="A287" s="379"/>
      <c r="B287" s="542"/>
      <c r="C287" s="512"/>
      <c r="D287" s="368"/>
      <c r="E287" s="615"/>
      <c r="F287" s="368"/>
      <c r="G287" s="615"/>
      <c r="H287" s="521"/>
      <c r="I287" s="92" t="s">
        <v>197</v>
      </c>
      <c r="J287" s="551"/>
      <c r="K287" s="554"/>
      <c r="L287" s="512"/>
      <c r="M287" s="772"/>
      <c r="N287" s="615"/>
      <c r="O287" s="512"/>
      <c r="P287" s="530"/>
      <c r="Q287" s="530"/>
      <c r="R287" s="530"/>
      <c r="S287" s="530"/>
      <c r="T287" s="530"/>
      <c r="U287" s="530"/>
      <c r="V287" s="530"/>
      <c r="W287" s="530"/>
      <c r="X287" s="530"/>
      <c r="Y287" s="512"/>
      <c r="Z287" s="530"/>
      <c r="AA287" s="512"/>
      <c r="AB287" s="672"/>
      <c r="AC287" s="544"/>
      <c r="AD287" s="544"/>
      <c r="AE287" s="740"/>
      <c r="AF287" s="512"/>
      <c r="AG287" s="512"/>
      <c r="AH287" s="512"/>
      <c r="AI287" s="536"/>
      <c r="AJ287" s="649"/>
      <c r="AK287" s="669"/>
      <c r="AL287" s="669"/>
      <c r="AM287" s="512"/>
      <c r="AN287" s="536"/>
      <c r="AO287" s="582"/>
      <c r="AP287" s="373"/>
      <c r="AQ287" s="373"/>
      <c r="AR287" s="373"/>
      <c r="AS287" s="373"/>
      <c r="AT287" s="373"/>
      <c r="AU287" s="373"/>
      <c r="AV287" s="373"/>
      <c r="AW287" s="373"/>
      <c r="AX287" s="373"/>
      <c r="AY287" s="373"/>
      <c r="AZ287" s="420"/>
      <c r="BA287" s="426"/>
      <c r="BB287" s="422"/>
      <c r="BC287" s="422"/>
      <c r="BD287" s="422"/>
      <c r="BE287" s="611"/>
    </row>
    <row r="288" spans="1:57" ht="18.75" customHeight="1" thickBot="1" x14ac:dyDescent="0.3">
      <c r="A288" s="379"/>
      <c r="B288" s="542"/>
      <c r="C288" s="512"/>
      <c r="D288" s="368"/>
      <c r="E288" s="615"/>
      <c r="F288" s="368"/>
      <c r="G288" s="615"/>
      <c r="H288" s="521" t="s">
        <v>189</v>
      </c>
      <c r="I288" s="92" t="s">
        <v>197</v>
      </c>
      <c r="J288" s="551"/>
      <c r="K288" s="554"/>
      <c r="L288" s="512"/>
      <c r="M288" s="772"/>
      <c r="N288" s="615"/>
      <c r="O288" s="512"/>
      <c r="P288" s="530"/>
      <c r="Q288" s="530"/>
      <c r="R288" s="530"/>
      <c r="S288" s="530"/>
      <c r="T288" s="530"/>
      <c r="U288" s="530"/>
      <c r="V288" s="530"/>
      <c r="W288" s="530"/>
      <c r="X288" s="530"/>
      <c r="Y288" s="512"/>
      <c r="Z288" s="530"/>
      <c r="AA288" s="512"/>
      <c r="AB288" s="672"/>
      <c r="AC288" s="544"/>
      <c r="AD288" s="544"/>
      <c r="AE288" s="740"/>
      <c r="AF288" s="512"/>
      <c r="AG288" s="512"/>
      <c r="AH288" s="512"/>
      <c r="AI288" s="536"/>
      <c r="AJ288" s="649"/>
      <c r="AK288" s="669"/>
      <c r="AL288" s="669"/>
      <c r="AM288" s="512"/>
      <c r="AN288" s="536"/>
      <c r="AO288" s="582"/>
      <c r="AP288" s="373"/>
      <c r="AQ288" s="373"/>
      <c r="AR288" s="373"/>
      <c r="AS288" s="373"/>
      <c r="AT288" s="373"/>
      <c r="AU288" s="373"/>
      <c r="AV288" s="373"/>
      <c r="AW288" s="373"/>
      <c r="AX288" s="373"/>
      <c r="AY288" s="373"/>
      <c r="AZ288" s="420"/>
      <c r="BA288" s="426"/>
      <c r="BB288" s="422"/>
      <c r="BC288" s="422"/>
      <c r="BD288" s="422"/>
      <c r="BE288" s="611"/>
    </row>
    <row r="289" spans="1:57" ht="12.75" customHeight="1" thickBot="1" x14ac:dyDescent="0.3">
      <c r="A289" s="379"/>
      <c r="B289" s="542"/>
      <c r="C289" s="512"/>
      <c r="D289" s="368"/>
      <c r="E289" s="615"/>
      <c r="F289" s="368"/>
      <c r="G289" s="615"/>
      <c r="H289" s="521"/>
      <c r="I289" s="92" t="s">
        <v>197</v>
      </c>
      <c r="J289" s="551"/>
      <c r="K289" s="554"/>
      <c r="L289" s="512"/>
      <c r="M289" s="772"/>
      <c r="N289" s="615"/>
      <c r="O289" s="512"/>
      <c r="P289" s="530"/>
      <c r="Q289" s="530"/>
      <c r="R289" s="530"/>
      <c r="S289" s="530"/>
      <c r="T289" s="530"/>
      <c r="U289" s="530"/>
      <c r="V289" s="530"/>
      <c r="W289" s="530"/>
      <c r="X289" s="530"/>
      <c r="Y289" s="512"/>
      <c r="Z289" s="530"/>
      <c r="AA289" s="512"/>
      <c r="AB289" s="672"/>
      <c r="AC289" s="544"/>
      <c r="AD289" s="544"/>
      <c r="AE289" s="740"/>
      <c r="AF289" s="512"/>
      <c r="AG289" s="512"/>
      <c r="AH289" s="512"/>
      <c r="AI289" s="536"/>
      <c r="AJ289" s="649"/>
      <c r="AK289" s="669"/>
      <c r="AL289" s="669"/>
      <c r="AM289" s="512"/>
      <c r="AN289" s="536"/>
      <c r="AO289" s="582"/>
      <c r="AP289" s="373"/>
      <c r="AQ289" s="373"/>
      <c r="AR289" s="373"/>
      <c r="AS289" s="373"/>
      <c r="AT289" s="373"/>
      <c r="AU289" s="373"/>
      <c r="AV289" s="373"/>
      <c r="AW289" s="373"/>
      <c r="AX289" s="373"/>
      <c r="AY289" s="373"/>
      <c r="AZ289" s="420"/>
      <c r="BA289" s="426"/>
      <c r="BB289" s="422"/>
      <c r="BC289" s="422"/>
      <c r="BD289" s="422"/>
      <c r="BE289" s="611"/>
    </row>
    <row r="290" spans="1:57" ht="14.25" customHeight="1" thickBot="1" x14ac:dyDescent="0.3">
      <c r="A290" s="379"/>
      <c r="B290" s="542"/>
      <c r="C290" s="512"/>
      <c r="D290" s="368"/>
      <c r="E290" s="615"/>
      <c r="F290" s="368"/>
      <c r="G290" s="615"/>
      <c r="H290" s="523" t="s">
        <v>190</v>
      </c>
      <c r="I290" s="92" t="s">
        <v>197</v>
      </c>
      <c r="J290" s="551"/>
      <c r="K290" s="554"/>
      <c r="L290" s="512"/>
      <c r="M290" s="772"/>
      <c r="N290" s="615"/>
      <c r="O290" s="512"/>
      <c r="P290" s="530"/>
      <c r="Q290" s="530"/>
      <c r="R290" s="530"/>
      <c r="S290" s="530"/>
      <c r="T290" s="530"/>
      <c r="U290" s="530"/>
      <c r="V290" s="530"/>
      <c r="W290" s="530"/>
      <c r="X290" s="530"/>
      <c r="Y290" s="512"/>
      <c r="Z290" s="530"/>
      <c r="AA290" s="512"/>
      <c r="AB290" s="672"/>
      <c r="AC290" s="544"/>
      <c r="AD290" s="544"/>
      <c r="AE290" s="740"/>
      <c r="AF290" s="512"/>
      <c r="AG290" s="512"/>
      <c r="AH290" s="512"/>
      <c r="AI290" s="536"/>
      <c r="AJ290" s="649"/>
      <c r="AK290" s="669"/>
      <c r="AL290" s="669"/>
      <c r="AM290" s="512"/>
      <c r="AN290" s="536"/>
      <c r="AO290" s="582"/>
      <c r="AP290" s="373"/>
      <c r="AQ290" s="373"/>
      <c r="AR290" s="373"/>
      <c r="AS290" s="373"/>
      <c r="AT290" s="373"/>
      <c r="AU290" s="373"/>
      <c r="AV290" s="373"/>
      <c r="AW290" s="373"/>
      <c r="AX290" s="373"/>
      <c r="AY290" s="373"/>
      <c r="AZ290" s="420"/>
      <c r="BA290" s="426"/>
      <c r="BB290" s="422"/>
      <c r="BC290" s="422"/>
      <c r="BD290" s="422"/>
      <c r="BE290" s="611"/>
    </row>
    <row r="291" spans="1:57" ht="13.5" customHeight="1" thickBot="1" x14ac:dyDescent="0.3">
      <c r="A291" s="379"/>
      <c r="B291" s="542"/>
      <c r="C291" s="512"/>
      <c r="D291" s="368"/>
      <c r="E291" s="615"/>
      <c r="F291" s="368"/>
      <c r="G291" s="615"/>
      <c r="H291" s="525"/>
      <c r="I291" s="92" t="s">
        <v>197</v>
      </c>
      <c r="J291" s="551"/>
      <c r="K291" s="554"/>
      <c r="L291" s="512"/>
      <c r="M291" s="772"/>
      <c r="N291" s="615"/>
      <c r="O291" s="512"/>
      <c r="P291" s="530"/>
      <c r="Q291" s="530"/>
      <c r="R291" s="530"/>
      <c r="S291" s="530"/>
      <c r="T291" s="530"/>
      <c r="U291" s="530"/>
      <c r="V291" s="530"/>
      <c r="W291" s="530"/>
      <c r="X291" s="530"/>
      <c r="Y291" s="512"/>
      <c r="Z291" s="530"/>
      <c r="AA291" s="512"/>
      <c r="AB291" s="672"/>
      <c r="AC291" s="544"/>
      <c r="AD291" s="544"/>
      <c r="AE291" s="740"/>
      <c r="AF291" s="512"/>
      <c r="AG291" s="512"/>
      <c r="AH291" s="512"/>
      <c r="AI291" s="536"/>
      <c r="AJ291" s="649"/>
      <c r="AK291" s="669"/>
      <c r="AL291" s="669"/>
      <c r="AM291" s="512"/>
      <c r="AN291" s="536"/>
      <c r="AO291" s="582"/>
      <c r="AP291" s="373"/>
      <c r="AQ291" s="373"/>
      <c r="AR291" s="373"/>
      <c r="AS291" s="373"/>
      <c r="AT291" s="373"/>
      <c r="AU291" s="373"/>
      <c r="AV291" s="373"/>
      <c r="AW291" s="373"/>
      <c r="AX291" s="373"/>
      <c r="AY291" s="373"/>
      <c r="AZ291" s="420"/>
      <c r="BA291" s="426"/>
      <c r="BB291" s="422"/>
      <c r="BC291" s="422"/>
      <c r="BD291" s="422"/>
      <c r="BE291" s="611"/>
    </row>
    <row r="292" spans="1:57" ht="18.75" customHeight="1" thickBot="1" x14ac:dyDescent="0.3">
      <c r="A292" s="379"/>
      <c r="B292" s="542"/>
      <c r="C292" s="512"/>
      <c r="D292" s="368"/>
      <c r="E292" s="615"/>
      <c r="F292" s="368"/>
      <c r="G292" s="615"/>
      <c r="H292" s="651" t="s">
        <v>191</v>
      </c>
      <c r="I292" s="92" t="s">
        <v>197</v>
      </c>
      <c r="J292" s="551"/>
      <c r="K292" s="554"/>
      <c r="L292" s="512"/>
      <c r="M292" s="772"/>
      <c r="N292" s="615"/>
      <c r="O292" s="512"/>
      <c r="P292" s="530"/>
      <c r="Q292" s="530"/>
      <c r="R292" s="530"/>
      <c r="S292" s="530"/>
      <c r="T292" s="530"/>
      <c r="U292" s="530"/>
      <c r="V292" s="530"/>
      <c r="W292" s="530"/>
      <c r="X292" s="530"/>
      <c r="Y292" s="512"/>
      <c r="Z292" s="530"/>
      <c r="AA292" s="512"/>
      <c r="AB292" s="672"/>
      <c r="AC292" s="544"/>
      <c r="AD292" s="544"/>
      <c r="AE292" s="740"/>
      <c r="AF292" s="512"/>
      <c r="AG292" s="512"/>
      <c r="AH292" s="512"/>
      <c r="AI292" s="536"/>
      <c r="AJ292" s="649"/>
      <c r="AK292" s="669"/>
      <c r="AL292" s="669"/>
      <c r="AM292" s="512"/>
      <c r="AN292" s="536"/>
      <c r="AO292" s="582"/>
      <c r="AP292" s="373"/>
      <c r="AQ292" s="373"/>
      <c r="AR292" s="373"/>
      <c r="AS292" s="373"/>
      <c r="AT292" s="373"/>
      <c r="AU292" s="373"/>
      <c r="AV292" s="373"/>
      <c r="AW292" s="373"/>
      <c r="AX292" s="373"/>
      <c r="AY292" s="373"/>
      <c r="AZ292" s="420"/>
      <c r="BA292" s="426"/>
      <c r="BB292" s="422"/>
      <c r="BC292" s="422"/>
      <c r="BD292" s="422"/>
      <c r="BE292" s="611"/>
    </row>
    <row r="293" spans="1:57" ht="15.75" customHeight="1" thickBot="1" x14ac:dyDescent="0.3">
      <c r="A293" s="380"/>
      <c r="B293" s="760"/>
      <c r="C293" s="556"/>
      <c r="D293" s="369"/>
      <c r="E293" s="616"/>
      <c r="F293" s="369"/>
      <c r="G293" s="616"/>
      <c r="H293" s="652"/>
      <c r="I293" s="92" t="s">
        <v>197</v>
      </c>
      <c r="J293" s="633"/>
      <c r="K293" s="635"/>
      <c r="L293" s="512"/>
      <c r="M293" s="773"/>
      <c r="N293" s="616"/>
      <c r="O293" s="556"/>
      <c r="P293" s="625"/>
      <c r="Q293" s="625"/>
      <c r="R293" s="625"/>
      <c r="S293" s="625"/>
      <c r="T293" s="625"/>
      <c r="U293" s="625"/>
      <c r="V293" s="625"/>
      <c r="W293" s="625"/>
      <c r="X293" s="625"/>
      <c r="Y293" s="556"/>
      <c r="Z293" s="625"/>
      <c r="AA293" s="556"/>
      <c r="AB293" s="673"/>
      <c r="AC293" s="544"/>
      <c r="AD293" s="544"/>
      <c r="AE293" s="741"/>
      <c r="AF293" s="556"/>
      <c r="AG293" s="556"/>
      <c r="AH293" s="512"/>
      <c r="AI293" s="599"/>
      <c r="AJ293" s="650"/>
      <c r="AK293" s="670"/>
      <c r="AL293" s="670"/>
      <c r="AM293" s="556"/>
      <c r="AN293" s="599"/>
      <c r="AO293" s="612"/>
      <c r="AP293" s="374"/>
      <c r="AQ293" s="374"/>
      <c r="AR293" s="374"/>
      <c r="AS293" s="374"/>
      <c r="AT293" s="374"/>
      <c r="AU293" s="374"/>
      <c r="AV293" s="374"/>
      <c r="AW293" s="374"/>
      <c r="AX293" s="374"/>
      <c r="AY293" s="374"/>
      <c r="AZ293" s="427"/>
      <c r="BA293" s="428"/>
      <c r="BB293" s="429"/>
      <c r="BC293" s="429"/>
      <c r="BD293" s="429"/>
      <c r="BE293" s="613"/>
    </row>
    <row r="294" spans="1:57" ht="46.5" customHeight="1" thickBot="1" x14ac:dyDescent="0.3">
      <c r="A294" s="794">
        <v>10</v>
      </c>
      <c r="B294" s="916" t="s">
        <v>384</v>
      </c>
      <c r="C294" s="512" t="s">
        <v>385</v>
      </c>
      <c r="D294" s="367" t="s">
        <v>142</v>
      </c>
      <c r="E294" s="512" t="s">
        <v>386</v>
      </c>
      <c r="F294" s="537" t="s">
        <v>387</v>
      </c>
      <c r="G294" s="700" t="s">
        <v>145</v>
      </c>
      <c r="H294" s="48" t="s">
        <v>146</v>
      </c>
      <c r="I294" s="92" t="s">
        <v>197</v>
      </c>
      <c r="J294" s="632">
        <f>COUNTIF(I294:I319,[3]DATOS!$D$24)</f>
        <v>26</v>
      </c>
      <c r="K294" s="554" t="str">
        <f>+IF(AND(J294&lt;6,J294&gt;0),"Moderado",IF(AND(J294&lt;12,J294&gt;5),"Mayor",IF(AND(J294&lt;20,J294&gt;11),"Catastrófico","Responda las Preguntas de Impacto")))</f>
        <v>Responda las Preguntas de Impacto</v>
      </c>
      <c r="L294" s="511"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771"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800" t="s">
        <v>388</v>
      </c>
      <c r="O294" s="513" t="s">
        <v>149</v>
      </c>
      <c r="P294" s="33" t="s">
        <v>150</v>
      </c>
      <c r="Q294" s="30" t="s">
        <v>151</v>
      </c>
      <c r="R294" s="33">
        <f>+IFERROR(VLOOKUP(Q294,[12]DATOS!$E$2:$F$17,2,FALSE),"")</f>
        <v>15</v>
      </c>
      <c r="S294" s="531">
        <f>SUM(R294:R301)</f>
        <v>100</v>
      </c>
      <c r="T294" s="531" t="str">
        <f>+IF(AND(S294&lt;=100,S294&gt;=96),"Fuerte",IF(AND(S294&lt;=95,S294&gt;=86),"Moderado",IF(AND(S294&lt;=85,J294&gt;=0),"Débil"," ")))</f>
        <v>Fuerte</v>
      </c>
      <c r="U294" s="531" t="s">
        <v>152</v>
      </c>
      <c r="V294" s="531"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531">
        <f>IF(V294="Fuerte",100,IF(V294="Moderado",50,IF(V294="Débil",0)))</f>
        <v>100</v>
      </c>
      <c r="X294" s="530">
        <f>AVERAGE(W294:W319)</f>
        <v>100</v>
      </c>
      <c r="Y294" s="789" t="s">
        <v>389</v>
      </c>
      <c r="Z294" s="795" t="s">
        <v>264</v>
      </c>
      <c r="AA294" s="797" t="s">
        <v>390</v>
      </c>
      <c r="AB294" s="672" t="str">
        <f>+IF(X294=100,"Fuerte",IF(AND(X294&lt;=99,X294&gt;=50),"Moderado",IF(X294&lt;50,"Débil"," ")))</f>
        <v>Fuerte</v>
      </c>
      <c r="AC294" s="544" t="s">
        <v>156</v>
      </c>
      <c r="AD294" s="544" t="s">
        <v>156</v>
      </c>
      <c r="AE294" s="799"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512"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512" t="str">
        <f>K294</f>
        <v>Responda las Preguntas de Impacto</v>
      </c>
      <c r="AH294" s="511"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604"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783" t="s">
        <v>391</v>
      </c>
      <c r="AK294" s="518">
        <v>43466</v>
      </c>
      <c r="AL294" s="518">
        <v>43830</v>
      </c>
      <c r="AM294" s="791" t="s">
        <v>389</v>
      </c>
      <c r="AN294" s="792" t="s">
        <v>392</v>
      </c>
      <c r="AO294" s="623"/>
      <c r="AP294" s="588"/>
      <c r="AQ294" s="588"/>
      <c r="AR294" s="588"/>
      <c r="AS294" s="588"/>
      <c r="AT294" s="588"/>
      <c r="AU294" s="588"/>
      <c r="AV294" s="588"/>
      <c r="AW294" s="588"/>
      <c r="AX294" s="588"/>
      <c r="AY294" s="588"/>
      <c r="AZ294" s="589"/>
      <c r="BA294" s="592"/>
      <c r="BB294" s="617"/>
      <c r="BC294" s="617"/>
      <c r="BD294" s="617"/>
      <c r="BE294" s="620"/>
    </row>
    <row r="295" spans="1:57" ht="30" customHeight="1" thickBot="1" x14ac:dyDescent="0.3">
      <c r="A295" s="379"/>
      <c r="B295" s="542"/>
      <c r="C295" s="512"/>
      <c r="D295" s="368"/>
      <c r="E295" s="512"/>
      <c r="F295" s="368"/>
      <c r="G295" s="615"/>
      <c r="H295" s="32" t="s">
        <v>161</v>
      </c>
      <c r="I295" s="92" t="s">
        <v>197</v>
      </c>
      <c r="J295" s="551"/>
      <c r="K295" s="554"/>
      <c r="L295" s="512"/>
      <c r="M295" s="772"/>
      <c r="N295" s="391"/>
      <c r="O295" s="371"/>
      <c r="P295" s="34" t="s">
        <v>162</v>
      </c>
      <c r="Q295" s="30" t="s">
        <v>163</v>
      </c>
      <c r="R295" s="34">
        <f>+IFERROR(VLOOKUP(Q295,[12]DATOS!$E$2:$F$17,2,FALSE),"")</f>
        <v>15</v>
      </c>
      <c r="S295" s="373"/>
      <c r="T295" s="373"/>
      <c r="U295" s="373"/>
      <c r="V295" s="373"/>
      <c r="W295" s="373"/>
      <c r="X295" s="530"/>
      <c r="Y295" s="795"/>
      <c r="Z295" s="795"/>
      <c r="AA295" s="797"/>
      <c r="AB295" s="672"/>
      <c r="AC295" s="544"/>
      <c r="AD295" s="544"/>
      <c r="AE295" s="740"/>
      <c r="AF295" s="512"/>
      <c r="AG295" s="512"/>
      <c r="AH295" s="512"/>
      <c r="AI295" s="539"/>
      <c r="AJ295" s="784"/>
      <c r="AK295" s="518"/>
      <c r="AL295" s="518"/>
      <c r="AM295" s="791"/>
      <c r="AN295" s="793"/>
      <c r="AO295" s="580"/>
      <c r="AP295" s="530"/>
      <c r="AQ295" s="530"/>
      <c r="AR295" s="530"/>
      <c r="AS295" s="530"/>
      <c r="AT295" s="530"/>
      <c r="AU295" s="530"/>
      <c r="AV295" s="530"/>
      <c r="AW295" s="530"/>
      <c r="AX295" s="530"/>
      <c r="AY295" s="530"/>
      <c r="AZ295" s="590"/>
      <c r="BA295" s="593"/>
      <c r="BB295" s="618"/>
      <c r="BC295" s="618"/>
      <c r="BD295" s="618"/>
      <c r="BE295" s="621"/>
    </row>
    <row r="296" spans="1:57" ht="30" customHeight="1" thickBot="1" x14ac:dyDescent="0.3">
      <c r="A296" s="379"/>
      <c r="B296" s="542"/>
      <c r="C296" s="512"/>
      <c r="D296" s="368"/>
      <c r="E296" s="512"/>
      <c r="F296" s="368"/>
      <c r="G296" s="615"/>
      <c r="H296" s="32" t="s">
        <v>164</v>
      </c>
      <c r="I296" s="92" t="s">
        <v>197</v>
      </c>
      <c r="J296" s="551"/>
      <c r="K296" s="554"/>
      <c r="L296" s="512"/>
      <c r="M296" s="772"/>
      <c r="N296" s="391"/>
      <c r="O296" s="371"/>
      <c r="P296" s="34" t="s">
        <v>165</v>
      </c>
      <c r="Q296" s="30" t="s">
        <v>166</v>
      </c>
      <c r="R296" s="34">
        <f>+IFERROR(VLOOKUP(Q296,[12]DATOS!$E$2:$F$17,2,FALSE),"")</f>
        <v>15</v>
      </c>
      <c r="S296" s="373"/>
      <c r="T296" s="373"/>
      <c r="U296" s="373"/>
      <c r="V296" s="373"/>
      <c r="W296" s="373"/>
      <c r="X296" s="530"/>
      <c r="Y296" s="795"/>
      <c r="Z296" s="795"/>
      <c r="AA296" s="797"/>
      <c r="AB296" s="672"/>
      <c r="AC296" s="544"/>
      <c r="AD296" s="544"/>
      <c r="AE296" s="740"/>
      <c r="AF296" s="512"/>
      <c r="AG296" s="512"/>
      <c r="AH296" s="512"/>
      <c r="AI296" s="539"/>
      <c r="AJ296" s="784"/>
      <c r="AK296" s="518"/>
      <c r="AL296" s="518"/>
      <c r="AM296" s="791"/>
      <c r="AN296" s="793"/>
      <c r="AO296" s="580"/>
      <c r="AP296" s="530"/>
      <c r="AQ296" s="530"/>
      <c r="AR296" s="530"/>
      <c r="AS296" s="530"/>
      <c r="AT296" s="530"/>
      <c r="AU296" s="530"/>
      <c r="AV296" s="530"/>
      <c r="AW296" s="530"/>
      <c r="AX296" s="530"/>
      <c r="AY296" s="530"/>
      <c r="AZ296" s="590"/>
      <c r="BA296" s="593"/>
      <c r="BB296" s="618"/>
      <c r="BC296" s="618"/>
      <c r="BD296" s="618"/>
      <c r="BE296" s="621"/>
    </row>
    <row r="297" spans="1:57" ht="30" customHeight="1" thickBot="1" x14ac:dyDescent="0.3">
      <c r="A297" s="379"/>
      <c r="B297" s="542"/>
      <c r="C297" s="512"/>
      <c r="D297" s="368"/>
      <c r="E297" s="512"/>
      <c r="F297" s="368"/>
      <c r="G297" s="615"/>
      <c r="H297" s="32" t="s">
        <v>167</v>
      </c>
      <c r="I297" s="92" t="s">
        <v>197</v>
      </c>
      <c r="J297" s="551"/>
      <c r="K297" s="554"/>
      <c r="L297" s="512"/>
      <c r="M297" s="772"/>
      <c r="N297" s="391"/>
      <c r="O297" s="371"/>
      <c r="P297" s="34" t="s">
        <v>169</v>
      </c>
      <c r="Q297" s="30" t="s">
        <v>170</v>
      </c>
      <c r="R297" s="34">
        <f>+IFERROR(VLOOKUP(Q297,[12]DATOS!$E$2:$F$17,2,FALSE),"")</f>
        <v>15</v>
      </c>
      <c r="S297" s="373"/>
      <c r="T297" s="373"/>
      <c r="U297" s="373"/>
      <c r="V297" s="373"/>
      <c r="W297" s="373"/>
      <c r="X297" s="530"/>
      <c r="Y297" s="795"/>
      <c r="Z297" s="795"/>
      <c r="AA297" s="797"/>
      <c r="AB297" s="672"/>
      <c r="AC297" s="544"/>
      <c r="AD297" s="544"/>
      <c r="AE297" s="740"/>
      <c r="AF297" s="512"/>
      <c r="AG297" s="512"/>
      <c r="AH297" s="512"/>
      <c r="AI297" s="539"/>
      <c r="AJ297" s="784"/>
      <c r="AK297" s="518"/>
      <c r="AL297" s="518"/>
      <c r="AM297" s="791"/>
      <c r="AN297" s="793"/>
      <c r="AO297" s="580"/>
      <c r="AP297" s="530"/>
      <c r="AQ297" s="530"/>
      <c r="AR297" s="530"/>
      <c r="AS297" s="530"/>
      <c r="AT297" s="530"/>
      <c r="AU297" s="530"/>
      <c r="AV297" s="530"/>
      <c r="AW297" s="530"/>
      <c r="AX297" s="530"/>
      <c r="AY297" s="530"/>
      <c r="AZ297" s="590"/>
      <c r="BA297" s="593"/>
      <c r="BB297" s="618"/>
      <c r="BC297" s="618"/>
      <c r="BD297" s="618"/>
      <c r="BE297" s="621"/>
    </row>
    <row r="298" spans="1:57" ht="30" customHeight="1" thickBot="1" x14ac:dyDescent="0.3">
      <c r="A298" s="379"/>
      <c r="B298" s="542"/>
      <c r="C298" s="512"/>
      <c r="D298" s="368"/>
      <c r="E298" s="512"/>
      <c r="F298" s="368"/>
      <c r="G298" s="615"/>
      <c r="H298" s="32" t="s">
        <v>171</v>
      </c>
      <c r="I298" s="92" t="s">
        <v>197</v>
      </c>
      <c r="J298" s="551"/>
      <c r="K298" s="554"/>
      <c r="L298" s="512"/>
      <c r="M298" s="772"/>
      <c r="N298" s="391"/>
      <c r="O298" s="371"/>
      <c r="P298" s="34" t="s">
        <v>172</v>
      </c>
      <c r="Q298" s="30" t="s">
        <v>173</v>
      </c>
      <c r="R298" s="34">
        <f>+IFERROR(VLOOKUP(Q298,[12]DATOS!$E$2:$F$17,2,FALSE),"")</f>
        <v>15</v>
      </c>
      <c r="S298" s="373"/>
      <c r="T298" s="373"/>
      <c r="U298" s="373"/>
      <c r="V298" s="373"/>
      <c r="W298" s="373"/>
      <c r="X298" s="530"/>
      <c r="Y298" s="795"/>
      <c r="Z298" s="795"/>
      <c r="AA298" s="797"/>
      <c r="AB298" s="672"/>
      <c r="AC298" s="544"/>
      <c r="AD298" s="544"/>
      <c r="AE298" s="740"/>
      <c r="AF298" s="512"/>
      <c r="AG298" s="512"/>
      <c r="AH298" s="512"/>
      <c r="AI298" s="539"/>
      <c r="AJ298" s="784"/>
      <c r="AK298" s="518"/>
      <c r="AL298" s="518"/>
      <c r="AM298" s="791"/>
      <c r="AN298" s="793"/>
      <c r="AO298" s="580"/>
      <c r="AP298" s="530"/>
      <c r="AQ298" s="530"/>
      <c r="AR298" s="530"/>
      <c r="AS298" s="530"/>
      <c r="AT298" s="530"/>
      <c r="AU298" s="530"/>
      <c r="AV298" s="530"/>
      <c r="AW298" s="530"/>
      <c r="AX298" s="530"/>
      <c r="AY298" s="530"/>
      <c r="AZ298" s="590"/>
      <c r="BA298" s="593"/>
      <c r="BB298" s="618"/>
      <c r="BC298" s="618"/>
      <c r="BD298" s="618"/>
      <c r="BE298" s="621"/>
    </row>
    <row r="299" spans="1:57" ht="30" customHeight="1" thickBot="1" x14ac:dyDescent="0.3">
      <c r="A299" s="379"/>
      <c r="B299" s="542"/>
      <c r="C299" s="512"/>
      <c r="D299" s="368"/>
      <c r="E299" s="512"/>
      <c r="F299" s="368"/>
      <c r="G299" s="615"/>
      <c r="H299" s="32" t="s">
        <v>174</v>
      </c>
      <c r="I299" s="92" t="s">
        <v>197</v>
      </c>
      <c r="J299" s="551"/>
      <c r="K299" s="554"/>
      <c r="L299" s="512"/>
      <c r="M299" s="772"/>
      <c r="N299" s="391"/>
      <c r="O299" s="371"/>
      <c r="P299" s="35" t="s">
        <v>175</v>
      </c>
      <c r="Q299" s="30" t="s">
        <v>176</v>
      </c>
      <c r="R299" s="34">
        <f>+IFERROR(VLOOKUP(Q299,[12]DATOS!$E$2:$F$17,2,FALSE),"")</f>
        <v>15</v>
      </c>
      <c r="S299" s="373"/>
      <c r="T299" s="373"/>
      <c r="U299" s="373"/>
      <c r="V299" s="373"/>
      <c r="W299" s="373"/>
      <c r="X299" s="530"/>
      <c r="Y299" s="795"/>
      <c r="Z299" s="795"/>
      <c r="AA299" s="797"/>
      <c r="AB299" s="672"/>
      <c r="AC299" s="544"/>
      <c r="AD299" s="544"/>
      <c r="AE299" s="740"/>
      <c r="AF299" s="512"/>
      <c r="AG299" s="512"/>
      <c r="AH299" s="512"/>
      <c r="AI299" s="539"/>
      <c r="AJ299" s="784"/>
      <c r="AK299" s="518"/>
      <c r="AL299" s="518"/>
      <c r="AM299" s="791"/>
      <c r="AN299" s="793"/>
      <c r="AO299" s="580"/>
      <c r="AP299" s="530"/>
      <c r="AQ299" s="530"/>
      <c r="AR299" s="530"/>
      <c r="AS299" s="530"/>
      <c r="AT299" s="530"/>
      <c r="AU299" s="530"/>
      <c r="AV299" s="530"/>
      <c r="AW299" s="530"/>
      <c r="AX299" s="530"/>
      <c r="AY299" s="530"/>
      <c r="AZ299" s="590"/>
      <c r="BA299" s="593"/>
      <c r="BB299" s="618"/>
      <c r="BC299" s="618"/>
      <c r="BD299" s="618"/>
      <c r="BE299" s="621"/>
    </row>
    <row r="300" spans="1:57" ht="30" customHeight="1" thickBot="1" x14ac:dyDescent="0.3">
      <c r="A300" s="379"/>
      <c r="B300" s="542"/>
      <c r="C300" s="512"/>
      <c r="D300" s="368"/>
      <c r="E300" s="512"/>
      <c r="F300" s="368"/>
      <c r="G300" s="615"/>
      <c r="H300" s="32" t="s">
        <v>177</v>
      </c>
      <c r="I300" s="92" t="s">
        <v>197</v>
      </c>
      <c r="J300" s="551"/>
      <c r="K300" s="554"/>
      <c r="L300" s="512"/>
      <c r="M300" s="772"/>
      <c r="N300" s="391"/>
      <c r="O300" s="371"/>
      <c r="P300" s="34" t="s">
        <v>178</v>
      </c>
      <c r="Q300" s="34" t="s">
        <v>179</v>
      </c>
      <c r="R300" s="34">
        <f>+IFERROR(VLOOKUP(Q300,[12]DATOS!$E$2:$F$17,2,FALSE),"")</f>
        <v>10</v>
      </c>
      <c r="S300" s="373"/>
      <c r="T300" s="373"/>
      <c r="U300" s="373"/>
      <c r="V300" s="373"/>
      <c r="W300" s="373"/>
      <c r="X300" s="530"/>
      <c r="Y300" s="795"/>
      <c r="Z300" s="795"/>
      <c r="AA300" s="797"/>
      <c r="AB300" s="672"/>
      <c r="AC300" s="544"/>
      <c r="AD300" s="544"/>
      <c r="AE300" s="740"/>
      <c r="AF300" s="512"/>
      <c r="AG300" s="512"/>
      <c r="AH300" s="512"/>
      <c r="AI300" s="539"/>
      <c r="AJ300" s="784"/>
      <c r="AK300" s="518"/>
      <c r="AL300" s="518"/>
      <c r="AM300" s="791"/>
      <c r="AN300" s="793"/>
      <c r="AO300" s="580"/>
      <c r="AP300" s="530"/>
      <c r="AQ300" s="530"/>
      <c r="AR300" s="530"/>
      <c r="AS300" s="530"/>
      <c r="AT300" s="530"/>
      <c r="AU300" s="530"/>
      <c r="AV300" s="530"/>
      <c r="AW300" s="530"/>
      <c r="AX300" s="530"/>
      <c r="AY300" s="530"/>
      <c r="AZ300" s="590"/>
      <c r="BA300" s="593"/>
      <c r="BB300" s="618"/>
      <c r="BC300" s="618"/>
      <c r="BD300" s="618"/>
      <c r="BE300" s="621"/>
    </row>
    <row r="301" spans="1:57" ht="72" customHeight="1" thickBot="1" x14ac:dyDescent="0.3">
      <c r="A301" s="379"/>
      <c r="B301" s="542"/>
      <c r="C301" s="512"/>
      <c r="D301" s="368"/>
      <c r="E301" s="513"/>
      <c r="F301" s="368"/>
      <c r="G301" s="615"/>
      <c r="H301" s="32" t="s">
        <v>180</v>
      </c>
      <c r="I301" s="92" t="s">
        <v>197</v>
      </c>
      <c r="J301" s="551"/>
      <c r="K301" s="554"/>
      <c r="L301" s="512"/>
      <c r="M301" s="772"/>
      <c r="N301" s="391"/>
      <c r="O301" s="520"/>
      <c r="P301" s="31"/>
      <c r="Q301" s="35"/>
      <c r="R301" s="35"/>
      <c r="S301" s="373"/>
      <c r="T301" s="373"/>
      <c r="U301" s="373"/>
      <c r="V301" s="373"/>
      <c r="W301" s="373"/>
      <c r="X301" s="530"/>
      <c r="Y301" s="796"/>
      <c r="Z301" s="796"/>
      <c r="AA301" s="798"/>
      <c r="AB301" s="672"/>
      <c r="AC301" s="544"/>
      <c r="AD301" s="544"/>
      <c r="AE301" s="740"/>
      <c r="AF301" s="512"/>
      <c r="AG301" s="512"/>
      <c r="AH301" s="512"/>
      <c r="AI301" s="539"/>
      <c r="AJ301" s="784"/>
      <c r="AK301" s="519"/>
      <c r="AL301" s="519"/>
      <c r="AM301" s="783"/>
      <c r="AN301" s="793"/>
      <c r="AO301" s="581"/>
      <c r="AP301" s="531"/>
      <c r="AQ301" s="531"/>
      <c r="AR301" s="531"/>
      <c r="AS301" s="531"/>
      <c r="AT301" s="531"/>
      <c r="AU301" s="531"/>
      <c r="AV301" s="531"/>
      <c r="AW301" s="531"/>
      <c r="AX301" s="531"/>
      <c r="AY301" s="531"/>
      <c r="AZ301" s="591"/>
      <c r="BA301" s="594"/>
      <c r="BB301" s="619"/>
      <c r="BC301" s="619"/>
      <c r="BD301" s="619"/>
      <c r="BE301" s="622"/>
    </row>
    <row r="302" spans="1:57" ht="30" customHeight="1" thickBot="1" x14ac:dyDescent="0.3">
      <c r="A302" s="379"/>
      <c r="B302" s="542"/>
      <c r="C302" s="512"/>
      <c r="D302" s="368"/>
      <c r="E302" s="614"/>
      <c r="F302" s="368"/>
      <c r="G302" s="615"/>
      <c r="H302" s="32" t="s">
        <v>181</v>
      </c>
      <c r="I302" s="92" t="s">
        <v>197</v>
      </c>
      <c r="J302" s="551"/>
      <c r="K302" s="554"/>
      <c r="L302" s="512"/>
      <c r="M302" s="772"/>
      <c r="N302" s="391"/>
      <c r="O302" s="371"/>
      <c r="P302" s="34" t="s">
        <v>150</v>
      </c>
      <c r="Q302" s="30" t="s">
        <v>151</v>
      </c>
      <c r="R302" s="34">
        <f>+IFERROR(VLOOKUP(Q302,[12]DATOS!$E$2:$F$17,2,FALSE),"")</f>
        <v>15</v>
      </c>
      <c r="S302" s="530">
        <f>SUM(R302:R311)</f>
        <v>100</v>
      </c>
      <c r="T302" s="529" t="str">
        <f>+IF(AND(S302&lt;=100,S302&gt;=96),"Fuerte",IF(AND(S302&lt;=95,S302&gt;=86),"Moderado",IF(AND(S302&lt;=85,J302&gt;=0),"Débil"," ")))</f>
        <v>Fuerte</v>
      </c>
      <c r="U302" s="529" t="s">
        <v>152</v>
      </c>
      <c r="V302" s="529"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529"/>
      <c r="X302" s="530"/>
      <c r="Y302" s="520"/>
      <c r="Z302" s="573"/>
      <c r="AA302" s="520"/>
      <c r="AB302" s="672"/>
      <c r="AC302" s="544"/>
      <c r="AD302" s="544"/>
      <c r="AE302" s="740"/>
      <c r="AF302" s="512"/>
      <c r="AG302" s="512"/>
      <c r="AH302" s="512"/>
      <c r="AI302" s="539"/>
      <c r="AJ302" s="507"/>
      <c r="AK302" s="508"/>
      <c r="AL302" s="508"/>
      <c r="AM302" s="371"/>
      <c r="AN302" s="793"/>
      <c r="AO302" s="582"/>
      <c r="AP302" s="373"/>
      <c r="AQ302" s="373"/>
      <c r="AR302" s="373"/>
      <c r="AS302" s="373"/>
      <c r="AT302" s="373"/>
      <c r="AU302" s="373"/>
      <c r="AV302" s="373"/>
      <c r="AW302" s="373"/>
      <c r="AX302" s="373"/>
      <c r="AY302" s="373"/>
      <c r="AZ302" s="420"/>
      <c r="BA302" s="426"/>
      <c r="BB302" s="422"/>
      <c r="BC302" s="422"/>
      <c r="BD302" s="422"/>
      <c r="BE302" s="611"/>
    </row>
    <row r="303" spans="1:57" ht="30" customHeight="1" thickBot="1" x14ac:dyDescent="0.3">
      <c r="A303" s="379"/>
      <c r="B303" s="542"/>
      <c r="C303" s="512"/>
      <c r="D303" s="368"/>
      <c r="E303" s="615"/>
      <c r="F303" s="368"/>
      <c r="G303" s="615"/>
      <c r="H303" s="32" t="s">
        <v>182</v>
      </c>
      <c r="I303" s="92" t="s">
        <v>197</v>
      </c>
      <c r="J303" s="551"/>
      <c r="K303" s="554"/>
      <c r="L303" s="512"/>
      <c r="M303" s="772"/>
      <c r="N303" s="391"/>
      <c r="O303" s="371"/>
      <c r="P303" s="34" t="s">
        <v>162</v>
      </c>
      <c r="Q303" s="30" t="s">
        <v>163</v>
      </c>
      <c r="R303" s="34">
        <f>+IFERROR(VLOOKUP(Q303,[12]DATOS!$E$2:$F$17,2,FALSE),"")</f>
        <v>15</v>
      </c>
      <c r="S303" s="530"/>
      <c r="T303" s="530"/>
      <c r="U303" s="530"/>
      <c r="V303" s="530"/>
      <c r="W303" s="530"/>
      <c r="X303" s="530"/>
      <c r="Y303" s="512"/>
      <c r="Z303" s="530"/>
      <c r="AA303" s="512"/>
      <c r="AB303" s="672"/>
      <c r="AC303" s="544"/>
      <c r="AD303" s="544"/>
      <c r="AE303" s="740"/>
      <c r="AF303" s="512"/>
      <c r="AG303" s="512"/>
      <c r="AH303" s="512"/>
      <c r="AI303" s="539"/>
      <c r="AJ303" s="507"/>
      <c r="AK303" s="508"/>
      <c r="AL303" s="508"/>
      <c r="AM303" s="371"/>
      <c r="AN303" s="793"/>
      <c r="AO303" s="582"/>
      <c r="AP303" s="373"/>
      <c r="AQ303" s="373"/>
      <c r="AR303" s="373"/>
      <c r="AS303" s="373"/>
      <c r="AT303" s="373"/>
      <c r="AU303" s="373"/>
      <c r="AV303" s="373"/>
      <c r="AW303" s="373"/>
      <c r="AX303" s="373"/>
      <c r="AY303" s="373"/>
      <c r="AZ303" s="420"/>
      <c r="BA303" s="426"/>
      <c r="BB303" s="422"/>
      <c r="BC303" s="422"/>
      <c r="BD303" s="422"/>
      <c r="BE303" s="611"/>
    </row>
    <row r="304" spans="1:57" ht="30" customHeight="1" thickBot="1" x14ac:dyDescent="0.3">
      <c r="A304" s="379"/>
      <c r="B304" s="542"/>
      <c r="C304" s="512"/>
      <c r="D304" s="368"/>
      <c r="E304" s="615"/>
      <c r="F304" s="368"/>
      <c r="G304" s="615"/>
      <c r="H304" s="32" t="s">
        <v>183</v>
      </c>
      <c r="I304" s="92" t="s">
        <v>197</v>
      </c>
      <c r="J304" s="551"/>
      <c r="K304" s="554"/>
      <c r="L304" s="512"/>
      <c r="M304" s="772"/>
      <c r="N304" s="391"/>
      <c r="O304" s="371"/>
      <c r="P304" s="34" t="s">
        <v>165</v>
      </c>
      <c r="Q304" s="30" t="s">
        <v>166</v>
      </c>
      <c r="R304" s="34">
        <f>+IFERROR(VLOOKUP(Q304,[12]DATOS!$E$2:$F$17,2,FALSE),"")</f>
        <v>15</v>
      </c>
      <c r="S304" s="530"/>
      <c r="T304" s="530"/>
      <c r="U304" s="530"/>
      <c r="V304" s="530"/>
      <c r="W304" s="530"/>
      <c r="X304" s="530"/>
      <c r="Y304" s="512"/>
      <c r="Z304" s="530"/>
      <c r="AA304" s="512"/>
      <c r="AB304" s="672"/>
      <c r="AC304" s="544"/>
      <c r="AD304" s="544"/>
      <c r="AE304" s="740"/>
      <c r="AF304" s="512"/>
      <c r="AG304" s="512"/>
      <c r="AH304" s="512"/>
      <c r="AI304" s="539"/>
      <c r="AJ304" s="507"/>
      <c r="AK304" s="508"/>
      <c r="AL304" s="508"/>
      <c r="AM304" s="371"/>
      <c r="AN304" s="793"/>
      <c r="AO304" s="582"/>
      <c r="AP304" s="373"/>
      <c r="AQ304" s="373"/>
      <c r="AR304" s="373"/>
      <c r="AS304" s="373"/>
      <c r="AT304" s="373"/>
      <c r="AU304" s="373"/>
      <c r="AV304" s="373"/>
      <c r="AW304" s="373"/>
      <c r="AX304" s="373"/>
      <c r="AY304" s="373"/>
      <c r="AZ304" s="420"/>
      <c r="BA304" s="426"/>
      <c r="BB304" s="422"/>
      <c r="BC304" s="422"/>
      <c r="BD304" s="422"/>
      <c r="BE304" s="611"/>
    </row>
    <row r="305" spans="1:57" ht="30" customHeight="1" thickBot="1" x14ac:dyDescent="0.3">
      <c r="A305" s="379"/>
      <c r="B305" s="542"/>
      <c r="C305" s="512"/>
      <c r="D305" s="368"/>
      <c r="E305" s="615"/>
      <c r="F305" s="368"/>
      <c r="G305" s="615"/>
      <c r="H305" s="32" t="s">
        <v>184</v>
      </c>
      <c r="I305" s="92" t="s">
        <v>197</v>
      </c>
      <c r="J305" s="551"/>
      <c r="K305" s="554"/>
      <c r="L305" s="512"/>
      <c r="M305" s="772"/>
      <c r="N305" s="391"/>
      <c r="O305" s="371"/>
      <c r="P305" s="34" t="s">
        <v>169</v>
      </c>
      <c r="Q305" s="30" t="s">
        <v>170</v>
      </c>
      <c r="R305" s="34">
        <f>+IFERROR(VLOOKUP(Q305,[12]DATOS!$E$2:$F$17,2,FALSE),"")</f>
        <v>15</v>
      </c>
      <c r="S305" s="530"/>
      <c r="T305" s="530"/>
      <c r="U305" s="530"/>
      <c r="V305" s="530"/>
      <c r="W305" s="530"/>
      <c r="X305" s="530"/>
      <c r="Y305" s="512"/>
      <c r="Z305" s="530"/>
      <c r="AA305" s="512"/>
      <c r="AB305" s="672"/>
      <c r="AC305" s="544"/>
      <c r="AD305" s="544"/>
      <c r="AE305" s="740"/>
      <c r="AF305" s="512"/>
      <c r="AG305" s="512"/>
      <c r="AH305" s="512"/>
      <c r="AI305" s="539"/>
      <c r="AJ305" s="507"/>
      <c r="AK305" s="508"/>
      <c r="AL305" s="508"/>
      <c r="AM305" s="371"/>
      <c r="AN305" s="793"/>
      <c r="AO305" s="582"/>
      <c r="AP305" s="373"/>
      <c r="AQ305" s="373"/>
      <c r="AR305" s="373"/>
      <c r="AS305" s="373"/>
      <c r="AT305" s="373"/>
      <c r="AU305" s="373"/>
      <c r="AV305" s="373"/>
      <c r="AW305" s="373"/>
      <c r="AX305" s="373"/>
      <c r="AY305" s="373"/>
      <c r="AZ305" s="420"/>
      <c r="BA305" s="426"/>
      <c r="BB305" s="422"/>
      <c r="BC305" s="422"/>
      <c r="BD305" s="422"/>
      <c r="BE305" s="611"/>
    </row>
    <row r="306" spans="1:57" ht="18.75" customHeight="1" thickBot="1" x14ac:dyDescent="0.3">
      <c r="A306" s="379"/>
      <c r="B306" s="542"/>
      <c r="C306" s="512"/>
      <c r="D306" s="368"/>
      <c r="E306" s="615"/>
      <c r="F306" s="368"/>
      <c r="G306" s="615"/>
      <c r="H306" s="521" t="s">
        <v>185</v>
      </c>
      <c r="I306" s="92" t="s">
        <v>197</v>
      </c>
      <c r="J306" s="551"/>
      <c r="K306" s="554"/>
      <c r="L306" s="512"/>
      <c r="M306" s="772"/>
      <c r="N306" s="391"/>
      <c r="O306" s="371"/>
      <c r="P306" s="34" t="s">
        <v>172</v>
      </c>
      <c r="Q306" s="30" t="s">
        <v>173</v>
      </c>
      <c r="R306" s="34">
        <f>+IFERROR(VLOOKUP(Q306,[12]DATOS!$E$2:$F$17,2,FALSE),"")</f>
        <v>15</v>
      </c>
      <c r="S306" s="530"/>
      <c r="T306" s="530"/>
      <c r="U306" s="530"/>
      <c r="V306" s="530"/>
      <c r="W306" s="530"/>
      <c r="X306" s="530"/>
      <c r="Y306" s="512"/>
      <c r="Z306" s="530"/>
      <c r="AA306" s="512"/>
      <c r="AB306" s="672"/>
      <c r="AC306" s="544"/>
      <c r="AD306" s="544"/>
      <c r="AE306" s="740"/>
      <c r="AF306" s="512"/>
      <c r="AG306" s="512"/>
      <c r="AH306" s="512"/>
      <c r="AI306" s="539"/>
      <c r="AJ306" s="507"/>
      <c r="AK306" s="508"/>
      <c r="AL306" s="508"/>
      <c r="AM306" s="371"/>
      <c r="AN306" s="793"/>
      <c r="AO306" s="582"/>
      <c r="AP306" s="373"/>
      <c r="AQ306" s="373"/>
      <c r="AR306" s="373"/>
      <c r="AS306" s="373"/>
      <c r="AT306" s="373"/>
      <c r="AU306" s="373"/>
      <c r="AV306" s="373"/>
      <c r="AW306" s="373"/>
      <c r="AX306" s="373"/>
      <c r="AY306" s="373"/>
      <c r="AZ306" s="420"/>
      <c r="BA306" s="426"/>
      <c r="BB306" s="422"/>
      <c r="BC306" s="422"/>
      <c r="BD306" s="422"/>
      <c r="BE306" s="611"/>
    </row>
    <row r="307" spans="1:57" ht="40.5" customHeight="1" thickBot="1" x14ac:dyDescent="0.3">
      <c r="A307" s="379"/>
      <c r="B307" s="542"/>
      <c r="C307" s="512"/>
      <c r="D307" s="368"/>
      <c r="E307" s="615"/>
      <c r="F307" s="368"/>
      <c r="G307" s="615"/>
      <c r="H307" s="521"/>
      <c r="I307" s="92" t="s">
        <v>197</v>
      </c>
      <c r="J307" s="551"/>
      <c r="K307" s="554"/>
      <c r="L307" s="512"/>
      <c r="M307" s="772"/>
      <c r="N307" s="391"/>
      <c r="O307" s="371"/>
      <c r="P307" s="34" t="s">
        <v>175</v>
      </c>
      <c r="Q307" s="30" t="s">
        <v>176</v>
      </c>
      <c r="R307" s="34">
        <f>+IFERROR(VLOOKUP(Q307,[12]DATOS!$E$2:$F$17,2,FALSE),"")</f>
        <v>15</v>
      </c>
      <c r="S307" s="530"/>
      <c r="T307" s="530"/>
      <c r="U307" s="530"/>
      <c r="V307" s="530"/>
      <c r="W307" s="530"/>
      <c r="X307" s="530"/>
      <c r="Y307" s="512"/>
      <c r="Z307" s="530"/>
      <c r="AA307" s="512"/>
      <c r="AB307" s="672"/>
      <c r="AC307" s="544"/>
      <c r="AD307" s="544"/>
      <c r="AE307" s="740"/>
      <c r="AF307" s="512"/>
      <c r="AG307" s="512"/>
      <c r="AH307" s="512"/>
      <c r="AI307" s="539"/>
      <c r="AJ307" s="507"/>
      <c r="AK307" s="508"/>
      <c r="AL307" s="508"/>
      <c r="AM307" s="371"/>
      <c r="AN307" s="793"/>
      <c r="AO307" s="582"/>
      <c r="AP307" s="373"/>
      <c r="AQ307" s="373"/>
      <c r="AR307" s="373"/>
      <c r="AS307" s="373"/>
      <c r="AT307" s="373"/>
      <c r="AU307" s="373"/>
      <c r="AV307" s="373"/>
      <c r="AW307" s="373"/>
      <c r="AX307" s="373"/>
      <c r="AY307" s="373"/>
      <c r="AZ307" s="420"/>
      <c r="BA307" s="426"/>
      <c r="BB307" s="422"/>
      <c r="BC307" s="422"/>
      <c r="BD307" s="422"/>
      <c r="BE307" s="611"/>
    </row>
    <row r="308" spans="1:57" ht="27.75" hidden="1" customHeight="1" x14ac:dyDescent="0.25">
      <c r="A308" s="379"/>
      <c r="B308" s="542"/>
      <c r="C308" s="512"/>
      <c r="D308" s="368"/>
      <c r="E308" s="615"/>
      <c r="F308" s="368"/>
      <c r="G308" s="615"/>
      <c r="H308" s="523" t="s">
        <v>186</v>
      </c>
      <c r="I308" s="92" t="s">
        <v>197</v>
      </c>
      <c r="J308" s="551"/>
      <c r="K308" s="554"/>
      <c r="L308" s="512"/>
      <c r="M308" s="772"/>
      <c r="N308" s="391"/>
      <c r="O308" s="371"/>
      <c r="P308" s="34" t="s">
        <v>178</v>
      </c>
      <c r="Q308" s="34" t="s">
        <v>179</v>
      </c>
      <c r="R308" s="34">
        <f>+IFERROR(VLOOKUP(Q308,[12]DATOS!$E$2:$F$17,2,FALSE),"")</f>
        <v>10</v>
      </c>
      <c r="S308" s="530"/>
      <c r="T308" s="530"/>
      <c r="U308" s="530"/>
      <c r="V308" s="530"/>
      <c r="W308" s="530"/>
      <c r="X308" s="530"/>
      <c r="Y308" s="512"/>
      <c r="Z308" s="530"/>
      <c r="AA308" s="512"/>
      <c r="AB308" s="672"/>
      <c r="AC308" s="544"/>
      <c r="AD308" s="544"/>
      <c r="AE308" s="740"/>
      <c r="AF308" s="512"/>
      <c r="AG308" s="512"/>
      <c r="AH308" s="512"/>
      <c r="AI308" s="539"/>
      <c r="AJ308" s="507"/>
      <c r="AK308" s="508"/>
      <c r="AL308" s="508"/>
      <c r="AM308" s="371"/>
      <c r="AN308" s="793"/>
      <c r="AO308" s="582"/>
      <c r="AP308" s="373"/>
      <c r="AQ308" s="373"/>
      <c r="AR308" s="373"/>
      <c r="AS308" s="373"/>
      <c r="AT308" s="373"/>
      <c r="AU308" s="373"/>
      <c r="AV308" s="373"/>
      <c r="AW308" s="373"/>
      <c r="AX308" s="373"/>
      <c r="AY308" s="373"/>
      <c r="AZ308" s="420"/>
      <c r="BA308" s="426"/>
      <c r="BB308" s="422"/>
      <c r="BC308" s="422"/>
      <c r="BD308" s="422"/>
      <c r="BE308" s="611"/>
    </row>
    <row r="309" spans="1:57" ht="26.25" hidden="1" customHeight="1" x14ac:dyDescent="0.25">
      <c r="A309" s="379"/>
      <c r="B309" s="542"/>
      <c r="C309" s="512"/>
      <c r="D309" s="368"/>
      <c r="E309" s="615"/>
      <c r="F309" s="368"/>
      <c r="G309" s="615"/>
      <c r="H309" s="525"/>
      <c r="I309" s="92" t="s">
        <v>197</v>
      </c>
      <c r="J309" s="551"/>
      <c r="K309" s="554"/>
      <c r="L309" s="512"/>
      <c r="M309" s="772"/>
      <c r="N309" s="615"/>
      <c r="O309" s="371"/>
      <c r="P309" s="373"/>
      <c r="Q309" s="373"/>
      <c r="R309" s="373"/>
      <c r="S309" s="530"/>
      <c r="T309" s="530"/>
      <c r="U309" s="530"/>
      <c r="V309" s="530"/>
      <c r="W309" s="530"/>
      <c r="X309" s="530"/>
      <c r="Y309" s="512"/>
      <c r="Z309" s="530"/>
      <c r="AA309" s="512"/>
      <c r="AB309" s="672"/>
      <c r="AC309" s="544"/>
      <c r="AD309" s="544"/>
      <c r="AE309" s="740"/>
      <c r="AF309" s="512"/>
      <c r="AG309" s="512"/>
      <c r="AH309" s="512"/>
      <c r="AI309" s="536"/>
      <c r="AJ309" s="785" t="s">
        <v>393</v>
      </c>
      <c r="AK309" s="668" t="s">
        <v>250</v>
      </c>
      <c r="AL309" s="668" t="s">
        <v>251</v>
      </c>
      <c r="AM309" s="788" t="s">
        <v>389</v>
      </c>
      <c r="AN309" s="793"/>
      <c r="AO309" s="582"/>
      <c r="AP309" s="373"/>
      <c r="AQ309" s="373"/>
      <c r="AR309" s="373"/>
      <c r="AS309" s="373"/>
      <c r="AT309" s="373"/>
      <c r="AU309" s="373"/>
      <c r="AV309" s="373"/>
      <c r="AW309" s="373"/>
      <c r="AX309" s="373"/>
      <c r="AY309" s="373"/>
      <c r="AZ309" s="420"/>
      <c r="BA309" s="426"/>
      <c r="BB309" s="422"/>
      <c r="BC309" s="422"/>
      <c r="BD309" s="422"/>
      <c r="BE309" s="611"/>
    </row>
    <row r="310" spans="1:57" ht="18.75" hidden="1" customHeight="1" x14ac:dyDescent="0.25">
      <c r="A310" s="379"/>
      <c r="B310" s="542"/>
      <c r="C310" s="512"/>
      <c r="D310" s="368"/>
      <c r="E310" s="615"/>
      <c r="F310" s="368"/>
      <c r="G310" s="615"/>
      <c r="H310" s="521" t="s">
        <v>187</v>
      </c>
      <c r="I310" s="92" t="s">
        <v>197</v>
      </c>
      <c r="J310" s="551"/>
      <c r="K310" s="554"/>
      <c r="L310" s="512"/>
      <c r="M310" s="772"/>
      <c r="N310" s="615"/>
      <c r="O310" s="371"/>
      <c r="P310" s="373"/>
      <c r="Q310" s="373"/>
      <c r="R310" s="373"/>
      <c r="S310" s="530"/>
      <c r="T310" s="530"/>
      <c r="U310" s="530"/>
      <c r="V310" s="530"/>
      <c r="W310" s="530"/>
      <c r="X310" s="530"/>
      <c r="Y310" s="512"/>
      <c r="Z310" s="530"/>
      <c r="AA310" s="512"/>
      <c r="AB310" s="672"/>
      <c r="AC310" s="544"/>
      <c r="AD310" s="544"/>
      <c r="AE310" s="740"/>
      <c r="AF310" s="512"/>
      <c r="AG310" s="512"/>
      <c r="AH310" s="512"/>
      <c r="AI310" s="536"/>
      <c r="AJ310" s="786"/>
      <c r="AK310" s="669"/>
      <c r="AL310" s="669"/>
      <c r="AM310" s="789"/>
      <c r="AN310" s="793"/>
      <c r="AO310" s="582"/>
      <c r="AP310" s="373"/>
      <c r="AQ310" s="373"/>
      <c r="AR310" s="373"/>
      <c r="AS310" s="373"/>
      <c r="AT310" s="373"/>
      <c r="AU310" s="373"/>
      <c r="AV310" s="373"/>
      <c r="AW310" s="373"/>
      <c r="AX310" s="373"/>
      <c r="AY310" s="373"/>
      <c r="AZ310" s="420"/>
      <c r="BA310" s="426"/>
      <c r="BB310" s="422"/>
      <c r="BC310" s="422"/>
      <c r="BD310" s="422"/>
      <c r="BE310" s="611"/>
    </row>
    <row r="311" spans="1:57" ht="9.75" hidden="1" customHeight="1" x14ac:dyDescent="0.25">
      <c r="A311" s="379"/>
      <c r="B311" s="542"/>
      <c r="C311" s="512"/>
      <c r="D311" s="368"/>
      <c r="E311" s="615"/>
      <c r="F311" s="368"/>
      <c r="G311" s="615"/>
      <c r="H311" s="521"/>
      <c r="I311" s="92" t="s">
        <v>197</v>
      </c>
      <c r="J311" s="551"/>
      <c r="K311" s="554"/>
      <c r="L311" s="512"/>
      <c r="M311" s="772"/>
      <c r="N311" s="615"/>
      <c r="O311" s="371"/>
      <c r="P311" s="373"/>
      <c r="Q311" s="373"/>
      <c r="R311" s="373"/>
      <c r="S311" s="530"/>
      <c r="T311" s="530"/>
      <c r="U311" s="530"/>
      <c r="V311" s="530"/>
      <c r="W311" s="530"/>
      <c r="X311" s="530"/>
      <c r="Y311" s="512"/>
      <c r="Z311" s="530"/>
      <c r="AA311" s="512"/>
      <c r="AB311" s="672"/>
      <c r="AC311" s="544"/>
      <c r="AD311" s="544"/>
      <c r="AE311" s="740"/>
      <c r="AF311" s="512"/>
      <c r="AG311" s="512"/>
      <c r="AH311" s="512"/>
      <c r="AI311" s="536"/>
      <c r="AJ311" s="786"/>
      <c r="AK311" s="669"/>
      <c r="AL311" s="669"/>
      <c r="AM311" s="789"/>
      <c r="AN311" s="793"/>
      <c r="AO311" s="582"/>
      <c r="AP311" s="373"/>
      <c r="AQ311" s="373"/>
      <c r="AR311" s="373"/>
      <c r="AS311" s="373"/>
      <c r="AT311" s="373"/>
      <c r="AU311" s="373"/>
      <c r="AV311" s="373"/>
      <c r="AW311" s="373"/>
      <c r="AX311" s="373"/>
      <c r="AY311" s="373"/>
      <c r="AZ311" s="420"/>
      <c r="BA311" s="426"/>
      <c r="BB311" s="422"/>
      <c r="BC311" s="422"/>
      <c r="BD311" s="422"/>
      <c r="BE311" s="611"/>
    </row>
    <row r="312" spans="1:57" ht="18.75" customHeight="1" thickBot="1" x14ac:dyDescent="0.3">
      <c r="A312" s="379"/>
      <c r="B312" s="542"/>
      <c r="C312" s="512"/>
      <c r="D312" s="368"/>
      <c r="E312" s="615"/>
      <c r="F312" s="368"/>
      <c r="G312" s="615"/>
      <c r="H312" s="521" t="s">
        <v>188</v>
      </c>
      <c r="I312" s="92" t="s">
        <v>197</v>
      </c>
      <c r="J312" s="551"/>
      <c r="K312" s="554"/>
      <c r="L312" s="512"/>
      <c r="M312" s="772"/>
      <c r="N312" s="615"/>
      <c r="O312" s="371"/>
      <c r="P312" s="373"/>
      <c r="Q312" s="373"/>
      <c r="R312" s="373"/>
      <c r="S312" s="530"/>
      <c r="T312" s="530"/>
      <c r="U312" s="530"/>
      <c r="V312" s="530"/>
      <c r="W312" s="530"/>
      <c r="X312" s="530"/>
      <c r="Y312" s="512"/>
      <c r="Z312" s="530"/>
      <c r="AA312" s="512"/>
      <c r="AB312" s="672"/>
      <c r="AC312" s="544"/>
      <c r="AD312" s="544"/>
      <c r="AE312" s="740"/>
      <c r="AF312" s="512"/>
      <c r="AG312" s="512"/>
      <c r="AH312" s="512"/>
      <c r="AI312" s="536"/>
      <c r="AJ312" s="786"/>
      <c r="AK312" s="669"/>
      <c r="AL312" s="669"/>
      <c r="AM312" s="789"/>
      <c r="AN312" s="793"/>
      <c r="AO312" s="582"/>
      <c r="AP312" s="373"/>
      <c r="AQ312" s="373"/>
      <c r="AR312" s="373"/>
      <c r="AS312" s="373"/>
      <c r="AT312" s="373"/>
      <c r="AU312" s="373"/>
      <c r="AV312" s="373"/>
      <c r="AW312" s="373"/>
      <c r="AX312" s="373"/>
      <c r="AY312" s="373"/>
      <c r="AZ312" s="420"/>
      <c r="BA312" s="426"/>
      <c r="BB312" s="422"/>
      <c r="BC312" s="422"/>
      <c r="BD312" s="422"/>
      <c r="BE312" s="611"/>
    </row>
    <row r="313" spans="1:57" ht="12.75" customHeight="1" thickBot="1" x14ac:dyDescent="0.3">
      <c r="A313" s="379"/>
      <c r="B313" s="542"/>
      <c r="C313" s="512"/>
      <c r="D313" s="368"/>
      <c r="E313" s="615"/>
      <c r="F313" s="368"/>
      <c r="G313" s="615"/>
      <c r="H313" s="521"/>
      <c r="I313" s="92" t="s">
        <v>197</v>
      </c>
      <c r="J313" s="551"/>
      <c r="K313" s="554"/>
      <c r="L313" s="512"/>
      <c r="M313" s="772"/>
      <c r="N313" s="615"/>
      <c r="O313" s="371"/>
      <c r="P313" s="373"/>
      <c r="Q313" s="373"/>
      <c r="R313" s="373"/>
      <c r="S313" s="530"/>
      <c r="T313" s="530"/>
      <c r="U313" s="530"/>
      <c r="V313" s="530"/>
      <c r="W313" s="530"/>
      <c r="X313" s="530"/>
      <c r="Y313" s="512"/>
      <c r="Z313" s="530"/>
      <c r="AA313" s="512"/>
      <c r="AB313" s="672"/>
      <c r="AC313" s="544"/>
      <c r="AD313" s="544"/>
      <c r="AE313" s="740"/>
      <c r="AF313" s="512"/>
      <c r="AG313" s="512"/>
      <c r="AH313" s="512"/>
      <c r="AI313" s="536"/>
      <c r="AJ313" s="786"/>
      <c r="AK313" s="669"/>
      <c r="AL313" s="669"/>
      <c r="AM313" s="789"/>
      <c r="AN313" s="793"/>
      <c r="AO313" s="582"/>
      <c r="AP313" s="373"/>
      <c r="AQ313" s="373"/>
      <c r="AR313" s="373"/>
      <c r="AS313" s="373"/>
      <c r="AT313" s="373"/>
      <c r="AU313" s="373"/>
      <c r="AV313" s="373"/>
      <c r="AW313" s="373"/>
      <c r="AX313" s="373"/>
      <c r="AY313" s="373"/>
      <c r="AZ313" s="420"/>
      <c r="BA313" s="426"/>
      <c r="BB313" s="422"/>
      <c r="BC313" s="422"/>
      <c r="BD313" s="422"/>
      <c r="BE313" s="611"/>
    </row>
    <row r="314" spans="1:57" ht="18.75" customHeight="1" thickBot="1" x14ac:dyDescent="0.3">
      <c r="A314" s="379"/>
      <c r="B314" s="542"/>
      <c r="C314" s="512"/>
      <c r="D314" s="368"/>
      <c r="E314" s="615"/>
      <c r="F314" s="368"/>
      <c r="G314" s="615"/>
      <c r="H314" s="521" t="s">
        <v>189</v>
      </c>
      <c r="I314" s="92" t="s">
        <v>197</v>
      </c>
      <c r="J314" s="551"/>
      <c r="K314" s="554"/>
      <c r="L314" s="512"/>
      <c r="M314" s="772"/>
      <c r="N314" s="615"/>
      <c r="O314" s="371"/>
      <c r="P314" s="373"/>
      <c r="Q314" s="373"/>
      <c r="R314" s="373"/>
      <c r="S314" s="530"/>
      <c r="T314" s="530"/>
      <c r="U314" s="530"/>
      <c r="V314" s="530"/>
      <c r="W314" s="530"/>
      <c r="X314" s="530"/>
      <c r="Y314" s="512"/>
      <c r="Z314" s="530"/>
      <c r="AA314" s="512"/>
      <c r="AB314" s="672"/>
      <c r="AC314" s="544"/>
      <c r="AD314" s="544"/>
      <c r="AE314" s="740"/>
      <c r="AF314" s="512"/>
      <c r="AG314" s="512"/>
      <c r="AH314" s="512"/>
      <c r="AI314" s="536"/>
      <c r="AJ314" s="786"/>
      <c r="AK314" s="669"/>
      <c r="AL314" s="669"/>
      <c r="AM314" s="789"/>
      <c r="AN314" s="793"/>
      <c r="AO314" s="582"/>
      <c r="AP314" s="373"/>
      <c r="AQ314" s="373"/>
      <c r="AR314" s="373"/>
      <c r="AS314" s="373"/>
      <c r="AT314" s="373"/>
      <c r="AU314" s="373"/>
      <c r="AV314" s="373"/>
      <c r="AW314" s="373"/>
      <c r="AX314" s="373"/>
      <c r="AY314" s="373"/>
      <c r="AZ314" s="420"/>
      <c r="BA314" s="426"/>
      <c r="BB314" s="422"/>
      <c r="BC314" s="422"/>
      <c r="BD314" s="422"/>
      <c r="BE314" s="611"/>
    </row>
    <row r="315" spans="1:57" ht="12.75" customHeight="1" thickBot="1" x14ac:dyDescent="0.3">
      <c r="A315" s="379"/>
      <c r="B315" s="542"/>
      <c r="C315" s="512"/>
      <c r="D315" s="368"/>
      <c r="E315" s="615"/>
      <c r="F315" s="368"/>
      <c r="G315" s="615"/>
      <c r="H315" s="521"/>
      <c r="I315" s="92" t="s">
        <v>197</v>
      </c>
      <c r="J315" s="551"/>
      <c r="K315" s="554"/>
      <c r="L315" s="512"/>
      <c r="M315" s="772"/>
      <c r="N315" s="615"/>
      <c r="O315" s="371"/>
      <c r="P315" s="373"/>
      <c r="Q315" s="373"/>
      <c r="R315" s="373"/>
      <c r="S315" s="530"/>
      <c r="T315" s="530"/>
      <c r="U315" s="530"/>
      <c r="V315" s="530"/>
      <c r="W315" s="530"/>
      <c r="X315" s="530"/>
      <c r="Y315" s="512"/>
      <c r="Z315" s="530"/>
      <c r="AA315" s="512"/>
      <c r="AB315" s="672"/>
      <c r="AC315" s="544"/>
      <c r="AD315" s="544"/>
      <c r="AE315" s="740"/>
      <c r="AF315" s="512"/>
      <c r="AG315" s="512"/>
      <c r="AH315" s="512"/>
      <c r="AI315" s="536"/>
      <c r="AJ315" s="786"/>
      <c r="AK315" s="669"/>
      <c r="AL315" s="669"/>
      <c r="AM315" s="789"/>
      <c r="AN315" s="793"/>
      <c r="AO315" s="582"/>
      <c r="AP315" s="373"/>
      <c r="AQ315" s="373"/>
      <c r="AR315" s="373"/>
      <c r="AS315" s="373"/>
      <c r="AT315" s="373"/>
      <c r="AU315" s="373"/>
      <c r="AV315" s="373"/>
      <c r="AW315" s="373"/>
      <c r="AX315" s="373"/>
      <c r="AY315" s="373"/>
      <c r="AZ315" s="420"/>
      <c r="BA315" s="426"/>
      <c r="BB315" s="422"/>
      <c r="BC315" s="422"/>
      <c r="BD315" s="422"/>
      <c r="BE315" s="611"/>
    </row>
    <row r="316" spans="1:57" ht="14.25" customHeight="1" thickBot="1" x14ac:dyDescent="0.3">
      <c r="A316" s="379"/>
      <c r="B316" s="542"/>
      <c r="C316" s="512"/>
      <c r="D316" s="368"/>
      <c r="E316" s="615"/>
      <c r="F316" s="368"/>
      <c r="G316" s="615"/>
      <c r="H316" s="523" t="s">
        <v>190</v>
      </c>
      <c r="I316" s="92" t="s">
        <v>197</v>
      </c>
      <c r="J316" s="551"/>
      <c r="K316" s="554"/>
      <c r="L316" s="512"/>
      <c r="M316" s="772"/>
      <c r="N316" s="615"/>
      <c r="O316" s="371"/>
      <c r="P316" s="373"/>
      <c r="Q316" s="373"/>
      <c r="R316" s="373"/>
      <c r="S316" s="530"/>
      <c r="T316" s="530"/>
      <c r="U316" s="530"/>
      <c r="V316" s="530"/>
      <c r="W316" s="530"/>
      <c r="X316" s="530"/>
      <c r="Y316" s="512"/>
      <c r="Z316" s="530"/>
      <c r="AA316" s="512"/>
      <c r="AB316" s="672"/>
      <c r="AC316" s="544"/>
      <c r="AD316" s="544"/>
      <c r="AE316" s="740"/>
      <c r="AF316" s="512"/>
      <c r="AG316" s="512"/>
      <c r="AH316" s="512"/>
      <c r="AI316" s="536"/>
      <c r="AJ316" s="786"/>
      <c r="AK316" s="669"/>
      <c r="AL316" s="669"/>
      <c r="AM316" s="789"/>
      <c r="AN316" s="793"/>
      <c r="AO316" s="582"/>
      <c r="AP316" s="373"/>
      <c r="AQ316" s="373"/>
      <c r="AR316" s="373"/>
      <c r="AS316" s="373"/>
      <c r="AT316" s="373"/>
      <c r="AU316" s="373"/>
      <c r="AV316" s="373"/>
      <c r="AW316" s="373"/>
      <c r="AX316" s="373"/>
      <c r="AY316" s="373"/>
      <c r="AZ316" s="420"/>
      <c r="BA316" s="426"/>
      <c r="BB316" s="422"/>
      <c r="BC316" s="422"/>
      <c r="BD316" s="422"/>
      <c r="BE316" s="611"/>
    </row>
    <row r="317" spans="1:57" ht="13.5" customHeight="1" thickBot="1" x14ac:dyDescent="0.3">
      <c r="A317" s="379"/>
      <c r="B317" s="542"/>
      <c r="C317" s="512"/>
      <c r="D317" s="368"/>
      <c r="E317" s="615"/>
      <c r="F317" s="368"/>
      <c r="G317" s="615"/>
      <c r="H317" s="525"/>
      <c r="I317" s="92" t="s">
        <v>197</v>
      </c>
      <c r="J317" s="551"/>
      <c r="K317" s="554"/>
      <c r="L317" s="512"/>
      <c r="M317" s="772"/>
      <c r="N317" s="615"/>
      <c r="O317" s="371"/>
      <c r="P317" s="373"/>
      <c r="Q317" s="373"/>
      <c r="R317" s="373"/>
      <c r="S317" s="530"/>
      <c r="T317" s="530"/>
      <c r="U317" s="530"/>
      <c r="V317" s="530"/>
      <c r="W317" s="530"/>
      <c r="X317" s="530"/>
      <c r="Y317" s="512"/>
      <c r="Z317" s="530"/>
      <c r="AA317" s="512"/>
      <c r="AB317" s="672"/>
      <c r="AC317" s="544"/>
      <c r="AD317" s="544"/>
      <c r="AE317" s="740"/>
      <c r="AF317" s="512"/>
      <c r="AG317" s="512"/>
      <c r="AH317" s="512"/>
      <c r="AI317" s="536"/>
      <c r="AJ317" s="786"/>
      <c r="AK317" s="669"/>
      <c r="AL317" s="669"/>
      <c r="AM317" s="789"/>
      <c r="AN317" s="793"/>
      <c r="AO317" s="582"/>
      <c r="AP317" s="373"/>
      <c r="AQ317" s="373"/>
      <c r="AR317" s="373"/>
      <c r="AS317" s="373"/>
      <c r="AT317" s="373"/>
      <c r="AU317" s="373"/>
      <c r="AV317" s="373"/>
      <c r="AW317" s="373"/>
      <c r="AX317" s="373"/>
      <c r="AY317" s="373"/>
      <c r="AZ317" s="420"/>
      <c r="BA317" s="426"/>
      <c r="BB317" s="422"/>
      <c r="BC317" s="422"/>
      <c r="BD317" s="422"/>
      <c r="BE317" s="611"/>
    </row>
    <row r="318" spans="1:57" ht="18.75" customHeight="1" thickBot="1" x14ac:dyDescent="0.3">
      <c r="A318" s="379"/>
      <c r="B318" s="542"/>
      <c r="C318" s="512"/>
      <c r="D318" s="368"/>
      <c r="E318" s="615"/>
      <c r="F318" s="368"/>
      <c r="G318" s="615"/>
      <c r="H318" s="651" t="s">
        <v>191</v>
      </c>
      <c r="I318" s="92" t="s">
        <v>197</v>
      </c>
      <c r="J318" s="551"/>
      <c r="K318" s="554"/>
      <c r="L318" s="512"/>
      <c r="M318" s="772"/>
      <c r="N318" s="615"/>
      <c r="O318" s="371"/>
      <c r="P318" s="373"/>
      <c r="Q318" s="373"/>
      <c r="R318" s="373"/>
      <c r="S318" s="530"/>
      <c r="T318" s="530"/>
      <c r="U318" s="530"/>
      <c r="V318" s="530"/>
      <c r="W318" s="530"/>
      <c r="X318" s="530"/>
      <c r="Y318" s="512"/>
      <c r="Z318" s="530"/>
      <c r="AA318" s="512"/>
      <c r="AB318" s="672"/>
      <c r="AC318" s="544"/>
      <c r="AD318" s="544"/>
      <c r="AE318" s="740"/>
      <c r="AF318" s="512"/>
      <c r="AG318" s="512"/>
      <c r="AH318" s="512"/>
      <c r="AI318" s="536"/>
      <c r="AJ318" s="786"/>
      <c r="AK318" s="669"/>
      <c r="AL318" s="669"/>
      <c r="AM318" s="789"/>
      <c r="AN318" s="793"/>
      <c r="AO318" s="582"/>
      <c r="AP318" s="373"/>
      <c r="AQ318" s="373"/>
      <c r="AR318" s="373"/>
      <c r="AS318" s="373"/>
      <c r="AT318" s="373"/>
      <c r="AU318" s="373"/>
      <c r="AV318" s="373"/>
      <c r="AW318" s="373"/>
      <c r="AX318" s="373"/>
      <c r="AY318" s="373"/>
      <c r="AZ318" s="420"/>
      <c r="BA318" s="426"/>
      <c r="BB318" s="422"/>
      <c r="BC318" s="422"/>
      <c r="BD318" s="422"/>
      <c r="BE318" s="611"/>
    </row>
    <row r="319" spans="1:57" ht="57" customHeight="1" thickBot="1" x14ac:dyDescent="0.3">
      <c r="A319" s="380"/>
      <c r="B319" s="760"/>
      <c r="C319" s="556"/>
      <c r="D319" s="369"/>
      <c r="E319" s="616"/>
      <c r="F319" s="369"/>
      <c r="G319" s="616"/>
      <c r="H319" s="652"/>
      <c r="I319" s="92" t="s">
        <v>197</v>
      </c>
      <c r="J319" s="633"/>
      <c r="K319" s="635"/>
      <c r="L319" s="512"/>
      <c r="M319" s="773"/>
      <c r="N319" s="616"/>
      <c r="O319" s="371"/>
      <c r="P319" s="373"/>
      <c r="Q319" s="373"/>
      <c r="R319" s="373"/>
      <c r="S319" s="625"/>
      <c r="T319" s="625"/>
      <c r="U319" s="531"/>
      <c r="V319" s="625"/>
      <c r="W319" s="625"/>
      <c r="X319" s="625"/>
      <c r="Y319" s="556"/>
      <c r="Z319" s="625"/>
      <c r="AA319" s="556"/>
      <c r="AB319" s="673"/>
      <c r="AC319" s="544"/>
      <c r="AD319" s="544"/>
      <c r="AE319" s="741"/>
      <c r="AF319" s="556"/>
      <c r="AG319" s="556"/>
      <c r="AH319" s="512"/>
      <c r="AI319" s="599"/>
      <c r="AJ319" s="787"/>
      <c r="AK319" s="670"/>
      <c r="AL319" s="670"/>
      <c r="AM319" s="790"/>
      <c r="AN319" s="793"/>
      <c r="AO319" s="612"/>
      <c r="AP319" s="374"/>
      <c r="AQ319" s="374"/>
      <c r="AR319" s="374"/>
      <c r="AS319" s="374"/>
      <c r="AT319" s="374"/>
      <c r="AU319" s="374"/>
      <c r="AV319" s="374"/>
      <c r="AW319" s="374"/>
      <c r="AX319" s="374"/>
      <c r="AY319" s="374"/>
      <c r="AZ319" s="427"/>
      <c r="BA319" s="428"/>
      <c r="BB319" s="429"/>
      <c r="BC319" s="429"/>
      <c r="BD319" s="429"/>
      <c r="BE319" s="613"/>
    </row>
    <row r="320" spans="1:57" ht="46.5" customHeight="1" thickBot="1" x14ac:dyDescent="0.3">
      <c r="A320" s="378">
        <v>11</v>
      </c>
      <c r="B320" s="916" t="s">
        <v>394</v>
      </c>
      <c r="C320" s="511" t="s">
        <v>395</v>
      </c>
      <c r="D320" s="367" t="s">
        <v>142</v>
      </c>
      <c r="E320" s="511" t="s">
        <v>396</v>
      </c>
      <c r="F320" s="367" t="s">
        <v>397</v>
      </c>
      <c r="G320" s="700" t="s">
        <v>145</v>
      </c>
      <c r="H320" s="36" t="s">
        <v>146</v>
      </c>
      <c r="I320" s="92" t="s">
        <v>197</v>
      </c>
      <c r="J320" s="632">
        <f>COUNTIF(I320:I345,[3]DATOS!$D$24)</f>
        <v>26</v>
      </c>
      <c r="K320" s="634" t="str">
        <f>+IF(AND(J320&lt;6,J320&gt;0),"Moderado",IF(AND(J320&lt;12,J320&gt;5),"Mayor",IF(AND(J320&lt;20,J320&gt;11),"Catastrófico","Responda las Preguntas de Impacto")))</f>
        <v>Responda las Preguntas de Impacto</v>
      </c>
      <c r="L320" s="511"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771"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390" t="s">
        <v>398</v>
      </c>
      <c r="O320" s="370" t="s">
        <v>149</v>
      </c>
      <c r="P320" s="34" t="s">
        <v>150</v>
      </c>
      <c r="Q320" s="30" t="s">
        <v>151</v>
      </c>
      <c r="R320" s="30">
        <f>+IFERROR(VLOOKUP(Q320,[13]DATOS!$E$2:$F$17,2,FALSE),"")</f>
        <v>15</v>
      </c>
      <c r="S320" s="674">
        <f>SUM(R320:R327)</f>
        <v>100</v>
      </c>
      <c r="T320" s="373" t="str">
        <f>+IF(AND(S320&lt;=100,S320&gt;=96),"Fuerte",IF(AND(S320&lt;=95,S320&gt;=86),"Moderado",IF(AND(S320&lt;=85,J320&gt;=0),"Débil"," ")))</f>
        <v>Fuerte</v>
      </c>
      <c r="U320" s="373" t="s">
        <v>152</v>
      </c>
      <c r="V320" s="373"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373">
        <f>IF(V320="Fuerte",100,IF(V320="Moderado",50,IF(V320="Débil",0)))</f>
        <v>100</v>
      </c>
      <c r="X320" s="529">
        <f>AVERAGE(W320:W345)</f>
        <v>100</v>
      </c>
      <c r="Y320" s="529" t="s">
        <v>399</v>
      </c>
      <c r="Z320" s="529" t="s">
        <v>264</v>
      </c>
      <c r="AA320" s="754" t="s">
        <v>400</v>
      </c>
      <c r="AB320" s="738" t="str">
        <f>+IF(X320=100,"Fuerte",IF(AND(X320&lt;=99,X320&gt;=50),"Moderado",IF(X320&lt;50,"Débil"," ")))</f>
        <v>Fuerte</v>
      </c>
      <c r="AC320" s="544" t="s">
        <v>156</v>
      </c>
      <c r="AD320" s="544" t="s">
        <v>156</v>
      </c>
      <c r="AE320" s="739"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511"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511" t="str">
        <f>K320</f>
        <v>Responda las Preguntas de Impacto</v>
      </c>
      <c r="AH320" s="511"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604"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510" t="s">
        <v>401</v>
      </c>
      <c r="AK320" s="756">
        <v>43466</v>
      </c>
      <c r="AL320" s="517">
        <v>43830</v>
      </c>
      <c r="AM320" s="683" t="s">
        <v>292</v>
      </c>
      <c r="AN320" s="535" t="s">
        <v>402</v>
      </c>
      <c r="AO320" s="623"/>
      <c r="AP320" s="588"/>
      <c r="AQ320" s="588"/>
      <c r="AR320" s="588"/>
      <c r="AS320" s="588"/>
      <c r="AT320" s="588"/>
      <c r="AU320" s="588"/>
      <c r="AV320" s="588"/>
      <c r="AW320" s="588"/>
      <c r="AX320" s="588"/>
      <c r="AY320" s="588"/>
      <c r="AZ320" s="589"/>
      <c r="BA320" s="592"/>
      <c r="BB320" s="617"/>
      <c r="BC320" s="617"/>
      <c r="BD320" s="617"/>
      <c r="BE320" s="620"/>
    </row>
    <row r="321" spans="1:57" ht="30" customHeight="1" thickBot="1" x14ac:dyDescent="0.3">
      <c r="A321" s="379"/>
      <c r="B321" s="542"/>
      <c r="C321" s="512"/>
      <c r="D321" s="368"/>
      <c r="E321" s="512"/>
      <c r="F321" s="368"/>
      <c r="G321" s="615"/>
      <c r="H321" s="32" t="s">
        <v>161</v>
      </c>
      <c r="I321" s="92" t="s">
        <v>197</v>
      </c>
      <c r="J321" s="551"/>
      <c r="K321" s="554"/>
      <c r="L321" s="512"/>
      <c r="M321" s="772"/>
      <c r="N321" s="391"/>
      <c r="O321" s="371"/>
      <c r="P321" s="34" t="s">
        <v>162</v>
      </c>
      <c r="Q321" s="30" t="s">
        <v>163</v>
      </c>
      <c r="R321" s="30">
        <f>+IFERROR(VLOOKUP(Q321,[13]DATOS!$E$2:$F$17,2,FALSE),"")</f>
        <v>15</v>
      </c>
      <c r="S321" s="675"/>
      <c r="T321" s="373"/>
      <c r="U321" s="373"/>
      <c r="V321" s="373"/>
      <c r="W321" s="373"/>
      <c r="X321" s="530"/>
      <c r="Y321" s="530"/>
      <c r="Z321" s="530"/>
      <c r="AA321" s="558"/>
      <c r="AB321" s="672"/>
      <c r="AC321" s="544"/>
      <c r="AD321" s="544"/>
      <c r="AE321" s="740"/>
      <c r="AF321" s="512"/>
      <c r="AG321" s="512"/>
      <c r="AH321" s="512"/>
      <c r="AI321" s="539"/>
      <c r="AJ321" s="507"/>
      <c r="AK321" s="518"/>
      <c r="AL321" s="518"/>
      <c r="AM321" s="515"/>
      <c r="AN321" s="536"/>
      <c r="AO321" s="580"/>
      <c r="AP321" s="530"/>
      <c r="AQ321" s="530"/>
      <c r="AR321" s="530"/>
      <c r="AS321" s="530"/>
      <c r="AT321" s="530"/>
      <c r="AU321" s="530"/>
      <c r="AV321" s="530"/>
      <c r="AW321" s="530"/>
      <c r="AX321" s="530"/>
      <c r="AY321" s="530"/>
      <c r="AZ321" s="590"/>
      <c r="BA321" s="593"/>
      <c r="BB321" s="618"/>
      <c r="BC321" s="618"/>
      <c r="BD321" s="618"/>
      <c r="BE321" s="621"/>
    </row>
    <row r="322" spans="1:57" ht="30" customHeight="1" thickBot="1" x14ac:dyDescent="0.3">
      <c r="A322" s="379"/>
      <c r="B322" s="542"/>
      <c r="C322" s="512"/>
      <c r="D322" s="368"/>
      <c r="E322" s="512"/>
      <c r="F322" s="368"/>
      <c r="G322" s="615"/>
      <c r="H322" s="32" t="s">
        <v>164</v>
      </c>
      <c r="I322" s="92" t="s">
        <v>197</v>
      </c>
      <c r="J322" s="551"/>
      <c r="K322" s="554"/>
      <c r="L322" s="512"/>
      <c r="M322" s="772"/>
      <c r="N322" s="391"/>
      <c r="O322" s="371"/>
      <c r="P322" s="34" t="s">
        <v>165</v>
      </c>
      <c r="Q322" s="30" t="s">
        <v>166</v>
      </c>
      <c r="R322" s="30">
        <f>+IFERROR(VLOOKUP(Q322,[13]DATOS!$E$2:$F$17,2,FALSE),"")</f>
        <v>15</v>
      </c>
      <c r="S322" s="675"/>
      <c r="T322" s="373"/>
      <c r="U322" s="373"/>
      <c r="V322" s="373"/>
      <c r="W322" s="373"/>
      <c r="X322" s="530"/>
      <c r="Y322" s="530"/>
      <c r="Z322" s="530"/>
      <c r="AA322" s="558"/>
      <c r="AB322" s="672"/>
      <c r="AC322" s="544"/>
      <c r="AD322" s="544"/>
      <c r="AE322" s="740"/>
      <c r="AF322" s="512"/>
      <c r="AG322" s="512"/>
      <c r="AH322" s="512"/>
      <c r="AI322" s="539"/>
      <c r="AJ322" s="507"/>
      <c r="AK322" s="518"/>
      <c r="AL322" s="518"/>
      <c r="AM322" s="515"/>
      <c r="AN322" s="536"/>
      <c r="AO322" s="580"/>
      <c r="AP322" s="530"/>
      <c r="AQ322" s="530"/>
      <c r="AR322" s="530"/>
      <c r="AS322" s="530"/>
      <c r="AT322" s="530"/>
      <c r="AU322" s="530"/>
      <c r="AV322" s="530"/>
      <c r="AW322" s="530"/>
      <c r="AX322" s="530"/>
      <c r="AY322" s="530"/>
      <c r="AZ322" s="590"/>
      <c r="BA322" s="593"/>
      <c r="BB322" s="618"/>
      <c r="BC322" s="618"/>
      <c r="BD322" s="618"/>
      <c r="BE322" s="621"/>
    </row>
    <row r="323" spans="1:57" ht="30" customHeight="1" thickBot="1" x14ac:dyDescent="0.3">
      <c r="A323" s="379"/>
      <c r="B323" s="542"/>
      <c r="C323" s="512"/>
      <c r="D323" s="368"/>
      <c r="E323" s="512"/>
      <c r="F323" s="368"/>
      <c r="G323" s="615"/>
      <c r="H323" s="32" t="s">
        <v>167</v>
      </c>
      <c r="I323" s="92" t="s">
        <v>197</v>
      </c>
      <c r="J323" s="551"/>
      <c r="K323" s="554"/>
      <c r="L323" s="512"/>
      <c r="M323" s="772"/>
      <c r="N323" s="391"/>
      <c r="O323" s="371"/>
      <c r="P323" s="34" t="s">
        <v>169</v>
      </c>
      <c r="Q323" s="30" t="s">
        <v>170</v>
      </c>
      <c r="R323" s="30">
        <f>+IFERROR(VLOOKUP(Q323,[13]DATOS!$E$2:$F$17,2,FALSE),"")</f>
        <v>15</v>
      </c>
      <c r="S323" s="675"/>
      <c r="T323" s="373"/>
      <c r="U323" s="373"/>
      <c r="V323" s="373"/>
      <c r="W323" s="373"/>
      <c r="X323" s="530"/>
      <c r="Y323" s="530"/>
      <c r="Z323" s="530"/>
      <c r="AA323" s="558"/>
      <c r="AB323" s="672"/>
      <c r="AC323" s="544"/>
      <c r="AD323" s="544"/>
      <c r="AE323" s="740"/>
      <c r="AF323" s="512"/>
      <c r="AG323" s="512"/>
      <c r="AH323" s="512"/>
      <c r="AI323" s="539"/>
      <c r="AJ323" s="507"/>
      <c r="AK323" s="518"/>
      <c r="AL323" s="518"/>
      <c r="AM323" s="515"/>
      <c r="AN323" s="536"/>
      <c r="AO323" s="580"/>
      <c r="AP323" s="530"/>
      <c r="AQ323" s="530"/>
      <c r="AR323" s="530"/>
      <c r="AS323" s="530"/>
      <c r="AT323" s="530"/>
      <c r="AU323" s="530"/>
      <c r="AV323" s="530"/>
      <c r="AW323" s="530"/>
      <c r="AX323" s="530"/>
      <c r="AY323" s="530"/>
      <c r="AZ323" s="590"/>
      <c r="BA323" s="593"/>
      <c r="BB323" s="618"/>
      <c r="BC323" s="618"/>
      <c r="BD323" s="618"/>
      <c r="BE323" s="621"/>
    </row>
    <row r="324" spans="1:57" ht="30" customHeight="1" thickBot="1" x14ac:dyDescent="0.3">
      <c r="A324" s="379"/>
      <c r="B324" s="542"/>
      <c r="C324" s="512"/>
      <c r="D324" s="368"/>
      <c r="E324" s="512"/>
      <c r="F324" s="368"/>
      <c r="G324" s="615"/>
      <c r="H324" s="32" t="s">
        <v>171</v>
      </c>
      <c r="I324" s="92" t="s">
        <v>197</v>
      </c>
      <c r="J324" s="551"/>
      <c r="K324" s="554"/>
      <c r="L324" s="512"/>
      <c r="M324" s="772"/>
      <c r="N324" s="391"/>
      <c r="O324" s="371"/>
      <c r="P324" s="34" t="s">
        <v>172</v>
      </c>
      <c r="Q324" s="30" t="s">
        <v>173</v>
      </c>
      <c r="R324" s="30">
        <f>+IFERROR(VLOOKUP(Q324,[13]DATOS!$E$2:$F$17,2,FALSE),"")</f>
        <v>15</v>
      </c>
      <c r="S324" s="675"/>
      <c r="T324" s="373"/>
      <c r="U324" s="373"/>
      <c r="V324" s="373"/>
      <c r="W324" s="373"/>
      <c r="X324" s="530"/>
      <c r="Y324" s="530"/>
      <c r="Z324" s="530"/>
      <c r="AA324" s="558"/>
      <c r="AB324" s="672"/>
      <c r="AC324" s="544"/>
      <c r="AD324" s="544"/>
      <c r="AE324" s="740"/>
      <c r="AF324" s="512"/>
      <c r="AG324" s="512"/>
      <c r="AH324" s="512"/>
      <c r="AI324" s="539"/>
      <c r="AJ324" s="507"/>
      <c r="AK324" s="518"/>
      <c r="AL324" s="518"/>
      <c r="AM324" s="515"/>
      <c r="AN324" s="536"/>
      <c r="AO324" s="580"/>
      <c r="AP324" s="530"/>
      <c r="AQ324" s="530"/>
      <c r="AR324" s="530"/>
      <c r="AS324" s="530"/>
      <c r="AT324" s="530"/>
      <c r="AU324" s="530"/>
      <c r="AV324" s="530"/>
      <c r="AW324" s="530"/>
      <c r="AX324" s="530"/>
      <c r="AY324" s="530"/>
      <c r="AZ324" s="590"/>
      <c r="BA324" s="593"/>
      <c r="BB324" s="618"/>
      <c r="BC324" s="618"/>
      <c r="BD324" s="618"/>
      <c r="BE324" s="621"/>
    </row>
    <row r="325" spans="1:57" ht="30" customHeight="1" thickBot="1" x14ac:dyDescent="0.3">
      <c r="A325" s="379"/>
      <c r="B325" s="542"/>
      <c r="C325" s="512"/>
      <c r="D325" s="368"/>
      <c r="E325" s="512"/>
      <c r="F325" s="368"/>
      <c r="G325" s="615"/>
      <c r="H325" s="32" t="s">
        <v>174</v>
      </c>
      <c r="I325" s="92" t="s">
        <v>197</v>
      </c>
      <c r="J325" s="551"/>
      <c r="K325" s="554"/>
      <c r="L325" s="512"/>
      <c r="M325" s="772"/>
      <c r="N325" s="391"/>
      <c r="O325" s="371"/>
      <c r="P325" s="35" t="s">
        <v>175</v>
      </c>
      <c r="Q325" s="30" t="s">
        <v>176</v>
      </c>
      <c r="R325" s="30">
        <f>+IFERROR(VLOOKUP(Q325,[13]DATOS!$E$2:$F$17,2,FALSE),"")</f>
        <v>15</v>
      </c>
      <c r="S325" s="675"/>
      <c r="T325" s="373"/>
      <c r="U325" s="373"/>
      <c r="V325" s="373"/>
      <c r="W325" s="373"/>
      <c r="X325" s="530"/>
      <c r="Y325" s="530"/>
      <c r="Z325" s="530"/>
      <c r="AA325" s="558"/>
      <c r="AB325" s="672"/>
      <c r="AC325" s="544"/>
      <c r="AD325" s="544"/>
      <c r="AE325" s="740"/>
      <c r="AF325" s="512"/>
      <c r="AG325" s="512"/>
      <c r="AH325" s="512"/>
      <c r="AI325" s="539"/>
      <c r="AJ325" s="507"/>
      <c r="AK325" s="518"/>
      <c r="AL325" s="518"/>
      <c r="AM325" s="515"/>
      <c r="AN325" s="536"/>
      <c r="AO325" s="580"/>
      <c r="AP325" s="530"/>
      <c r="AQ325" s="530"/>
      <c r="AR325" s="530"/>
      <c r="AS325" s="530"/>
      <c r="AT325" s="530"/>
      <c r="AU325" s="530"/>
      <c r="AV325" s="530"/>
      <c r="AW325" s="530"/>
      <c r="AX325" s="530"/>
      <c r="AY325" s="530"/>
      <c r="AZ325" s="590"/>
      <c r="BA325" s="593"/>
      <c r="BB325" s="618"/>
      <c r="BC325" s="618"/>
      <c r="BD325" s="618"/>
      <c r="BE325" s="621"/>
    </row>
    <row r="326" spans="1:57" ht="30" customHeight="1" thickBot="1" x14ac:dyDescent="0.3">
      <c r="A326" s="379"/>
      <c r="B326" s="542"/>
      <c r="C326" s="512"/>
      <c r="D326" s="368"/>
      <c r="E326" s="512"/>
      <c r="F326" s="368"/>
      <c r="G326" s="615"/>
      <c r="H326" s="32" t="s">
        <v>177</v>
      </c>
      <c r="I326" s="92" t="s">
        <v>197</v>
      </c>
      <c r="J326" s="551"/>
      <c r="K326" s="554"/>
      <c r="L326" s="512"/>
      <c r="M326" s="772"/>
      <c r="N326" s="391"/>
      <c r="O326" s="371"/>
      <c r="P326" s="34" t="s">
        <v>178</v>
      </c>
      <c r="Q326" s="34" t="s">
        <v>179</v>
      </c>
      <c r="R326" s="34">
        <f>+IFERROR(VLOOKUP(Q326,[13]DATOS!$E$2:$F$17,2,FALSE),"")</f>
        <v>10</v>
      </c>
      <c r="S326" s="675"/>
      <c r="T326" s="373"/>
      <c r="U326" s="373"/>
      <c r="V326" s="373"/>
      <c r="W326" s="373"/>
      <c r="X326" s="530"/>
      <c r="Y326" s="530"/>
      <c r="Z326" s="530"/>
      <c r="AA326" s="558"/>
      <c r="AB326" s="672"/>
      <c r="AC326" s="544"/>
      <c r="AD326" s="544"/>
      <c r="AE326" s="740"/>
      <c r="AF326" s="512"/>
      <c r="AG326" s="512"/>
      <c r="AH326" s="512"/>
      <c r="AI326" s="539"/>
      <c r="AJ326" s="507"/>
      <c r="AK326" s="518"/>
      <c r="AL326" s="518"/>
      <c r="AM326" s="515"/>
      <c r="AN326" s="536"/>
      <c r="AO326" s="580"/>
      <c r="AP326" s="530"/>
      <c r="AQ326" s="530"/>
      <c r="AR326" s="530"/>
      <c r="AS326" s="530"/>
      <c r="AT326" s="530"/>
      <c r="AU326" s="530"/>
      <c r="AV326" s="530"/>
      <c r="AW326" s="530"/>
      <c r="AX326" s="530"/>
      <c r="AY326" s="530"/>
      <c r="AZ326" s="590"/>
      <c r="BA326" s="593"/>
      <c r="BB326" s="618"/>
      <c r="BC326" s="618"/>
      <c r="BD326" s="618"/>
      <c r="BE326" s="621"/>
    </row>
    <row r="327" spans="1:57" ht="72" customHeight="1" thickBot="1" x14ac:dyDescent="0.3">
      <c r="A327" s="379"/>
      <c r="B327" s="542"/>
      <c r="C327" s="512"/>
      <c r="D327" s="368"/>
      <c r="E327" s="513"/>
      <c r="F327" s="368"/>
      <c r="G327" s="615"/>
      <c r="H327" s="32" t="s">
        <v>180</v>
      </c>
      <c r="I327" s="92" t="s">
        <v>197</v>
      </c>
      <c r="J327" s="551"/>
      <c r="K327" s="554"/>
      <c r="L327" s="512"/>
      <c r="M327" s="772"/>
      <c r="N327" s="391"/>
      <c r="O327" s="371"/>
      <c r="P327" s="33"/>
      <c r="Q327" s="33"/>
      <c r="R327" s="33"/>
      <c r="S327" s="676"/>
      <c r="T327" s="373"/>
      <c r="U327" s="373"/>
      <c r="V327" s="373"/>
      <c r="W327" s="373"/>
      <c r="X327" s="530"/>
      <c r="Y327" s="531"/>
      <c r="Z327" s="531"/>
      <c r="AA327" s="801"/>
      <c r="AB327" s="672"/>
      <c r="AC327" s="544"/>
      <c r="AD327" s="544"/>
      <c r="AE327" s="740"/>
      <c r="AF327" s="512"/>
      <c r="AG327" s="512"/>
      <c r="AH327" s="512"/>
      <c r="AI327" s="539"/>
      <c r="AJ327" s="507"/>
      <c r="AK327" s="519"/>
      <c r="AL327" s="519"/>
      <c r="AM327" s="516"/>
      <c r="AN327" s="536"/>
      <c r="AO327" s="581"/>
      <c r="AP327" s="531"/>
      <c r="AQ327" s="531"/>
      <c r="AR327" s="531"/>
      <c r="AS327" s="531"/>
      <c r="AT327" s="531"/>
      <c r="AU327" s="531"/>
      <c r="AV327" s="531"/>
      <c r="AW327" s="531"/>
      <c r="AX327" s="531"/>
      <c r="AY327" s="531"/>
      <c r="AZ327" s="591"/>
      <c r="BA327" s="594"/>
      <c r="BB327" s="619"/>
      <c r="BC327" s="619"/>
      <c r="BD327" s="619"/>
      <c r="BE327" s="622"/>
    </row>
    <row r="328" spans="1:57" ht="30" customHeight="1" thickBot="1" x14ac:dyDescent="0.3">
      <c r="A328" s="379"/>
      <c r="B328" s="542"/>
      <c r="C328" s="512"/>
      <c r="D328" s="368"/>
      <c r="E328" s="614" t="s">
        <v>403</v>
      </c>
      <c r="F328" s="368"/>
      <c r="G328" s="615"/>
      <c r="H328" s="32" t="s">
        <v>181</v>
      </c>
      <c r="I328" s="92" t="s">
        <v>197</v>
      </c>
      <c r="J328" s="551"/>
      <c r="K328" s="554"/>
      <c r="L328" s="512"/>
      <c r="M328" s="772"/>
      <c r="N328" s="391" t="s">
        <v>404</v>
      </c>
      <c r="O328" s="511" t="s">
        <v>149</v>
      </c>
      <c r="P328" s="30" t="s">
        <v>150</v>
      </c>
      <c r="Q328" s="30" t="s">
        <v>151</v>
      </c>
      <c r="R328" s="30">
        <f>+IFERROR(VLOOKUP(Q328,[13]DATOS!$E$2:$F$17,2,FALSE),"")</f>
        <v>15</v>
      </c>
      <c r="S328" s="529">
        <f>SUM(R328:R337)</f>
        <v>100</v>
      </c>
      <c r="T328" s="529" t="str">
        <f>+IF(AND(S328&lt;=100,S328&gt;=96),"Fuerte",IF(AND(S328&lt;=95,S328&gt;=86),"Moderado",IF(AND(S328&lt;=85,J328&gt;=0),"Débil"," ")))</f>
        <v>Fuerte</v>
      </c>
      <c r="U328" s="529" t="s">
        <v>152</v>
      </c>
      <c r="V328" s="529"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529">
        <f>IF(V328="Fuerte",100,IF(V328="Moderado",50,IF(V328="Débil",0)))</f>
        <v>100</v>
      </c>
      <c r="X328" s="530"/>
      <c r="Y328" s="520" t="s">
        <v>399</v>
      </c>
      <c r="Z328" s="573" t="s">
        <v>270</v>
      </c>
      <c r="AA328" s="520" t="s">
        <v>364</v>
      </c>
      <c r="AB328" s="672"/>
      <c r="AC328" s="544"/>
      <c r="AD328" s="544"/>
      <c r="AE328" s="740"/>
      <c r="AF328" s="512"/>
      <c r="AG328" s="512"/>
      <c r="AH328" s="512"/>
      <c r="AI328" s="539"/>
      <c r="AJ328" s="510" t="s">
        <v>405</v>
      </c>
      <c r="AK328" s="508">
        <v>43466</v>
      </c>
      <c r="AL328" s="508">
        <v>43830</v>
      </c>
      <c r="AM328" s="371" t="s">
        <v>292</v>
      </c>
      <c r="AN328" s="536"/>
      <c r="AO328" s="582"/>
      <c r="AP328" s="373"/>
      <c r="AQ328" s="373"/>
      <c r="AR328" s="373"/>
      <c r="AS328" s="373"/>
      <c r="AT328" s="373"/>
      <c r="AU328" s="373"/>
      <c r="AV328" s="373"/>
      <c r="AW328" s="373"/>
      <c r="AX328" s="373"/>
      <c r="AY328" s="373"/>
      <c r="AZ328" s="420"/>
      <c r="BA328" s="426"/>
      <c r="BB328" s="422"/>
      <c r="BC328" s="422"/>
      <c r="BD328" s="422"/>
      <c r="BE328" s="611"/>
    </row>
    <row r="329" spans="1:57" ht="30" customHeight="1" thickBot="1" x14ac:dyDescent="0.3">
      <c r="A329" s="379"/>
      <c r="B329" s="542"/>
      <c r="C329" s="512"/>
      <c r="D329" s="368"/>
      <c r="E329" s="615"/>
      <c r="F329" s="368"/>
      <c r="G329" s="615"/>
      <c r="H329" s="32" t="s">
        <v>182</v>
      </c>
      <c r="I329" s="92" t="s">
        <v>197</v>
      </c>
      <c r="J329" s="551"/>
      <c r="K329" s="554"/>
      <c r="L329" s="512"/>
      <c r="M329" s="772"/>
      <c r="N329" s="391"/>
      <c r="O329" s="512"/>
      <c r="P329" s="31" t="s">
        <v>162</v>
      </c>
      <c r="Q329" s="30" t="s">
        <v>163</v>
      </c>
      <c r="R329" s="30">
        <f>+IFERROR(VLOOKUP(Q329,[13]DATOS!$E$2:$F$17,2,FALSE),"")</f>
        <v>15</v>
      </c>
      <c r="S329" s="530"/>
      <c r="T329" s="530"/>
      <c r="U329" s="530"/>
      <c r="V329" s="530"/>
      <c r="W329" s="530"/>
      <c r="X329" s="530"/>
      <c r="Y329" s="512"/>
      <c r="Z329" s="530"/>
      <c r="AA329" s="512"/>
      <c r="AB329" s="672"/>
      <c r="AC329" s="544"/>
      <c r="AD329" s="544"/>
      <c r="AE329" s="740"/>
      <c r="AF329" s="512"/>
      <c r="AG329" s="512"/>
      <c r="AH329" s="512"/>
      <c r="AI329" s="539"/>
      <c r="AJ329" s="507"/>
      <c r="AK329" s="508"/>
      <c r="AL329" s="508"/>
      <c r="AM329" s="371"/>
      <c r="AN329" s="536"/>
      <c r="AO329" s="582"/>
      <c r="AP329" s="373"/>
      <c r="AQ329" s="373"/>
      <c r="AR329" s="373"/>
      <c r="AS329" s="373"/>
      <c r="AT329" s="373"/>
      <c r="AU329" s="373"/>
      <c r="AV329" s="373"/>
      <c r="AW329" s="373"/>
      <c r="AX329" s="373"/>
      <c r="AY329" s="373"/>
      <c r="AZ329" s="420"/>
      <c r="BA329" s="426"/>
      <c r="BB329" s="422"/>
      <c r="BC329" s="422"/>
      <c r="BD329" s="422"/>
      <c r="BE329" s="611"/>
    </row>
    <row r="330" spans="1:57" ht="30" customHeight="1" thickBot="1" x14ac:dyDescent="0.3">
      <c r="A330" s="379"/>
      <c r="B330" s="542"/>
      <c r="C330" s="512"/>
      <c r="D330" s="368"/>
      <c r="E330" s="615"/>
      <c r="F330" s="368"/>
      <c r="G330" s="615"/>
      <c r="H330" s="32" t="s">
        <v>183</v>
      </c>
      <c r="I330" s="92" t="s">
        <v>197</v>
      </c>
      <c r="J330" s="551"/>
      <c r="K330" s="554"/>
      <c r="L330" s="512"/>
      <c r="M330" s="772"/>
      <c r="N330" s="391"/>
      <c r="O330" s="512"/>
      <c r="P330" s="31" t="s">
        <v>165</v>
      </c>
      <c r="Q330" s="30" t="s">
        <v>166</v>
      </c>
      <c r="R330" s="30">
        <f>+IFERROR(VLOOKUP(Q330,[13]DATOS!$E$2:$F$17,2,FALSE),"")</f>
        <v>15</v>
      </c>
      <c r="S330" s="530"/>
      <c r="T330" s="530"/>
      <c r="U330" s="530"/>
      <c r="V330" s="530"/>
      <c r="W330" s="530"/>
      <c r="X330" s="530"/>
      <c r="Y330" s="512"/>
      <c r="Z330" s="530"/>
      <c r="AA330" s="512"/>
      <c r="AB330" s="672"/>
      <c r="AC330" s="544"/>
      <c r="AD330" s="544"/>
      <c r="AE330" s="740"/>
      <c r="AF330" s="512"/>
      <c r="AG330" s="512"/>
      <c r="AH330" s="512"/>
      <c r="AI330" s="539"/>
      <c r="AJ330" s="507"/>
      <c r="AK330" s="508"/>
      <c r="AL330" s="508"/>
      <c r="AM330" s="371"/>
      <c r="AN330" s="536"/>
      <c r="AO330" s="582"/>
      <c r="AP330" s="373"/>
      <c r="AQ330" s="373"/>
      <c r="AR330" s="373"/>
      <c r="AS330" s="373"/>
      <c r="AT330" s="373"/>
      <c r="AU330" s="373"/>
      <c r="AV330" s="373"/>
      <c r="AW330" s="373"/>
      <c r="AX330" s="373"/>
      <c r="AY330" s="373"/>
      <c r="AZ330" s="420"/>
      <c r="BA330" s="426"/>
      <c r="BB330" s="422"/>
      <c r="BC330" s="422"/>
      <c r="BD330" s="422"/>
      <c r="BE330" s="611"/>
    </row>
    <row r="331" spans="1:57" ht="30" customHeight="1" thickBot="1" x14ac:dyDescent="0.3">
      <c r="A331" s="379"/>
      <c r="B331" s="542"/>
      <c r="C331" s="512"/>
      <c r="D331" s="368"/>
      <c r="E331" s="615"/>
      <c r="F331" s="368"/>
      <c r="G331" s="615"/>
      <c r="H331" s="32" t="s">
        <v>184</v>
      </c>
      <c r="I331" s="92" t="s">
        <v>197</v>
      </c>
      <c r="J331" s="551"/>
      <c r="K331" s="554"/>
      <c r="L331" s="512"/>
      <c r="M331" s="772"/>
      <c r="N331" s="391"/>
      <c r="O331" s="512"/>
      <c r="P331" s="31" t="s">
        <v>169</v>
      </c>
      <c r="Q331" s="30" t="s">
        <v>170</v>
      </c>
      <c r="R331" s="30">
        <f>+IFERROR(VLOOKUP(Q331,[13]DATOS!$E$2:$F$17,2,FALSE),"")</f>
        <v>15</v>
      </c>
      <c r="S331" s="530"/>
      <c r="T331" s="530"/>
      <c r="U331" s="530"/>
      <c r="V331" s="530"/>
      <c r="W331" s="530"/>
      <c r="X331" s="530"/>
      <c r="Y331" s="512"/>
      <c r="Z331" s="530"/>
      <c r="AA331" s="512"/>
      <c r="AB331" s="672"/>
      <c r="AC331" s="544"/>
      <c r="AD331" s="544"/>
      <c r="AE331" s="740"/>
      <c r="AF331" s="512"/>
      <c r="AG331" s="512"/>
      <c r="AH331" s="512"/>
      <c r="AI331" s="539"/>
      <c r="AJ331" s="507"/>
      <c r="AK331" s="508"/>
      <c r="AL331" s="508"/>
      <c r="AM331" s="371"/>
      <c r="AN331" s="536"/>
      <c r="AO331" s="582"/>
      <c r="AP331" s="373"/>
      <c r="AQ331" s="373"/>
      <c r="AR331" s="373"/>
      <c r="AS331" s="373"/>
      <c r="AT331" s="373"/>
      <c r="AU331" s="373"/>
      <c r="AV331" s="373"/>
      <c r="AW331" s="373"/>
      <c r="AX331" s="373"/>
      <c r="AY331" s="373"/>
      <c r="AZ331" s="420"/>
      <c r="BA331" s="426"/>
      <c r="BB331" s="422"/>
      <c r="BC331" s="422"/>
      <c r="BD331" s="422"/>
      <c r="BE331" s="611"/>
    </row>
    <row r="332" spans="1:57" ht="18.75" customHeight="1" thickBot="1" x14ac:dyDescent="0.3">
      <c r="A332" s="379"/>
      <c r="B332" s="542"/>
      <c r="C332" s="512"/>
      <c r="D332" s="368"/>
      <c r="E332" s="615"/>
      <c r="F332" s="368"/>
      <c r="G332" s="615"/>
      <c r="H332" s="521" t="s">
        <v>185</v>
      </c>
      <c r="I332" s="92" t="s">
        <v>197</v>
      </c>
      <c r="J332" s="551"/>
      <c r="K332" s="554"/>
      <c r="L332" s="512"/>
      <c r="M332" s="772"/>
      <c r="N332" s="391"/>
      <c r="O332" s="512"/>
      <c r="P332" s="31" t="s">
        <v>172</v>
      </c>
      <c r="Q332" s="30" t="s">
        <v>173</v>
      </c>
      <c r="R332" s="30">
        <f>+IFERROR(VLOOKUP(Q332,[13]DATOS!$E$2:$F$17,2,FALSE),"")</f>
        <v>15</v>
      </c>
      <c r="S332" s="530"/>
      <c r="T332" s="530"/>
      <c r="U332" s="530"/>
      <c r="V332" s="530"/>
      <c r="W332" s="530"/>
      <c r="X332" s="530"/>
      <c r="Y332" s="512"/>
      <c r="Z332" s="530"/>
      <c r="AA332" s="512"/>
      <c r="AB332" s="672"/>
      <c r="AC332" s="544"/>
      <c r="AD332" s="544"/>
      <c r="AE332" s="740"/>
      <c r="AF332" s="512"/>
      <c r="AG332" s="512"/>
      <c r="AH332" s="512"/>
      <c r="AI332" s="539"/>
      <c r="AJ332" s="507"/>
      <c r="AK332" s="508"/>
      <c r="AL332" s="508"/>
      <c r="AM332" s="371"/>
      <c r="AN332" s="536"/>
      <c r="AO332" s="582"/>
      <c r="AP332" s="373"/>
      <c r="AQ332" s="373"/>
      <c r="AR332" s="373"/>
      <c r="AS332" s="373"/>
      <c r="AT332" s="373"/>
      <c r="AU332" s="373"/>
      <c r="AV332" s="373"/>
      <c r="AW332" s="373"/>
      <c r="AX332" s="373"/>
      <c r="AY332" s="373"/>
      <c r="AZ332" s="420"/>
      <c r="BA332" s="426"/>
      <c r="BB332" s="422"/>
      <c r="BC332" s="422"/>
      <c r="BD332" s="422"/>
      <c r="BE332" s="611"/>
    </row>
    <row r="333" spans="1:57" ht="45.75" customHeight="1" thickBot="1" x14ac:dyDescent="0.3">
      <c r="A333" s="379"/>
      <c r="B333" s="542"/>
      <c r="C333" s="512"/>
      <c r="D333" s="368"/>
      <c r="E333" s="615"/>
      <c r="F333" s="368"/>
      <c r="G333" s="615"/>
      <c r="H333" s="521"/>
      <c r="I333" s="92" t="s">
        <v>197</v>
      </c>
      <c r="J333" s="551"/>
      <c r="K333" s="554"/>
      <c r="L333" s="512"/>
      <c r="M333" s="772"/>
      <c r="N333" s="391"/>
      <c r="O333" s="512"/>
      <c r="P333" s="31" t="s">
        <v>175</v>
      </c>
      <c r="Q333" s="30" t="s">
        <v>176</v>
      </c>
      <c r="R333" s="30">
        <f>+IFERROR(VLOOKUP(Q333,[13]DATOS!$E$2:$F$17,2,FALSE),"")</f>
        <v>15</v>
      </c>
      <c r="S333" s="530"/>
      <c r="T333" s="530"/>
      <c r="U333" s="530"/>
      <c r="V333" s="530"/>
      <c r="W333" s="530"/>
      <c r="X333" s="530"/>
      <c r="Y333" s="512"/>
      <c r="Z333" s="530"/>
      <c r="AA333" s="512"/>
      <c r="AB333" s="672"/>
      <c r="AC333" s="544"/>
      <c r="AD333" s="544"/>
      <c r="AE333" s="740"/>
      <c r="AF333" s="512"/>
      <c r="AG333" s="512"/>
      <c r="AH333" s="512"/>
      <c r="AI333" s="539"/>
      <c r="AJ333" s="507"/>
      <c r="AK333" s="508"/>
      <c r="AL333" s="508"/>
      <c r="AM333" s="371"/>
      <c r="AN333" s="536"/>
      <c r="AO333" s="582"/>
      <c r="AP333" s="373"/>
      <c r="AQ333" s="373"/>
      <c r="AR333" s="373"/>
      <c r="AS333" s="373"/>
      <c r="AT333" s="373"/>
      <c r="AU333" s="373"/>
      <c r="AV333" s="373"/>
      <c r="AW333" s="373"/>
      <c r="AX333" s="373"/>
      <c r="AY333" s="373"/>
      <c r="AZ333" s="420"/>
      <c r="BA333" s="426"/>
      <c r="BB333" s="422"/>
      <c r="BC333" s="422"/>
      <c r="BD333" s="422"/>
      <c r="BE333" s="611"/>
    </row>
    <row r="334" spans="1:57" ht="27.75" customHeight="1" thickBot="1" x14ac:dyDescent="0.3">
      <c r="A334" s="379"/>
      <c r="B334" s="542"/>
      <c r="C334" s="512"/>
      <c r="D334" s="368"/>
      <c r="E334" s="615"/>
      <c r="F334" s="368"/>
      <c r="G334" s="615"/>
      <c r="H334" s="523" t="s">
        <v>186</v>
      </c>
      <c r="I334" s="92" t="s">
        <v>197</v>
      </c>
      <c r="J334" s="551"/>
      <c r="K334" s="554"/>
      <c r="L334" s="512"/>
      <c r="M334" s="772"/>
      <c r="N334" s="391"/>
      <c r="O334" s="512"/>
      <c r="P334" s="31" t="s">
        <v>178</v>
      </c>
      <c r="Q334" s="34" t="s">
        <v>179</v>
      </c>
      <c r="R334" s="30">
        <f>+IFERROR(VLOOKUP(Q334,[13]DATOS!$E$2:$F$17,2,FALSE),"")</f>
        <v>10</v>
      </c>
      <c r="S334" s="530"/>
      <c r="T334" s="530"/>
      <c r="U334" s="530"/>
      <c r="V334" s="530"/>
      <c r="W334" s="530"/>
      <c r="X334" s="530"/>
      <c r="Y334" s="512"/>
      <c r="Z334" s="530"/>
      <c r="AA334" s="512"/>
      <c r="AB334" s="672"/>
      <c r="AC334" s="544"/>
      <c r="AD334" s="544"/>
      <c r="AE334" s="740"/>
      <c r="AF334" s="512"/>
      <c r="AG334" s="512"/>
      <c r="AH334" s="512"/>
      <c r="AI334" s="539"/>
      <c r="AJ334" s="507"/>
      <c r="AK334" s="508"/>
      <c r="AL334" s="508"/>
      <c r="AM334" s="371"/>
      <c r="AN334" s="536"/>
      <c r="AO334" s="582"/>
      <c r="AP334" s="373"/>
      <c r="AQ334" s="373"/>
      <c r="AR334" s="373"/>
      <c r="AS334" s="373"/>
      <c r="AT334" s="373"/>
      <c r="AU334" s="373"/>
      <c r="AV334" s="373"/>
      <c r="AW334" s="373"/>
      <c r="AX334" s="373"/>
      <c r="AY334" s="373"/>
      <c r="AZ334" s="420"/>
      <c r="BA334" s="426"/>
      <c r="BB334" s="422"/>
      <c r="BC334" s="422"/>
      <c r="BD334" s="422"/>
      <c r="BE334" s="611"/>
    </row>
    <row r="335" spans="1:57" ht="26.25" customHeight="1" thickBot="1" x14ac:dyDescent="0.3">
      <c r="A335" s="379"/>
      <c r="B335" s="542"/>
      <c r="C335" s="512"/>
      <c r="D335" s="368"/>
      <c r="E335" s="615"/>
      <c r="F335" s="368"/>
      <c r="G335" s="615"/>
      <c r="H335" s="525"/>
      <c r="I335" s="92" t="s">
        <v>197</v>
      </c>
      <c r="J335" s="551"/>
      <c r="K335" s="554"/>
      <c r="L335" s="512"/>
      <c r="M335" s="772"/>
      <c r="N335" s="615"/>
      <c r="O335" s="512"/>
      <c r="P335" s="529"/>
      <c r="Q335" s="529"/>
      <c r="R335" s="529"/>
      <c r="S335" s="530"/>
      <c r="T335" s="530"/>
      <c r="U335" s="530"/>
      <c r="V335" s="530"/>
      <c r="W335" s="530"/>
      <c r="X335" s="530"/>
      <c r="Y335" s="512"/>
      <c r="Z335" s="530"/>
      <c r="AA335" s="512"/>
      <c r="AB335" s="672"/>
      <c r="AC335" s="544"/>
      <c r="AD335" s="544"/>
      <c r="AE335" s="740"/>
      <c r="AF335" s="512"/>
      <c r="AG335" s="512"/>
      <c r="AH335" s="512"/>
      <c r="AI335" s="536"/>
      <c r="AJ335" s="648" t="s">
        <v>326</v>
      </c>
      <c r="AK335" s="668" t="s">
        <v>250</v>
      </c>
      <c r="AL335" s="668" t="s">
        <v>251</v>
      </c>
      <c r="AM335" s="520" t="s">
        <v>252</v>
      </c>
      <c r="AN335" s="536"/>
      <c r="AO335" s="582"/>
      <c r="AP335" s="373"/>
      <c r="AQ335" s="373"/>
      <c r="AR335" s="373"/>
      <c r="AS335" s="373"/>
      <c r="AT335" s="373"/>
      <c r="AU335" s="373"/>
      <c r="AV335" s="373"/>
      <c r="AW335" s="373"/>
      <c r="AX335" s="373"/>
      <c r="AY335" s="373"/>
      <c r="AZ335" s="420"/>
      <c r="BA335" s="426"/>
      <c r="BB335" s="422"/>
      <c r="BC335" s="422"/>
      <c r="BD335" s="422"/>
      <c r="BE335" s="611"/>
    </row>
    <row r="336" spans="1:57" ht="18.75" customHeight="1" thickBot="1" x14ac:dyDescent="0.3">
      <c r="A336" s="379"/>
      <c r="B336" s="542"/>
      <c r="C336" s="512"/>
      <c r="D336" s="368"/>
      <c r="E336" s="615"/>
      <c r="F336" s="368"/>
      <c r="G336" s="615"/>
      <c r="H336" s="521" t="s">
        <v>187</v>
      </c>
      <c r="I336" s="92" t="s">
        <v>197</v>
      </c>
      <c r="J336" s="551"/>
      <c r="K336" s="554"/>
      <c r="L336" s="512"/>
      <c r="M336" s="772"/>
      <c r="N336" s="615"/>
      <c r="O336" s="512"/>
      <c r="P336" s="530"/>
      <c r="Q336" s="530"/>
      <c r="R336" s="530"/>
      <c r="S336" s="530"/>
      <c r="T336" s="530"/>
      <c r="U336" s="530"/>
      <c r="V336" s="530"/>
      <c r="W336" s="530"/>
      <c r="X336" s="530"/>
      <c r="Y336" s="512"/>
      <c r="Z336" s="530"/>
      <c r="AA336" s="512"/>
      <c r="AB336" s="672"/>
      <c r="AC336" s="544"/>
      <c r="AD336" s="544"/>
      <c r="AE336" s="740"/>
      <c r="AF336" s="512"/>
      <c r="AG336" s="512"/>
      <c r="AH336" s="512"/>
      <c r="AI336" s="536"/>
      <c r="AJ336" s="649"/>
      <c r="AK336" s="669"/>
      <c r="AL336" s="669"/>
      <c r="AM336" s="512"/>
      <c r="AN336" s="536"/>
      <c r="AO336" s="582"/>
      <c r="AP336" s="373"/>
      <c r="AQ336" s="373"/>
      <c r="AR336" s="373"/>
      <c r="AS336" s="373"/>
      <c r="AT336" s="373"/>
      <c r="AU336" s="373"/>
      <c r="AV336" s="373"/>
      <c r="AW336" s="373"/>
      <c r="AX336" s="373"/>
      <c r="AY336" s="373"/>
      <c r="AZ336" s="420"/>
      <c r="BA336" s="426"/>
      <c r="BB336" s="422"/>
      <c r="BC336" s="422"/>
      <c r="BD336" s="422"/>
      <c r="BE336" s="611"/>
    </row>
    <row r="337" spans="1:57" ht="9.75" customHeight="1" thickBot="1" x14ac:dyDescent="0.3">
      <c r="A337" s="379"/>
      <c r="B337" s="542"/>
      <c r="C337" s="512"/>
      <c r="D337" s="368"/>
      <c r="E337" s="615"/>
      <c r="F337" s="368"/>
      <c r="G337" s="615"/>
      <c r="H337" s="521"/>
      <c r="I337" s="92" t="s">
        <v>197</v>
      </c>
      <c r="J337" s="551"/>
      <c r="K337" s="554"/>
      <c r="L337" s="512"/>
      <c r="M337" s="772"/>
      <c r="N337" s="615"/>
      <c r="O337" s="512"/>
      <c r="P337" s="530"/>
      <c r="Q337" s="530"/>
      <c r="R337" s="530"/>
      <c r="S337" s="530"/>
      <c r="T337" s="530"/>
      <c r="U337" s="530"/>
      <c r="V337" s="530"/>
      <c r="W337" s="530"/>
      <c r="X337" s="530"/>
      <c r="Y337" s="512"/>
      <c r="Z337" s="530"/>
      <c r="AA337" s="512"/>
      <c r="AB337" s="672"/>
      <c r="AC337" s="544"/>
      <c r="AD337" s="544"/>
      <c r="AE337" s="740"/>
      <c r="AF337" s="512"/>
      <c r="AG337" s="512"/>
      <c r="AH337" s="512"/>
      <c r="AI337" s="536"/>
      <c r="AJ337" s="649"/>
      <c r="AK337" s="669"/>
      <c r="AL337" s="669"/>
      <c r="AM337" s="512"/>
      <c r="AN337" s="536"/>
      <c r="AO337" s="582"/>
      <c r="AP337" s="373"/>
      <c r="AQ337" s="373"/>
      <c r="AR337" s="373"/>
      <c r="AS337" s="373"/>
      <c r="AT337" s="373"/>
      <c r="AU337" s="373"/>
      <c r="AV337" s="373"/>
      <c r="AW337" s="373"/>
      <c r="AX337" s="373"/>
      <c r="AY337" s="373"/>
      <c r="AZ337" s="420"/>
      <c r="BA337" s="426"/>
      <c r="BB337" s="422"/>
      <c r="BC337" s="422"/>
      <c r="BD337" s="422"/>
      <c r="BE337" s="611"/>
    </row>
    <row r="338" spans="1:57" ht="18.75" customHeight="1" thickBot="1" x14ac:dyDescent="0.3">
      <c r="A338" s="379"/>
      <c r="B338" s="542"/>
      <c r="C338" s="512"/>
      <c r="D338" s="368"/>
      <c r="E338" s="615"/>
      <c r="F338" s="368"/>
      <c r="G338" s="615"/>
      <c r="H338" s="521" t="s">
        <v>188</v>
      </c>
      <c r="I338" s="92" t="s">
        <v>197</v>
      </c>
      <c r="J338" s="551"/>
      <c r="K338" s="554"/>
      <c r="L338" s="512"/>
      <c r="M338" s="772"/>
      <c r="N338" s="615"/>
      <c r="O338" s="512"/>
      <c r="P338" s="530"/>
      <c r="Q338" s="530"/>
      <c r="R338" s="530"/>
      <c r="S338" s="530"/>
      <c r="T338" s="530"/>
      <c r="U338" s="530"/>
      <c r="V338" s="530"/>
      <c r="W338" s="530"/>
      <c r="X338" s="530"/>
      <c r="Y338" s="512"/>
      <c r="Z338" s="530"/>
      <c r="AA338" s="512"/>
      <c r="AB338" s="672"/>
      <c r="AC338" s="544"/>
      <c r="AD338" s="544"/>
      <c r="AE338" s="740"/>
      <c r="AF338" s="512"/>
      <c r="AG338" s="512"/>
      <c r="AH338" s="512"/>
      <c r="AI338" s="536"/>
      <c r="AJ338" s="649"/>
      <c r="AK338" s="669"/>
      <c r="AL338" s="669"/>
      <c r="AM338" s="512"/>
      <c r="AN338" s="536"/>
      <c r="AO338" s="582"/>
      <c r="AP338" s="373"/>
      <c r="AQ338" s="373"/>
      <c r="AR338" s="373"/>
      <c r="AS338" s="373"/>
      <c r="AT338" s="373"/>
      <c r="AU338" s="373"/>
      <c r="AV338" s="373"/>
      <c r="AW338" s="373"/>
      <c r="AX338" s="373"/>
      <c r="AY338" s="373"/>
      <c r="AZ338" s="420"/>
      <c r="BA338" s="426"/>
      <c r="BB338" s="422"/>
      <c r="BC338" s="422"/>
      <c r="BD338" s="422"/>
      <c r="BE338" s="611"/>
    </row>
    <row r="339" spans="1:57" ht="12.75" customHeight="1" thickBot="1" x14ac:dyDescent="0.3">
      <c r="A339" s="379"/>
      <c r="B339" s="542"/>
      <c r="C339" s="512"/>
      <c r="D339" s="368"/>
      <c r="E339" s="615"/>
      <c r="F339" s="368"/>
      <c r="G339" s="615"/>
      <c r="H339" s="521"/>
      <c r="I339" s="92" t="s">
        <v>197</v>
      </c>
      <c r="J339" s="551"/>
      <c r="K339" s="554"/>
      <c r="L339" s="512"/>
      <c r="M339" s="772"/>
      <c r="N339" s="615"/>
      <c r="O339" s="512"/>
      <c r="P339" s="530"/>
      <c r="Q339" s="530"/>
      <c r="R339" s="530"/>
      <c r="S339" s="530"/>
      <c r="T339" s="530"/>
      <c r="U339" s="530"/>
      <c r="V339" s="530"/>
      <c r="W339" s="530"/>
      <c r="X339" s="530"/>
      <c r="Y339" s="512"/>
      <c r="Z339" s="530"/>
      <c r="AA339" s="512"/>
      <c r="AB339" s="672"/>
      <c r="AC339" s="544"/>
      <c r="AD339" s="544"/>
      <c r="AE339" s="740"/>
      <c r="AF339" s="512"/>
      <c r="AG339" s="512"/>
      <c r="AH339" s="512"/>
      <c r="AI339" s="536"/>
      <c r="AJ339" s="649"/>
      <c r="AK339" s="669"/>
      <c r="AL339" s="669"/>
      <c r="AM339" s="512"/>
      <c r="AN339" s="536"/>
      <c r="AO339" s="582"/>
      <c r="AP339" s="373"/>
      <c r="AQ339" s="373"/>
      <c r="AR339" s="373"/>
      <c r="AS339" s="373"/>
      <c r="AT339" s="373"/>
      <c r="AU339" s="373"/>
      <c r="AV339" s="373"/>
      <c r="AW339" s="373"/>
      <c r="AX339" s="373"/>
      <c r="AY339" s="373"/>
      <c r="AZ339" s="420"/>
      <c r="BA339" s="426"/>
      <c r="BB339" s="422"/>
      <c r="BC339" s="422"/>
      <c r="BD339" s="422"/>
      <c r="BE339" s="611"/>
    </row>
    <row r="340" spans="1:57" ht="18.75" customHeight="1" thickBot="1" x14ac:dyDescent="0.3">
      <c r="A340" s="379"/>
      <c r="B340" s="542"/>
      <c r="C340" s="512"/>
      <c r="D340" s="368"/>
      <c r="E340" s="615"/>
      <c r="F340" s="368"/>
      <c r="G340" s="615"/>
      <c r="H340" s="521" t="s">
        <v>189</v>
      </c>
      <c r="I340" s="92" t="s">
        <v>197</v>
      </c>
      <c r="J340" s="551"/>
      <c r="K340" s="554"/>
      <c r="L340" s="512"/>
      <c r="M340" s="772"/>
      <c r="N340" s="615"/>
      <c r="O340" s="512"/>
      <c r="P340" s="530"/>
      <c r="Q340" s="530"/>
      <c r="R340" s="530"/>
      <c r="S340" s="530"/>
      <c r="T340" s="530"/>
      <c r="U340" s="530"/>
      <c r="V340" s="530"/>
      <c r="W340" s="530"/>
      <c r="X340" s="530"/>
      <c r="Y340" s="512"/>
      <c r="Z340" s="530"/>
      <c r="AA340" s="512"/>
      <c r="AB340" s="672"/>
      <c r="AC340" s="544"/>
      <c r="AD340" s="544"/>
      <c r="AE340" s="740"/>
      <c r="AF340" s="512"/>
      <c r="AG340" s="512"/>
      <c r="AH340" s="512"/>
      <c r="AI340" s="536"/>
      <c r="AJ340" s="649"/>
      <c r="AK340" s="669"/>
      <c r="AL340" s="669"/>
      <c r="AM340" s="512"/>
      <c r="AN340" s="536"/>
      <c r="AO340" s="582"/>
      <c r="AP340" s="373"/>
      <c r="AQ340" s="373"/>
      <c r="AR340" s="373"/>
      <c r="AS340" s="373"/>
      <c r="AT340" s="373"/>
      <c r="AU340" s="373"/>
      <c r="AV340" s="373"/>
      <c r="AW340" s="373"/>
      <c r="AX340" s="373"/>
      <c r="AY340" s="373"/>
      <c r="AZ340" s="420"/>
      <c r="BA340" s="426"/>
      <c r="BB340" s="422"/>
      <c r="BC340" s="422"/>
      <c r="BD340" s="422"/>
      <c r="BE340" s="611"/>
    </row>
    <row r="341" spans="1:57" ht="12.75" customHeight="1" thickBot="1" x14ac:dyDescent="0.3">
      <c r="A341" s="379"/>
      <c r="B341" s="542"/>
      <c r="C341" s="512"/>
      <c r="D341" s="368"/>
      <c r="E341" s="615"/>
      <c r="F341" s="368"/>
      <c r="G341" s="615"/>
      <c r="H341" s="521"/>
      <c r="I341" s="92" t="s">
        <v>197</v>
      </c>
      <c r="J341" s="551"/>
      <c r="K341" s="554"/>
      <c r="L341" s="512"/>
      <c r="M341" s="772"/>
      <c r="N341" s="615"/>
      <c r="O341" s="512"/>
      <c r="P341" s="530"/>
      <c r="Q341" s="530"/>
      <c r="R341" s="530"/>
      <c r="S341" s="530"/>
      <c r="T341" s="530"/>
      <c r="U341" s="530"/>
      <c r="V341" s="530"/>
      <c r="W341" s="530"/>
      <c r="X341" s="530"/>
      <c r="Y341" s="512"/>
      <c r="Z341" s="530"/>
      <c r="AA341" s="512"/>
      <c r="AB341" s="672"/>
      <c r="AC341" s="544"/>
      <c r="AD341" s="544"/>
      <c r="AE341" s="740"/>
      <c r="AF341" s="512"/>
      <c r="AG341" s="512"/>
      <c r="AH341" s="512"/>
      <c r="AI341" s="536"/>
      <c r="AJ341" s="649"/>
      <c r="AK341" s="669"/>
      <c r="AL341" s="669"/>
      <c r="AM341" s="512"/>
      <c r="AN341" s="536"/>
      <c r="AO341" s="582"/>
      <c r="AP341" s="373"/>
      <c r="AQ341" s="373"/>
      <c r="AR341" s="373"/>
      <c r="AS341" s="373"/>
      <c r="AT341" s="373"/>
      <c r="AU341" s="373"/>
      <c r="AV341" s="373"/>
      <c r="AW341" s="373"/>
      <c r="AX341" s="373"/>
      <c r="AY341" s="373"/>
      <c r="AZ341" s="420"/>
      <c r="BA341" s="426"/>
      <c r="BB341" s="422"/>
      <c r="BC341" s="422"/>
      <c r="BD341" s="422"/>
      <c r="BE341" s="611"/>
    </row>
    <row r="342" spans="1:57" ht="14.25" customHeight="1" thickBot="1" x14ac:dyDescent="0.3">
      <c r="A342" s="379"/>
      <c r="B342" s="542"/>
      <c r="C342" s="512"/>
      <c r="D342" s="368"/>
      <c r="E342" s="615"/>
      <c r="F342" s="368"/>
      <c r="G342" s="615"/>
      <c r="H342" s="523" t="s">
        <v>190</v>
      </c>
      <c r="I342" s="92" t="s">
        <v>197</v>
      </c>
      <c r="J342" s="551"/>
      <c r="K342" s="554"/>
      <c r="L342" s="512"/>
      <c r="M342" s="772"/>
      <c r="N342" s="615"/>
      <c r="O342" s="512"/>
      <c r="P342" s="530"/>
      <c r="Q342" s="530"/>
      <c r="R342" s="530"/>
      <c r="S342" s="530"/>
      <c r="T342" s="530"/>
      <c r="U342" s="530"/>
      <c r="V342" s="530"/>
      <c r="W342" s="530"/>
      <c r="X342" s="530"/>
      <c r="Y342" s="512"/>
      <c r="Z342" s="530"/>
      <c r="AA342" s="512"/>
      <c r="AB342" s="672"/>
      <c r="AC342" s="544"/>
      <c r="AD342" s="544"/>
      <c r="AE342" s="740"/>
      <c r="AF342" s="512"/>
      <c r="AG342" s="512"/>
      <c r="AH342" s="512"/>
      <c r="AI342" s="536"/>
      <c r="AJ342" s="649"/>
      <c r="AK342" s="669"/>
      <c r="AL342" s="669"/>
      <c r="AM342" s="512"/>
      <c r="AN342" s="536"/>
      <c r="AO342" s="582"/>
      <c r="AP342" s="373"/>
      <c r="AQ342" s="373"/>
      <c r="AR342" s="373"/>
      <c r="AS342" s="373"/>
      <c r="AT342" s="373"/>
      <c r="AU342" s="373"/>
      <c r="AV342" s="373"/>
      <c r="AW342" s="373"/>
      <c r="AX342" s="373"/>
      <c r="AY342" s="373"/>
      <c r="AZ342" s="420"/>
      <c r="BA342" s="426"/>
      <c r="BB342" s="422"/>
      <c r="BC342" s="422"/>
      <c r="BD342" s="422"/>
      <c r="BE342" s="611"/>
    </row>
    <row r="343" spans="1:57" ht="13.5" customHeight="1" thickBot="1" x14ac:dyDescent="0.3">
      <c r="A343" s="379"/>
      <c r="B343" s="542"/>
      <c r="C343" s="512"/>
      <c r="D343" s="368"/>
      <c r="E343" s="615"/>
      <c r="F343" s="368"/>
      <c r="G343" s="615"/>
      <c r="H343" s="525"/>
      <c r="I343" s="92" t="s">
        <v>197</v>
      </c>
      <c r="J343" s="551"/>
      <c r="K343" s="554"/>
      <c r="L343" s="512"/>
      <c r="M343" s="772"/>
      <c r="N343" s="615"/>
      <c r="O343" s="512"/>
      <c r="P343" s="530"/>
      <c r="Q343" s="530"/>
      <c r="R343" s="530"/>
      <c r="S343" s="530"/>
      <c r="T343" s="530"/>
      <c r="U343" s="530"/>
      <c r="V343" s="530"/>
      <c r="W343" s="530"/>
      <c r="X343" s="530"/>
      <c r="Y343" s="512"/>
      <c r="Z343" s="530"/>
      <c r="AA343" s="512"/>
      <c r="AB343" s="672"/>
      <c r="AC343" s="544"/>
      <c r="AD343" s="544"/>
      <c r="AE343" s="740"/>
      <c r="AF343" s="512"/>
      <c r="AG343" s="512"/>
      <c r="AH343" s="512"/>
      <c r="AI343" s="536"/>
      <c r="AJ343" s="649"/>
      <c r="AK343" s="669"/>
      <c r="AL343" s="669"/>
      <c r="AM343" s="512"/>
      <c r="AN343" s="536"/>
      <c r="AO343" s="582"/>
      <c r="AP343" s="373"/>
      <c r="AQ343" s="373"/>
      <c r="AR343" s="373"/>
      <c r="AS343" s="373"/>
      <c r="AT343" s="373"/>
      <c r="AU343" s="373"/>
      <c r="AV343" s="373"/>
      <c r="AW343" s="373"/>
      <c r="AX343" s="373"/>
      <c r="AY343" s="373"/>
      <c r="AZ343" s="420"/>
      <c r="BA343" s="426"/>
      <c r="BB343" s="422"/>
      <c r="BC343" s="422"/>
      <c r="BD343" s="422"/>
      <c r="BE343" s="611"/>
    </row>
    <row r="344" spans="1:57" ht="18.75" customHeight="1" thickBot="1" x14ac:dyDescent="0.3">
      <c r="A344" s="379"/>
      <c r="B344" s="542"/>
      <c r="C344" s="512"/>
      <c r="D344" s="368"/>
      <c r="E344" s="615"/>
      <c r="F344" s="368"/>
      <c r="G344" s="615"/>
      <c r="H344" s="651" t="s">
        <v>191</v>
      </c>
      <c r="I344" s="92" t="s">
        <v>197</v>
      </c>
      <c r="J344" s="551"/>
      <c r="K344" s="554"/>
      <c r="L344" s="512"/>
      <c r="M344" s="772"/>
      <c r="N344" s="615"/>
      <c r="O344" s="512"/>
      <c r="P344" s="530"/>
      <c r="Q344" s="530"/>
      <c r="R344" s="530"/>
      <c r="S344" s="530"/>
      <c r="T344" s="530"/>
      <c r="U344" s="530"/>
      <c r="V344" s="530"/>
      <c r="W344" s="530"/>
      <c r="X344" s="530"/>
      <c r="Y344" s="512"/>
      <c r="Z344" s="530"/>
      <c r="AA344" s="512"/>
      <c r="AB344" s="672"/>
      <c r="AC344" s="544"/>
      <c r="AD344" s="544"/>
      <c r="AE344" s="740"/>
      <c r="AF344" s="512"/>
      <c r="AG344" s="512"/>
      <c r="AH344" s="512"/>
      <c r="AI344" s="536"/>
      <c r="AJ344" s="649"/>
      <c r="AK344" s="669"/>
      <c r="AL344" s="669"/>
      <c r="AM344" s="512"/>
      <c r="AN344" s="536"/>
      <c r="AO344" s="582"/>
      <c r="AP344" s="373"/>
      <c r="AQ344" s="373"/>
      <c r="AR344" s="373"/>
      <c r="AS344" s="373"/>
      <c r="AT344" s="373"/>
      <c r="AU344" s="373"/>
      <c r="AV344" s="373"/>
      <c r="AW344" s="373"/>
      <c r="AX344" s="373"/>
      <c r="AY344" s="373"/>
      <c r="AZ344" s="420"/>
      <c r="BA344" s="426"/>
      <c r="BB344" s="422"/>
      <c r="BC344" s="422"/>
      <c r="BD344" s="422"/>
      <c r="BE344" s="611"/>
    </row>
    <row r="345" spans="1:57" ht="15.75" customHeight="1" thickBot="1" x14ac:dyDescent="0.3">
      <c r="A345" s="380"/>
      <c r="B345" s="760"/>
      <c r="C345" s="556"/>
      <c r="D345" s="369"/>
      <c r="E345" s="616"/>
      <c r="F345" s="369"/>
      <c r="G345" s="616"/>
      <c r="H345" s="652"/>
      <c r="I345" s="92" t="s">
        <v>197</v>
      </c>
      <c r="J345" s="633"/>
      <c r="K345" s="635"/>
      <c r="L345" s="512"/>
      <c r="M345" s="773"/>
      <c r="N345" s="616"/>
      <c r="O345" s="556"/>
      <c r="P345" s="625"/>
      <c r="Q345" s="625"/>
      <c r="R345" s="625"/>
      <c r="S345" s="625"/>
      <c r="T345" s="625"/>
      <c r="U345" s="625"/>
      <c r="V345" s="625"/>
      <c r="W345" s="625"/>
      <c r="X345" s="625"/>
      <c r="Y345" s="556"/>
      <c r="Z345" s="625"/>
      <c r="AA345" s="556"/>
      <c r="AB345" s="673"/>
      <c r="AC345" s="544"/>
      <c r="AD345" s="544"/>
      <c r="AE345" s="741"/>
      <c r="AF345" s="556"/>
      <c r="AG345" s="556"/>
      <c r="AH345" s="512"/>
      <c r="AI345" s="599"/>
      <c r="AJ345" s="650"/>
      <c r="AK345" s="670"/>
      <c r="AL345" s="670"/>
      <c r="AM345" s="556"/>
      <c r="AN345" s="599"/>
      <c r="AO345" s="612"/>
      <c r="AP345" s="374"/>
      <c r="AQ345" s="374"/>
      <c r="AR345" s="374"/>
      <c r="AS345" s="374"/>
      <c r="AT345" s="374"/>
      <c r="AU345" s="374"/>
      <c r="AV345" s="374"/>
      <c r="AW345" s="374"/>
      <c r="AX345" s="374"/>
      <c r="AY345" s="374"/>
      <c r="AZ345" s="427"/>
      <c r="BA345" s="428"/>
      <c r="BB345" s="429"/>
      <c r="BC345" s="429"/>
      <c r="BD345" s="429"/>
      <c r="BE345" s="613"/>
    </row>
    <row r="346" spans="1:57" ht="46.5" customHeight="1" thickBot="1" x14ac:dyDescent="0.3">
      <c r="A346" s="378">
        <v>12</v>
      </c>
      <c r="B346" s="916" t="s">
        <v>406</v>
      </c>
      <c r="C346" s="511" t="s">
        <v>407</v>
      </c>
      <c r="D346" s="367" t="s">
        <v>142</v>
      </c>
      <c r="E346" s="511" t="s">
        <v>408</v>
      </c>
      <c r="F346" s="367" t="s">
        <v>409</v>
      </c>
      <c r="G346" s="700" t="s">
        <v>145</v>
      </c>
      <c r="H346" s="36" t="s">
        <v>146</v>
      </c>
      <c r="I346" s="92" t="s">
        <v>197</v>
      </c>
      <c r="J346" s="632">
        <f>COUNTIF(I346:I371,[3]DATOS!$D$24)</f>
        <v>26</v>
      </c>
      <c r="K346" s="634" t="str">
        <f>+IF(AND(J346&lt;6,J346&gt;0),"Moderado",IF(AND(J346&lt;12,J346&gt;5),"Mayor",IF(AND(J346&lt;20,J346&gt;11),"Catastrófico","Responda las Preguntas de Impacto")))</f>
        <v>Responda las Preguntas de Impacto</v>
      </c>
      <c r="L346" s="511"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771"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390" t="s">
        <v>410</v>
      </c>
      <c r="O346" s="370" t="s">
        <v>149</v>
      </c>
      <c r="P346" s="34" t="s">
        <v>150</v>
      </c>
      <c r="Q346" s="30" t="s">
        <v>151</v>
      </c>
      <c r="R346" s="30">
        <f>+IFERROR(VLOOKUP(Q346,[13]DATOS!$E$2:$F$17,2,FALSE),"")</f>
        <v>15</v>
      </c>
      <c r="S346" s="674">
        <f>SUM(R346:R353)</f>
        <v>100</v>
      </c>
      <c r="T346" s="373" t="str">
        <f>+IF(AND(S346&lt;=100,S346&gt;=96),"Fuerte",IF(AND(S346&lt;=95,S346&gt;=86),"Moderado",IF(AND(S346&lt;=85,J346&gt;=0),"Débil"," ")))</f>
        <v>Fuerte</v>
      </c>
      <c r="U346" s="529" t="s">
        <v>152</v>
      </c>
      <c r="V346" s="373"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373">
        <f>IF(V346="Fuerte",100,IF(V346="Moderado",50,IF(V346="Débil",0)))</f>
        <v>100</v>
      </c>
      <c r="X346" s="529">
        <f>AVERAGE(W346:W371)</f>
        <v>100</v>
      </c>
      <c r="Y346" s="529" t="s">
        <v>411</v>
      </c>
      <c r="Z346" s="529" t="s">
        <v>264</v>
      </c>
      <c r="AA346" s="754" t="s">
        <v>412</v>
      </c>
      <c r="AB346" s="738" t="str">
        <f>+IF(X346=100,"Fuerte",IF(AND(X346&lt;=99,X346&gt;=50),"Moderado",IF(X346&lt;50,"Débil"," ")))</f>
        <v>Fuerte</v>
      </c>
      <c r="AC346" s="544" t="s">
        <v>156</v>
      </c>
      <c r="AD346" s="544" t="s">
        <v>156</v>
      </c>
      <c r="AE346" s="739"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511"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511" t="str">
        <f>K346</f>
        <v>Responda las Preguntas de Impacto</v>
      </c>
      <c r="AH346" s="511"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604"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510" t="s">
        <v>413</v>
      </c>
      <c r="AK346" s="756">
        <v>43466</v>
      </c>
      <c r="AL346" s="517">
        <v>43830</v>
      </c>
      <c r="AM346" s="683" t="s">
        <v>411</v>
      </c>
      <c r="AN346" s="535" t="s">
        <v>414</v>
      </c>
      <c r="AO346" s="623"/>
      <c r="AP346" s="588"/>
      <c r="AQ346" s="588"/>
      <c r="AR346" s="588"/>
      <c r="AS346" s="588"/>
      <c r="AT346" s="588"/>
      <c r="AU346" s="588"/>
      <c r="AV346" s="588"/>
      <c r="AW346" s="588"/>
      <c r="AX346" s="588"/>
      <c r="AY346" s="588"/>
      <c r="AZ346" s="589"/>
      <c r="BA346" s="592"/>
      <c r="BB346" s="617"/>
      <c r="BC346" s="617"/>
      <c r="BD346" s="617"/>
      <c r="BE346" s="620"/>
    </row>
    <row r="347" spans="1:57" ht="30" customHeight="1" thickBot="1" x14ac:dyDescent="0.3">
      <c r="A347" s="379"/>
      <c r="B347" s="931"/>
      <c r="C347" s="512"/>
      <c r="D347" s="368"/>
      <c r="E347" s="512"/>
      <c r="F347" s="368"/>
      <c r="G347" s="615"/>
      <c r="H347" s="32" t="s">
        <v>161</v>
      </c>
      <c r="I347" s="92" t="s">
        <v>197</v>
      </c>
      <c r="J347" s="551"/>
      <c r="K347" s="554"/>
      <c r="L347" s="512"/>
      <c r="M347" s="772"/>
      <c r="N347" s="391"/>
      <c r="O347" s="371"/>
      <c r="P347" s="34" t="s">
        <v>162</v>
      </c>
      <c r="Q347" s="30" t="s">
        <v>163</v>
      </c>
      <c r="R347" s="30">
        <f>+IFERROR(VLOOKUP(Q347,[13]DATOS!$E$2:$F$17,2,FALSE),"")</f>
        <v>15</v>
      </c>
      <c r="S347" s="675"/>
      <c r="T347" s="373"/>
      <c r="U347" s="530"/>
      <c r="V347" s="373"/>
      <c r="W347" s="373"/>
      <c r="X347" s="530"/>
      <c r="Y347" s="530"/>
      <c r="Z347" s="530"/>
      <c r="AA347" s="558"/>
      <c r="AB347" s="672"/>
      <c r="AC347" s="544"/>
      <c r="AD347" s="544"/>
      <c r="AE347" s="740"/>
      <c r="AF347" s="512"/>
      <c r="AG347" s="512"/>
      <c r="AH347" s="512"/>
      <c r="AI347" s="539"/>
      <c r="AJ347" s="507"/>
      <c r="AK347" s="518"/>
      <c r="AL347" s="518"/>
      <c r="AM347" s="515"/>
      <c r="AN347" s="536"/>
      <c r="AO347" s="580"/>
      <c r="AP347" s="530"/>
      <c r="AQ347" s="530"/>
      <c r="AR347" s="530"/>
      <c r="AS347" s="530"/>
      <c r="AT347" s="530"/>
      <c r="AU347" s="530"/>
      <c r="AV347" s="530"/>
      <c r="AW347" s="530"/>
      <c r="AX347" s="530"/>
      <c r="AY347" s="530"/>
      <c r="AZ347" s="590"/>
      <c r="BA347" s="593"/>
      <c r="BB347" s="618"/>
      <c r="BC347" s="618"/>
      <c r="BD347" s="618"/>
      <c r="BE347" s="621"/>
    </row>
    <row r="348" spans="1:57" ht="30" customHeight="1" thickBot="1" x14ac:dyDescent="0.3">
      <c r="A348" s="379"/>
      <c r="B348" s="931"/>
      <c r="C348" s="512"/>
      <c r="D348" s="368"/>
      <c r="E348" s="512"/>
      <c r="F348" s="368"/>
      <c r="G348" s="615"/>
      <c r="H348" s="32" t="s">
        <v>164</v>
      </c>
      <c r="I348" s="92" t="s">
        <v>197</v>
      </c>
      <c r="J348" s="551"/>
      <c r="K348" s="554"/>
      <c r="L348" s="512"/>
      <c r="M348" s="772"/>
      <c r="N348" s="391"/>
      <c r="O348" s="371"/>
      <c r="P348" s="34" t="s">
        <v>165</v>
      </c>
      <c r="Q348" s="30" t="s">
        <v>166</v>
      </c>
      <c r="R348" s="30">
        <f>+IFERROR(VLOOKUP(Q348,[13]DATOS!$E$2:$F$17,2,FALSE),"")</f>
        <v>15</v>
      </c>
      <c r="S348" s="675"/>
      <c r="T348" s="373"/>
      <c r="U348" s="530"/>
      <c r="V348" s="373"/>
      <c r="W348" s="373"/>
      <c r="X348" s="530"/>
      <c r="Y348" s="530"/>
      <c r="Z348" s="530"/>
      <c r="AA348" s="558"/>
      <c r="AB348" s="672"/>
      <c r="AC348" s="544"/>
      <c r="AD348" s="544"/>
      <c r="AE348" s="740"/>
      <c r="AF348" s="512"/>
      <c r="AG348" s="512"/>
      <c r="AH348" s="512"/>
      <c r="AI348" s="539"/>
      <c r="AJ348" s="507"/>
      <c r="AK348" s="518"/>
      <c r="AL348" s="518"/>
      <c r="AM348" s="515"/>
      <c r="AN348" s="536"/>
      <c r="AO348" s="580"/>
      <c r="AP348" s="530"/>
      <c r="AQ348" s="530"/>
      <c r="AR348" s="530"/>
      <c r="AS348" s="530"/>
      <c r="AT348" s="530"/>
      <c r="AU348" s="530"/>
      <c r="AV348" s="530"/>
      <c r="AW348" s="530"/>
      <c r="AX348" s="530"/>
      <c r="AY348" s="530"/>
      <c r="AZ348" s="590"/>
      <c r="BA348" s="593"/>
      <c r="BB348" s="618"/>
      <c r="BC348" s="618"/>
      <c r="BD348" s="618"/>
      <c r="BE348" s="621"/>
    </row>
    <row r="349" spans="1:57" ht="30" customHeight="1" thickBot="1" x14ac:dyDescent="0.3">
      <c r="A349" s="379"/>
      <c r="B349" s="931"/>
      <c r="C349" s="512"/>
      <c r="D349" s="368"/>
      <c r="E349" s="512"/>
      <c r="F349" s="368"/>
      <c r="G349" s="615"/>
      <c r="H349" s="32" t="s">
        <v>167</v>
      </c>
      <c r="I349" s="92" t="s">
        <v>197</v>
      </c>
      <c r="J349" s="551"/>
      <c r="K349" s="554"/>
      <c r="L349" s="512"/>
      <c r="M349" s="772"/>
      <c r="N349" s="391"/>
      <c r="O349" s="371"/>
      <c r="P349" s="34" t="s">
        <v>169</v>
      </c>
      <c r="Q349" s="30" t="s">
        <v>170</v>
      </c>
      <c r="R349" s="30">
        <f>+IFERROR(VLOOKUP(Q349,[13]DATOS!$E$2:$F$17,2,FALSE),"")</f>
        <v>15</v>
      </c>
      <c r="S349" s="675"/>
      <c r="T349" s="373"/>
      <c r="U349" s="530"/>
      <c r="V349" s="373"/>
      <c r="W349" s="373"/>
      <c r="X349" s="530"/>
      <c r="Y349" s="530"/>
      <c r="Z349" s="530"/>
      <c r="AA349" s="558"/>
      <c r="AB349" s="672"/>
      <c r="AC349" s="544"/>
      <c r="AD349" s="544"/>
      <c r="AE349" s="740"/>
      <c r="AF349" s="512"/>
      <c r="AG349" s="512"/>
      <c r="AH349" s="512"/>
      <c r="AI349" s="539"/>
      <c r="AJ349" s="507"/>
      <c r="AK349" s="518"/>
      <c r="AL349" s="518"/>
      <c r="AM349" s="515"/>
      <c r="AN349" s="536"/>
      <c r="AO349" s="580"/>
      <c r="AP349" s="530"/>
      <c r="AQ349" s="530"/>
      <c r="AR349" s="530"/>
      <c r="AS349" s="530"/>
      <c r="AT349" s="530"/>
      <c r="AU349" s="530"/>
      <c r="AV349" s="530"/>
      <c r="AW349" s="530"/>
      <c r="AX349" s="530"/>
      <c r="AY349" s="530"/>
      <c r="AZ349" s="590"/>
      <c r="BA349" s="593"/>
      <c r="BB349" s="618"/>
      <c r="BC349" s="618"/>
      <c r="BD349" s="618"/>
      <c r="BE349" s="621"/>
    </row>
    <row r="350" spans="1:57" ht="30" customHeight="1" thickBot="1" x14ac:dyDescent="0.3">
      <c r="A350" s="379"/>
      <c r="B350" s="931"/>
      <c r="C350" s="512"/>
      <c r="D350" s="368"/>
      <c r="E350" s="512"/>
      <c r="F350" s="368"/>
      <c r="G350" s="615"/>
      <c r="H350" s="32" t="s">
        <v>171</v>
      </c>
      <c r="I350" s="92" t="s">
        <v>197</v>
      </c>
      <c r="J350" s="551"/>
      <c r="K350" s="554"/>
      <c r="L350" s="512"/>
      <c r="M350" s="772"/>
      <c r="N350" s="391"/>
      <c r="O350" s="371"/>
      <c r="P350" s="34" t="s">
        <v>172</v>
      </c>
      <c r="Q350" s="30" t="s">
        <v>173</v>
      </c>
      <c r="R350" s="30">
        <f>+IFERROR(VLOOKUP(Q350,[13]DATOS!$E$2:$F$17,2,FALSE),"")</f>
        <v>15</v>
      </c>
      <c r="S350" s="675"/>
      <c r="T350" s="373"/>
      <c r="U350" s="530"/>
      <c r="V350" s="373"/>
      <c r="W350" s="373"/>
      <c r="X350" s="530"/>
      <c r="Y350" s="530"/>
      <c r="Z350" s="530"/>
      <c r="AA350" s="558"/>
      <c r="AB350" s="672"/>
      <c r="AC350" s="544"/>
      <c r="AD350" s="544"/>
      <c r="AE350" s="740"/>
      <c r="AF350" s="512"/>
      <c r="AG350" s="512"/>
      <c r="AH350" s="512"/>
      <c r="AI350" s="539"/>
      <c r="AJ350" s="507"/>
      <c r="AK350" s="518"/>
      <c r="AL350" s="518"/>
      <c r="AM350" s="515"/>
      <c r="AN350" s="536"/>
      <c r="AO350" s="580"/>
      <c r="AP350" s="530"/>
      <c r="AQ350" s="530"/>
      <c r="AR350" s="530"/>
      <c r="AS350" s="530"/>
      <c r="AT350" s="530"/>
      <c r="AU350" s="530"/>
      <c r="AV350" s="530"/>
      <c r="AW350" s="530"/>
      <c r="AX350" s="530"/>
      <c r="AY350" s="530"/>
      <c r="AZ350" s="590"/>
      <c r="BA350" s="593"/>
      <c r="BB350" s="618"/>
      <c r="BC350" s="618"/>
      <c r="BD350" s="618"/>
      <c r="BE350" s="621"/>
    </row>
    <row r="351" spans="1:57" ht="30" customHeight="1" thickBot="1" x14ac:dyDescent="0.3">
      <c r="A351" s="379"/>
      <c r="B351" s="931"/>
      <c r="C351" s="512"/>
      <c r="D351" s="368"/>
      <c r="E351" s="512"/>
      <c r="F351" s="368"/>
      <c r="G351" s="615"/>
      <c r="H351" s="32" t="s">
        <v>174</v>
      </c>
      <c r="I351" s="92" t="s">
        <v>197</v>
      </c>
      <c r="J351" s="551"/>
      <c r="K351" s="554"/>
      <c r="L351" s="512"/>
      <c r="M351" s="772"/>
      <c r="N351" s="391"/>
      <c r="O351" s="371"/>
      <c r="P351" s="35" t="s">
        <v>175</v>
      </c>
      <c r="Q351" s="30" t="s">
        <v>176</v>
      </c>
      <c r="R351" s="30">
        <f>+IFERROR(VLOOKUP(Q351,[13]DATOS!$E$2:$F$17,2,FALSE),"")</f>
        <v>15</v>
      </c>
      <c r="S351" s="675"/>
      <c r="T351" s="373"/>
      <c r="U351" s="530"/>
      <c r="V351" s="373"/>
      <c r="W351" s="373"/>
      <c r="X351" s="530"/>
      <c r="Y351" s="530"/>
      <c r="Z351" s="530"/>
      <c r="AA351" s="558"/>
      <c r="AB351" s="672"/>
      <c r="AC351" s="544"/>
      <c r="AD351" s="544"/>
      <c r="AE351" s="740"/>
      <c r="AF351" s="512"/>
      <c r="AG351" s="512"/>
      <c r="AH351" s="512"/>
      <c r="AI351" s="539"/>
      <c r="AJ351" s="507"/>
      <c r="AK351" s="518"/>
      <c r="AL351" s="518"/>
      <c r="AM351" s="515"/>
      <c r="AN351" s="536"/>
      <c r="AO351" s="580"/>
      <c r="AP351" s="530"/>
      <c r="AQ351" s="530"/>
      <c r="AR351" s="530"/>
      <c r="AS351" s="530"/>
      <c r="AT351" s="530"/>
      <c r="AU351" s="530"/>
      <c r="AV351" s="530"/>
      <c r="AW351" s="530"/>
      <c r="AX351" s="530"/>
      <c r="AY351" s="530"/>
      <c r="AZ351" s="590"/>
      <c r="BA351" s="593"/>
      <c r="BB351" s="618"/>
      <c r="BC351" s="618"/>
      <c r="BD351" s="618"/>
      <c r="BE351" s="621"/>
    </row>
    <row r="352" spans="1:57" ht="30" customHeight="1" thickBot="1" x14ac:dyDescent="0.3">
      <c r="A352" s="379"/>
      <c r="B352" s="931"/>
      <c r="C352" s="512"/>
      <c r="D352" s="368"/>
      <c r="E352" s="512"/>
      <c r="F352" s="368"/>
      <c r="G352" s="615"/>
      <c r="H352" s="32" t="s">
        <v>177</v>
      </c>
      <c r="I352" s="92" t="s">
        <v>197</v>
      </c>
      <c r="J352" s="551"/>
      <c r="K352" s="554"/>
      <c r="L352" s="512"/>
      <c r="M352" s="772"/>
      <c r="N352" s="391"/>
      <c r="O352" s="371"/>
      <c r="P352" s="34" t="s">
        <v>178</v>
      </c>
      <c r="Q352" s="34" t="s">
        <v>179</v>
      </c>
      <c r="R352" s="34">
        <f>+IFERROR(VLOOKUP(Q352,[13]DATOS!$E$2:$F$17,2,FALSE),"")</f>
        <v>10</v>
      </c>
      <c r="S352" s="675"/>
      <c r="T352" s="373"/>
      <c r="U352" s="530"/>
      <c r="V352" s="373"/>
      <c r="W352" s="373"/>
      <c r="X352" s="530"/>
      <c r="Y352" s="530"/>
      <c r="Z352" s="530"/>
      <c r="AA352" s="558"/>
      <c r="AB352" s="672"/>
      <c r="AC352" s="544"/>
      <c r="AD352" s="544"/>
      <c r="AE352" s="740"/>
      <c r="AF352" s="512"/>
      <c r="AG352" s="512"/>
      <c r="AH352" s="512"/>
      <c r="AI352" s="539"/>
      <c r="AJ352" s="507"/>
      <c r="AK352" s="518"/>
      <c r="AL352" s="518"/>
      <c r="AM352" s="515"/>
      <c r="AN352" s="536"/>
      <c r="AO352" s="580"/>
      <c r="AP352" s="530"/>
      <c r="AQ352" s="530"/>
      <c r="AR352" s="530"/>
      <c r="AS352" s="530"/>
      <c r="AT352" s="530"/>
      <c r="AU352" s="530"/>
      <c r="AV352" s="530"/>
      <c r="AW352" s="530"/>
      <c r="AX352" s="530"/>
      <c r="AY352" s="530"/>
      <c r="AZ352" s="590"/>
      <c r="BA352" s="593"/>
      <c r="BB352" s="618"/>
      <c r="BC352" s="618"/>
      <c r="BD352" s="618"/>
      <c r="BE352" s="621"/>
    </row>
    <row r="353" spans="1:57" ht="72" customHeight="1" thickBot="1" x14ac:dyDescent="0.3">
      <c r="A353" s="379"/>
      <c r="B353" s="931"/>
      <c r="C353" s="512"/>
      <c r="D353" s="368"/>
      <c r="E353" s="513"/>
      <c r="F353" s="368"/>
      <c r="G353" s="615"/>
      <c r="H353" s="32" t="s">
        <v>180</v>
      </c>
      <c r="I353" s="92" t="s">
        <v>197</v>
      </c>
      <c r="J353" s="551"/>
      <c r="K353" s="554"/>
      <c r="L353" s="512"/>
      <c r="M353" s="772"/>
      <c r="N353" s="391"/>
      <c r="O353" s="371"/>
      <c r="P353" s="33"/>
      <c r="Q353" s="33"/>
      <c r="R353" s="33"/>
      <c r="S353" s="676"/>
      <c r="T353" s="373"/>
      <c r="U353" s="530"/>
      <c r="V353" s="373"/>
      <c r="W353" s="373"/>
      <c r="X353" s="530"/>
      <c r="Y353" s="531"/>
      <c r="Z353" s="531"/>
      <c r="AA353" s="801"/>
      <c r="AB353" s="672"/>
      <c r="AC353" s="544"/>
      <c r="AD353" s="544"/>
      <c r="AE353" s="740"/>
      <c r="AF353" s="512"/>
      <c r="AG353" s="512"/>
      <c r="AH353" s="512"/>
      <c r="AI353" s="539"/>
      <c r="AJ353" s="507"/>
      <c r="AK353" s="519"/>
      <c r="AL353" s="519"/>
      <c r="AM353" s="516"/>
      <c r="AN353" s="536"/>
      <c r="AO353" s="581"/>
      <c r="AP353" s="531"/>
      <c r="AQ353" s="531"/>
      <c r="AR353" s="531"/>
      <c r="AS353" s="531"/>
      <c r="AT353" s="531"/>
      <c r="AU353" s="531"/>
      <c r="AV353" s="531"/>
      <c r="AW353" s="531"/>
      <c r="AX353" s="531"/>
      <c r="AY353" s="531"/>
      <c r="AZ353" s="591"/>
      <c r="BA353" s="594"/>
      <c r="BB353" s="619"/>
      <c r="BC353" s="619"/>
      <c r="BD353" s="619"/>
      <c r="BE353" s="622"/>
    </row>
    <row r="354" spans="1:57" ht="30" customHeight="1" thickBot="1" x14ac:dyDescent="0.3">
      <c r="A354" s="379"/>
      <c r="B354" s="931"/>
      <c r="C354" s="512"/>
      <c r="D354" s="368"/>
      <c r="E354" s="614"/>
      <c r="F354" s="368"/>
      <c r="G354" s="615"/>
      <c r="H354" s="32" t="s">
        <v>181</v>
      </c>
      <c r="I354" s="92" t="s">
        <v>197</v>
      </c>
      <c r="J354" s="551"/>
      <c r="K354" s="554"/>
      <c r="L354" s="512"/>
      <c r="M354" s="772"/>
      <c r="N354" s="391" t="s">
        <v>415</v>
      </c>
      <c r="O354" s="511" t="s">
        <v>149</v>
      </c>
      <c r="P354" s="30" t="s">
        <v>150</v>
      </c>
      <c r="Q354" s="30" t="s">
        <v>151</v>
      </c>
      <c r="R354" s="30">
        <f>+IFERROR(VLOOKUP(Q354,[13]DATOS!$E$2:$F$17,2,FALSE),"")</f>
        <v>15</v>
      </c>
      <c r="S354" s="529">
        <f>SUM(R354:R363)</f>
        <v>100</v>
      </c>
      <c r="T354" s="529" t="str">
        <f>+IF(AND(S354&lt;=100,S354&gt;=96),"Fuerte",IF(AND(S354&lt;=95,S354&gt;=86),"Moderado",IF(AND(S354&lt;=85,J354&gt;=0),"Débil"," ")))</f>
        <v>Fuerte</v>
      </c>
      <c r="U354" s="529" t="s">
        <v>152</v>
      </c>
      <c r="V354" s="529"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529">
        <f>IF(V354="Fuerte",100,IF(V354="Moderado",50,IF(V354="Débil",0)))</f>
        <v>100</v>
      </c>
      <c r="X354" s="530"/>
      <c r="Y354" s="520" t="s">
        <v>411</v>
      </c>
      <c r="Z354" s="573" t="s">
        <v>270</v>
      </c>
      <c r="AA354" s="520" t="s">
        <v>416</v>
      </c>
      <c r="AB354" s="672"/>
      <c r="AC354" s="544"/>
      <c r="AD354" s="544"/>
      <c r="AE354" s="740"/>
      <c r="AF354" s="512"/>
      <c r="AG354" s="512"/>
      <c r="AH354" s="512"/>
      <c r="AI354" s="539"/>
      <c r="AJ354" s="510" t="s">
        <v>417</v>
      </c>
      <c r="AK354" s="508">
        <v>43466</v>
      </c>
      <c r="AL354" s="508">
        <v>43830</v>
      </c>
      <c r="AM354" s="371" t="s">
        <v>411</v>
      </c>
      <c r="AN354" s="536"/>
      <c r="AO354" s="582"/>
      <c r="AP354" s="373"/>
      <c r="AQ354" s="373"/>
      <c r="AR354" s="373"/>
      <c r="AS354" s="373"/>
      <c r="AT354" s="373"/>
      <c r="AU354" s="373"/>
      <c r="AV354" s="373"/>
      <c r="AW354" s="373"/>
      <c r="AX354" s="373"/>
      <c r="AY354" s="373"/>
      <c r="AZ354" s="420"/>
      <c r="BA354" s="426"/>
      <c r="BB354" s="422"/>
      <c r="BC354" s="422"/>
      <c r="BD354" s="422"/>
      <c r="BE354" s="611"/>
    </row>
    <row r="355" spans="1:57" ht="30" customHeight="1" thickBot="1" x14ac:dyDescent="0.3">
      <c r="A355" s="379"/>
      <c r="B355" s="931"/>
      <c r="C355" s="512"/>
      <c r="D355" s="368"/>
      <c r="E355" s="615"/>
      <c r="F355" s="368"/>
      <c r="G355" s="615"/>
      <c r="H355" s="32" t="s">
        <v>182</v>
      </c>
      <c r="I355" s="92" t="s">
        <v>197</v>
      </c>
      <c r="J355" s="551"/>
      <c r="K355" s="554"/>
      <c r="L355" s="512"/>
      <c r="M355" s="772"/>
      <c r="N355" s="391"/>
      <c r="O355" s="512"/>
      <c r="P355" s="31" t="s">
        <v>162</v>
      </c>
      <c r="Q355" s="30" t="s">
        <v>163</v>
      </c>
      <c r="R355" s="30">
        <f>+IFERROR(VLOOKUP(Q355,[13]DATOS!$E$2:$F$17,2,FALSE),"")</f>
        <v>15</v>
      </c>
      <c r="S355" s="530"/>
      <c r="T355" s="530"/>
      <c r="U355" s="530"/>
      <c r="V355" s="530"/>
      <c r="W355" s="530"/>
      <c r="X355" s="530"/>
      <c r="Y355" s="512"/>
      <c r="Z355" s="530"/>
      <c r="AA355" s="512"/>
      <c r="AB355" s="672"/>
      <c r="AC355" s="544"/>
      <c r="AD355" s="544"/>
      <c r="AE355" s="740"/>
      <c r="AF355" s="512"/>
      <c r="AG355" s="512"/>
      <c r="AH355" s="512"/>
      <c r="AI355" s="539"/>
      <c r="AJ355" s="507"/>
      <c r="AK355" s="508"/>
      <c r="AL355" s="508"/>
      <c r="AM355" s="371"/>
      <c r="AN355" s="536"/>
      <c r="AO355" s="582"/>
      <c r="AP355" s="373"/>
      <c r="AQ355" s="373"/>
      <c r="AR355" s="373"/>
      <c r="AS355" s="373"/>
      <c r="AT355" s="373"/>
      <c r="AU355" s="373"/>
      <c r="AV355" s="373"/>
      <c r="AW355" s="373"/>
      <c r="AX355" s="373"/>
      <c r="AY355" s="373"/>
      <c r="AZ355" s="420"/>
      <c r="BA355" s="426"/>
      <c r="BB355" s="422"/>
      <c r="BC355" s="422"/>
      <c r="BD355" s="422"/>
      <c r="BE355" s="611"/>
    </row>
    <row r="356" spans="1:57" ht="30" customHeight="1" thickBot="1" x14ac:dyDescent="0.3">
      <c r="A356" s="379"/>
      <c r="B356" s="931"/>
      <c r="C356" s="512"/>
      <c r="D356" s="368"/>
      <c r="E356" s="615"/>
      <c r="F356" s="368"/>
      <c r="G356" s="615"/>
      <c r="H356" s="32" t="s">
        <v>183</v>
      </c>
      <c r="I356" s="92" t="s">
        <v>197</v>
      </c>
      <c r="J356" s="551"/>
      <c r="K356" s="554"/>
      <c r="L356" s="512"/>
      <c r="M356" s="772"/>
      <c r="N356" s="391"/>
      <c r="O356" s="512"/>
      <c r="P356" s="31" t="s">
        <v>165</v>
      </c>
      <c r="Q356" s="30" t="s">
        <v>166</v>
      </c>
      <c r="R356" s="30">
        <f>+IFERROR(VLOOKUP(Q356,[13]DATOS!$E$2:$F$17,2,FALSE),"")</f>
        <v>15</v>
      </c>
      <c r="S356" s="530"/>
      <c r="T356" s="530"/>
      <c r="U356" s="530"/>
      <c r="V356" s="530"/>
      <c r="W356" s="530"/>
      <c r="X356" s="530"/>
      <c r="Y356" s="512"/>
      <c r="Z356" s="530"/>
      <c r="AA356" s="512"/>
      <c r="AB356" s="672"/>
      <c r="AC356" s="544"/>
      <c r="AD356" s="544"/>
      <c r="AE356" s="740"/>
      <c r="AF356" s="512"/>
      <c r="AG356" s="512"/>
      <c r="AH356" s="512"/>
      <c r="AI356" s="539"/>
      <c r="AJ356" s="507"/>
      <c r="AK356" s="508"/>
      <c r="AL356" s="508"/>
      <c r="AM356" s="371"/>
      <c r="AN356" s="536"/>
      <c r="AO356" s="582"/>
      <c r="AP356" s="373"/>
      <c r="AQ356" s="373"/>
      <c r="AR356" s="373"/>
      <c r="AS356" s="373"/>
      <c r="AT356" s="373"/>
      <c r="AU356" s="373"/>
      <c r="AV356" s="373"/>
      <c r="AW356" s="373"/>
      <c r="AX356" s="373"/>
      <c r="AY356" s="373"/>
      <c r="AZ356" s="420"/>
      <c r="BA356" s="426"/>
      <c r="BB356" s="422"/>
      <c r="BC356" s="422"/>
      <c r="BD356" s="422"/>
      <c r="BE356" s="611"/>
    </row>
    <row r="357" spans="1:57" ht="30" customHeight="1" thickBot="1" x14ac:dyDescent="0.3">
      <c r="A357" s="379"/>
      <c r="B357" s="931"/>
      <c r="C357" s="512"/>
      <c r="D357" s="368"/>
      <c r="E357" s="615"/>
      <c r="F357" s="368"/>
      <c r="G357" s="615"/>
      <c r="H357" s="32" t="s">
        <v>184</v>
      </c>
      <c r="I357" s="92" t="s">
        <v>197</v>
      </c>
      <c r="J357" s="551"/>
      <c r="K357" s="554"/>
      <c r="L357" s="512"/>
      <c r="M357" s="772"/>
      <c r="N357" s="391"/>
      <c r="O357" s="512"/>
      <c r="P357" s="31" t="s">
        <v>169</v>
      </c>
      <c r="Q357" s="30" t="s">
        <v>170</v>
      </c>
      <c r="R357" s="30">
        <f>+IFERROR(VLOOKUP(Q357,[13]DATOS!$E$2:$F$17,2,FALSE),"")</f>
        <v>15</v>
      </c>
      <c r="S357" s="530"/>
      <c r="T357" s="530"/>
      <c r="U357" s="530"/>
      <c r="V357" s="530"/>
      <c r="W357" s="530"/>
      <c r="X357" s="530"/>
      <c r="Y357" s="512"/>
      <c r="Z357" s="530"/>
      <c r="AA357" s="512"/>
      <c r="AB357" s="672"/>
      <c r="AC357" s="544"/>
      <c r="AD357" s="544"/>
      <c r="AE357" s="740"/>
      <c r="AF357" s="512"/>
      <c r="AG357" s="512"/>
      <c r="AH357" s="512"/>
      <c r="AI357" s="539"/>
      <c r="AJ357" s="507"/>
      <c r="AK357" s="508"/>
      <c r="AL357" s="508"/>
      <c r="AM357" s="371"/>
      <c r="AN357" s="536"/>
      <c r="AO357" s="582"/>
      <c r="AP357" s="373"/>
      <c r="AQ357" s="373"/>
      <c r="AR357" s="373"/>
      <c r="AS357" s="373"/>
      <c r="AT357" s="373"/>
      <c r="AU357" s="373"/>
      <c r="AV357" s="373"/>
      <c r="AW357" s="373"/>
      <c r="AX357" s="373"/>
      <c r="AY357" s="373"/>
      <c r="AZ357" s="420"/>
      <c r="BA357" s="426"/>
      <c r="BB357" s="422"/>
      <c r="BC357" s="422"/>
      <c r="BD357" s="422"/>
      <c r="BE357" s="611"/>
    </row>
    <row r="358" spans="1:57" ht="18.75" customHeight="1" thickBot="1" x14ac:dyDescent="0.3">
      <c r="A358" s="379"/>
      <c r="B358" s="931"/>
      <c r="C358" s="512"/>
      <c r="D358" s="368"/>
      <c r="E358" s="615"/>
      <c r="F358" s="368"/>
      <c r="G358" s="615"/>
      <c r="H358" s="521" t="s">
        <v>185</v>
      </c>
      <c r="I358" s="92" t="s">
        <v>197</v>
      </c>
      <c r="J358" s="551"/>
      <c r="K358" s="554"/>
      <c r="L358" s="512"/>
      <c r="M358" s="772"/>
      <c r="N358" s="391"/>
      <c r="O358" s="512"/>
      <c r="P358" s="31" t="s">
        <v>172</v>
      </c>
      <c r="Q358" s="30" t="s">
        <v>173</v>
      </c>
      <c r="R358" s="30">
        <f>+IFERROR(VLOOKUP(Q358,[13]DATOS!$E$2:$F$17,2,FALSE),"")</f>
        <v>15</v>
      </c>
      <c r="S358" s="530"/>
      <c r="T358" s="530"/>
      <c r="U358" s="530"/>
      <c r="V358" s="530"/>
      <c r="W358" s="530"/>
      <c r="X358" s="530"/>
      <c r="Y358" s="512"/>
      <c r="Z358" s="530"/>
      <c r="AA358" s="512"/>
      <c r="AB358" s="672"/>
      <c r="AC358" s="544"/>
      <c r="AD358" s="544"/>
      <c r="AE358" s="740"/>
      <c r="AF358" s="512"/>
      <c r="AG358" s="512"/>
      <c r="AH358" s="512"/>
      <c r="AI358" s="539"/>
      <c r="AJ358" s="507"/>
      <c r="AK358" s="508"/>
      <c r="AL358" s="508"/>
      <c r="AM358" s="371"/>
      <c r="AN358" s="536"/>
      <c r="AO358" s="582"/>
      <c r="AP358" s="373"/>
      <c r="AQ358" s="373"/>
      <c r="AR358" s="373"/>
      <c r="AS358" s="373"/>
      <c r="AT358" s="373"/>
      <c r="AU358" s="373"/>
      <c r="AV358" s="373"/>
      <c r="AW358" s="373"/>
      <c r="AX358" s="373"/>
      <c r="AY358" s="373"/>
      <c r="AZ358" s="420"/>
      <c r="BA358" s="426"/>
      <c r="BB358" s="422"/>
      <c r="BC358" s="422"/>
      <c r="BD358" s="422"/>
      <c r="BE358" s="611"/>
    </row>
    <row r="359" spans="1:57" ht="45.75" customHeight="1" thickBot="1" x14ac:dyDescent="0.3">
      <c r="A359" s="379"/>
      <c r="B359" s="931"/>
      <c r="C359" s="512"/>
      <c r="D359" s="368"/>
      <c r="E359" s="615"/>
      <c r="F359" s="368"/>
      <c r="G359" s="615"/>
      <c r="H359" s="521"/>
      <c r="I359" s="92" t="s">
        <v>197</v>
      </c>
      <c r="J359" s="551"/>
      <c r="K359" s="554"/>
      <c r="L359" s="512"/>
      <c r="M359" s="772"/>
      <c r="N359" s="391"/>
      <c r="O359" s="512"/>
      <c r="P359" s="31" t="s">
        <v>175</v>
      </c>
      <c r="Q359" s="30" t="s">
        <v>176</v>
      </c>
      <c r="R359" s="30">
        <f>+IFERROR(VLOOKUP(Q359,[13]DATOS!$E$2:$F$17,2,FALSE),"")</f>
        <v>15</v>
      </c>
      <c r="S359" s="530"/>
      <c r="T359" s="530"/>
      <c r="U359" s="530"/>
      <c r="V359" s="530"/>
      <c r="W359" s="530"/>
      <c r="X359" s="530"/>
      <c r="Y359" s="512"/>
      <c r="Z359" s="530"/>
      <c r="AA359" s="512"/>
      <c r="AB359" s="672"/>
      <c r="AC359" s="544"/>
      <c r="AD359" s="544"/>
      <c r="AE359" s="740"/>
      <c r="AF359" s="512"/>
      <c r="AG359" s="512"/>
      <c r="AH359" s="512"/>
      <c r="AI359" s="539"/>
      <c r="AJ359" s="507"/>
      <c r="AK359" s="508"/>
      <c r="AL359" s="508"/>
      <c r="AM359" s="371"/>
      <c r="AN359" s="536"/>
      <c r="AO359" s="582"/>
      <c r="AP359" s="373"/>
      <c r="AQ359" s="373"/>
      <c r="AR359" s="373"/>
      <c r="AS359" s="373"/>
      <c r="AT359" s="373"/>
      <c r="AU359" s="373"/>
      <c r="AV359" s="373"/>
      <c r="AW359" s="373"/>
      <c r="AX359" s="373"/>
      <c r="AY359" s="373"/>
      <c r="AZ359" s="420"/>
      <c r="BA359" s="426"/>
      <c r="BB359" s="422"/>
      <c r="BC359" s="422"/>
      <c r="BD359" s="422"/>
      <c r="BE359" s="611"/>
    </row>
    <row r="360" spans="1:57" ht="27.75" customHeight="1" thickBot="1" x14ac:dyDescent="0.3">
      <c r="A360" s="379"/>
      <c r="B360" s="931"/>
      <c r="C360" s="512"/>
      <c r="D360" s="368"/>
      <c r="E360" s="615"/>
      <c r="F360" s="368"/>
      <c r="G360" s="615"/>
      <c r="H360" s="523" t="s">
        <v>186</v>
      </c>
      <c r="I360" s="92" t="s">
        <v>197</v>
      </c>
      <c r="J360" s="551"/>
      <c r="K360" s="554"/>
      <c r="L360" s="512"/>
      <c r="M360" s="772"/>
      <c r="N360" s="391"/>
      <c r="O360" s="512"/>
      <c r="P360" s="31" t="s">
        <v>178</v>
      </c>
      <c r="Q360" s="34" t="s">
        <v>179</v>
      </c>
      <c r="R360" s="30">
        <f>+IFERROR(VLOOKUP(Q360,[13]DATOS!$E$2:$F$17,2,FALSE),"")</f>
        <v>10</v>
      </c>
      <c r="S360" s="530"/>
      <c r="T360" s="530"/>
      <c r="U360" s="530"/>
      <c r="V360" s="530"/>
      <c r="W360" s="530"/>
      <c r="X360" s="530"/>
      <c r="Y360" s="512"/>
      <c r="Z360" s="530"/>
      <c r="AA360" s="512"/>
      <c r="AB360" s="672"/>
      <c r="AC360" s="544"/>
      <c r="AD360" s="544"/>
      <c r="AE360" s="740"/>
      <c r="AF360" s="512"/>
      <c r="AG360" s="512"/>
      <c r="AH360" s="512"/>
      <c r="AI360" s="539"/>
      <c r="AJ360" s="507"/>
      <c r="AK360" s="508"/>
      <c r="AL360" s="508"/>
      <c r="AM360" s="371"/>
      <c r="AN360" s="536"/>
      <c r="AO360" s="582"/>
      <c r="AP360" s="373"/>
      <c r="AQ360" s="373"/>
      <c r="AR360" s="373"/>
      <c r="AS360" s="373"/>
      <c r="AT360" s="373"/>
      <c r="AU360" s="373"/>
      <c r="AV360" s="373"/>
      <c r="AW360" s="373"/>
      <c r="AX360" s="373"/>
      <c r="AY360" s="373"/>
      <c r="AZ360" s="420"/>
      <c r="BA360" s="426"/>
      <c r="BB360" s="422"/>
      <c r="BC360" s="422"/>
      <c r="BD360" s="422"/>
      <c r="BE360" s="611"/>
    </row>
    <row r="361" spans="1:57" ht="26.25" customHeight="1" thickBot="1" x14ac:dyDescent="0.3">
      <c r="A361" s="379"/>
      <c r="B361" s="931"/>
      <c r="C361" s="512"/>
      <c r="D361" s="368"/>
      <c r="E361" s="615"/>
      <c r="F361" s="368"/>
      <c r="G361" s="615"/>
      <c r="H361" s="525"/>
      <c r="I361" s="92" t="s">
        <v>197</v>
      </c>
      <c r="J361" s="551"/>
      <c r="K361" s="554"/>
      <c r="L361" s="512"/>
      <c r="M361" s="772"/>
      <c r="N361" s="615"/>
      <c r="O361" s="512"/>
      <c r="P361" s="529"/>
      <c r="Q361" s="529"/>
      <c r="R361" s="529"/>
      <c r="S361" s="530"/>
      <c r="T361" s="530"/>
      <c r="U361" s="530"/>
      <c r="V361" s="530"/>
      <c r="W361" s="530"/>
      <c r="X361" s="530"/>
      <c r="Y361" s="512"/>
      <c r="Z361" s="530"/>
      <c r="AA361" s="512"/>
      <c r="AB361" s="672"/>
      <c r="AC361" s="544"/>
      <c r="AD361" s="544"/>
      <c r="AE361" s="740"/>
      <c r="AF361" s="512"/>
      <c r="AG361" s="512"/>
      <c r="AH361" s="512"/>
      <c r="AI361" s="536"/>
      <c r="AJ361" s="648" t="s">
        <v>326</v>
      </c>
      <c r="AK361" s="668" t="s">
        <v>250</v>
      </c>
      <c r="AL361" s="668" t="s">
        <v>251</v>
      </c>
      <c r="AM361" s="520" t="s">
        <v>252</v>
      </c>
      <c r="AN361" s="536"/>
      <c r="AO361" s="582"/>
      <c r="AP361" s="373"/>
      <c r="AQ361" s="373"/>
      <c r="AR361" s="373"/>
      <c r="AS361" s="373"/>
      <c r="AT361" s="373"/>
      <c r="AU361" s="373"/>
      <c r="AV361" s="373"/>
      <c r="AW361" s="373"/>
      <c r="AX361" s="373"/>
      <c r="AY361" s="373"/>
      <c r="AZ361" s="420"/>
      <c r="BA361" s="426"/>
      <c r="BB361" s="422"/>
      <c r="BC361" s="422"/>
      <c r="BD361" s="422"/>
      <c r="BE361" s="611"/>
    </row>
    <row r="362" spans="1:57" ht="18.75" customHeight="1" thickBot="1" x14ac:dyDescent="0.3">
      <c r="A362" s="379"/>
      <c r="B362" s="931"/>
      <c r="C362" s="512"/>
      <c r="D362" s="368"/>
      <c r="E362" s="615"/>
      <c r="F362" s="368"/>
      <c r="G362" s="615"/>
      <c r="H362" s="521" t="s">
        <v>187</v>
      </c>
      <c r="I362" s="92" t="s">
        <v>197</v>
      </c>
      <c r="J362" s="551"/>
      <c r="K362" s="554"/>
      <c r="L362" s="512"/>
      <c r="M362" s="772"/>
      <c r="N362" s="615"/>
      <c r="O362" s="512"/>
      <c r="P362" s="530"/>
      <c r="Q362" s="530"/>
      <c r="R362" s="530"/>
      <c r="S362" s="530"/>
      <c r="T362" s="530"/>
      <c r="U362" s="530"/>
      <c r="V362" s="530"/>
      <c r="W362" s="530"/>
      <c r="X362" s="530"/>
      <c r="Y362" s="512"/>
      <c r="Z362" s="530"/>
      <c r="AA362" s="512"/>
      <c r="AB362" s="672"/>
      <c r="AC362" s="544"/>
      <c r="AD362" s="544"/>
      <c r="AE362" s="740"/>
      <c r="AF362" s="512"/>
      <c r="AG362" s="512"/>
      <c r="AH362" s="512"/>
      <c r="AI362" s="536"/>
      <c r="AJ362" s="649"/>
      <c r="AK362" s="669"/>
      <c r="AL362" s="669"/>
      <c r="AM362" s="512"/>
      <c r="AN362" s="536"/>
      <c r="AO362" s="582"/>
      <c r="AP362" s="373"/>
      <c r="AQ362" s="373"/>
      <c r="AR362" s="373"/>
      <c r="AS362" s="373"/>
      <c r="AT362" s="373"/>
      <c r="AU362" s="373"/>
      <c r="AV362" s="373"/>
      <c r="AW362" s="373"/>
      <c r="AX362" s="373"/>
      <c r="AY362" s="373"/>
      <c r="AZ362" s="420"/>
      <c r="BA362" s="426"/>
      <c r="BB362" s="422"/>
      <c r="BC362" s="422"/>
      <c r="BD362" s="422"/>
      <c r="BE362" s="611"/>
    </row>
    <row r="363" spans="1:57" ht="9.75" customHeight="1" thickBot="1" x14ac:dyDescent="0.3">
      <c r="A363" s="379"/>
      <c r="B363" s="931"/>
      <c r="C363" s="512"/>
      <c r="D363" s="368"/>
      <c r="E363" s="615"/>
      <c r="F363" s="368"/>
      <c r="G363" s="615"/>
      <c r="H363" s="521"/>
      <c r="I363" s="92" t="s">
        <v>197</v>
      </c>
      <c r="J363" s="551"/>
      <c r="K363" s="554"/>
      <c r="L363" s="512"/>
      <c r="M363" s="772"/>
      <c r="N363" s="615"/>
      <c r="O363" s="512"/>
      <c r="P363" s="530"/>
      <c r="Q363" s="530"/>
      <c r="R363" s="530"/>
      <c r="S363" s="530"/>
      <c r="T363" s="530"/>
      <c r="U363" s="530"/>
      <c r="V363" s="530"/>
      <c r="W363" s="530"/>
      <c r="X363" s="530"/>
      <c r="Y363" s="512"/>
      <c r="Z363" s="530"/>
      <c r="AA363" s="512"/>
      <c r="AB363" s="672"/>
      <c r="AC363" s="544"/>
      <c r="AD363" s="544"/>
      <c r="AE363" s="740"/>
      <c r="AF363" s="512"/>
      <c r="AG363" s="512"/>
      <c r="AH363" s="512"/>
      <c r="AI363" s="536"/>
      <c r="AJ363" s="649"/>
      <c r="AK363" s="669"/>
      <c r="AL363" s="669"/>
      <c r="AM363" s="512"/>
      <c r="AN363" s="536"/>
      <c r="AO363" s="582"/>
      <c r="AP363" s="373"/>
      <c r="AQ363" s="373"/>
      <c r="AR363" s="373"/>
      <c r="AS363" s="373"/>
      <c r="AT363" s="373"/>
      <c r="AU363" s="373"/>
      <c r="AV363" s="373"/>
      <c r="AW363" s="373"/>
      <c r="AX363" s="373"/>
      <c r="AY363" s="373"/>
      <c r="AZ363" s="420"/>
      <c r="BA363" s="426"/>
      <c r="BB363" s="422"/>
      <c r="BC363" s="422"/>
      <c r="BD363" s="422"/>
      <c r="BE363" s="611"/>
    </row>
    <row r="364" spans="1:57" ht="18.75" customHeight="1" thickBot="1" x14ac:dyDescent="0.3">
      <c r="A364" s="379"/>
      <c r="B364" s="931"/>
      <c r="C364" s="512"/>
      <c r="D364" s="368"/>
      <c r="E364" s="615"/>
      <c r="F364" s="368"/>
      <c r="G364" s="615"/>
      <c r="H364" s="521" t="s">
        <v>188</v>
      </c>
      <c r="I364" s="92" t="s">
        <v>197</v>
      </c>
      <c r="J364" s="551"/>
      <c r="K364" s="554"/>
      <c r="L364" s="512"/>
      <c r="M364" s="772"/>
      <c r="N364" s="615"/>
      <c r="O364" s="512"/>
      <c r="P364" s="530"/>
      <c r="Q364" s="530"/>
      <c r="R364" s="530"/>
      <c r="S364" s="530"/>
      <c r="T364" s="530"/>
      <c r="U364" s="530"/>
      <c r="V364" s="530"/>
      <c r="W364" s="530"/>
      <c r="X364" s="530"/>
      <c r="Y364" s="512"/>
      <c r="Z364" s="530"/>
      <c r="AA364" s="512"/>
      <c r="AB364" s="672"/>
      <c r="AC364" s="544"/>
      <c r="AD364" s="544"/>
      <c r="AE364" s="740"/>
      <c r="AF364" s="512"/>
      <c r="AG364" s="512"/>
      <c r="AH364" s="512"/>
      <c r="AI364" s="536"/>
      <c r="AJ364" s="649"/>
      <c r="AK364" s="669"/>
      <c r="AL364" s="669"/>
      <c r="AM364" s="512"/>
      <c r="AN364" s="536"/>
      <c r="AO364" s="582"/>
      <c r="AP364" s="373"/>
      <c r="AQ364" s="373"/>
      <c r="AR364" s="373"/>
      <c r="AS364" s="373"/>
      <c r="AT364" s="373"/>
      <c r="AU364" s="373"/>
      <c r="AV364" s="373"/>
      <c r="AW364" s="373"/>
      <c r="AX364" s="373"/>
      <c r="AY364" s="373"/>
      <c r="AZ364" s="420"/>
      <c r="BA364" s="426"/>
      <c r="BB364" s="422"/>
      <c r="BC364" s="422"/>
      <c r="BD364" s="422"/>
      <c r="BE364" s="611"/>
    </row>
    <row r="365" spans="1:57" ht="12.75" customHeight="1" thickBot="1" x14ac:dyDescent="0.3">
      <c r="A365" s="379"/>
      <c r="B365" s="931"/>
      <c r="C365" s="512"/>
      <c r="D365" s="368"/>
      <c r="E365" s="615"/>
      <c r="F365" s="368"/>
      <c r="G365" s="615"/>
      <c r="H365" s="521"/>
      <c r="I365" s="92" t="s">
        <v>197</v>
      </c>
      <c r="J365" s="551"/>
      <c r="K365" s="554"/>
      <c r="L365" s="512"/>
      <c r="M365" s="772"/>
      <c r="N365" s="615"/>
      <c r="O365" s="512"/>
      <c r="P365" s="530"/>
      <c r="Q365" s="530"/>
      <c r="R365" s="530"/>
      <c r="S365" s="530"/>
      <c r="T365" s="530"/>
      <c r="U365" s="530"/>
      <c r="V365" s="530"/>
      <c r="W365" s="530"/>
      <c r="X365" s="530"/>
      <c r="Y365" s="512"/>
      <c r="Z365" s="530"/>
      <c r="AA365" s="512"/>
      <c r="AB365" s="672"/>
      <c r="AC365" s="544"/>
      <c r="AD365" s="544"/>
      <c r="AE365" s="740"/>
      <c r="AF365" s="512"/>
      <c r="AG365" s="512"/>
      <c r="AH365" s="512"/>
      <c r="AI365" s="536"/>
      <c r="AJ365" s="649"/>
      <c r="AK365" s="669"/>
      <c r="AL365" s="669"/>
      <c r="AM365" s="512"/>
      <c r="AN365" s="536"/>
      <c r="AO365" s="582"/>
      <c r="AP365" s="373"/>
      <c r="AQ365" s="373"/>
      <c r="AR365" s="373"/>
      <c r="AS365" s="373"/>
      <c r="AT365" s="373"/>
      <c r="AU365" s="373"/>
      <c r="AV365" s="373"/>
      <c r="AW365" s="373"/>
      <c r="AX365" s="373"/>
      <c r="AY365" s="373"/>
      <c r="AZ365" s="420"/>
      <c r="BA365" s="426"/>
      <c r="BB365" s="422"/>
      <c r="BC365" s="422"/>
      <c r="BD365" s="422"/>
      <c r="BE365" s="611"/>
    </row>
    <row r="366" spans="1:57" ht="18.75" customHeight="1" thickBot="1" x14ac:dyDescent="0.3">
      <c r="A366" s="379"/>
      <c r="B366" s="931"/>
      <c r="C366" s="512"/>
      <c r="D366" s="368"/>
      <c r="E366" s="615"/>
      <c r="F366" s="368"/>
      <c r="G366" s="615"/>
      <c r="H366" s="521" t="s">
        <v>189</v>
      </c>
      <c r="I366" s="92" t="s">
        <v>197</v>
      </c>
      <c r="J366" s="551"/>
      <c r="K366" s="554"/>
      <c r="L366" s="512"/>
      <c r="M366" s="772"/>
      <c r="N366" s="615"/>
      <c r="O366" s="512"/>
      <c r="P366" s="530"/>
      <c r="Q366" s="530"/>
      <c r="R366" s="530"/>
      <c r="S366" s="530"/>
      <c r="T366" s="530"/>
      <c r="U366" s="530"/>
      <c r="V366" s="530"/>
      <c r="W366" s="530"/>
      <c r="X366" s="530"/>
      <c r="Y366" s="512"/>
      <c r="Z366" s="530"/>
      <c r="AA366" s="512"/>
      <c r="AB366" s="672"/>
      <c r="AC366" s="544"/>
      <c r="AD366" s="544"/>
      <c r="AE366" s="740"/>
      <c r="AF366" s="512"/>
      <c r="AG366" s="512"/>
      <c r="AH366" s="512"/>
      <c r="AI366" s="536"/>
      <c r="AJ366" s="649"/>
      <c r="AK366" s="669"/>
      <c r="AL366" s="669"/>
      <c r="AM366" s="512"/>
      <c r="AN366" s="536"/>
      <c r="AO366" s="582"/>
      <c r="AP366" s="373"/>
      <c r="AQ366" s="373"/>
      <c r="AR366" s="373"/>
      <c r="AS366" s="373"/>
      <c r="AT366" s="373"/>
      <c r="AU366" s="373"/>
      <c r="AV366" s="373"/>
      <c r="AW366" s="373"/>
      <c r="AX366" s="373"/>
      <c r="AY366" s="373"/>
      <c r="AZ366" s="420"/>
      <c r="BA366" s="426"/>
      <c r="BB366" s="422"/>
      <c r="BC366" s="422"/>
      <c r="BD366" s="422"/>
      <c r="BE366" s="611"/>
    </row>
    <row r="367" spans="1:57" ht="12.75" customHeight="1" thickBot="1" x14ac:dyDescent="0.3">
      <c r="A367" s="379"/>
      <c r="B367" s="931"/>
      <c r="C367" s="512"/>
      <c r="D367" s="368"/>
      <c r="E367" s="615"/>
      <c r="F367" s="368"/>
      <c r="G367" s="615"/>
      <c r="H367" s="521"/>
      <c r="I367" s="92" t="s">
        <v>197</v>
      </c>
      <c r="J367" s="551"/>
      <c r="K367" s="554"/>
      <c r="L367" s="512"/>
      <c r="M367" s="772"/>
      <c r="N367" s="615"/>
      <c r="O367" s="512"/>
      <c r="P367" s="530"/>
      <c r="Q367" s="530"/>
      <c r="R367" s="530"/>
      <c r="S367" s="530"/>
      <c r="T367" s="530"/>
      <c r="U367" s="530"/>
      <c r="V367" s="530"/>
      <c r="W367" s="530"/>
      <c r="X367" s="530"/>
      <c r="Y367" s="512"/>
      <c r="Z367" s="530"/>
      <c r="AA367" s="512"/>
      <c r="AB367" s="672"/>
      <c r="AC367" s="544"/>
      <c r="AD367" s="544"/>
      <c r="AE367" s="740"/>
      <c r="AF367" s="512"/>
      <c r="AG367" s="512"/>
      <c r="AH367" s="512"/>
      <c r="AI367" s="536"/>
      <c r="AJ367" s="649"/>
      <c r="AK367" s="669"/>
      <c r="AL367" s="669"/>
      <c r="AM367" s="512"/>
      <c r="AN367" s="536"/>
      <c r="AO367" s="582"/>
      <c r="AP367" s="373"/>
      <c r="AQ367" s="373"/>
      <c r="AR367" s="373"/>
      <c r="AS367" s="373"/>
      <c r="AT367" s="373"/>
      <c r="AU367" s="373"/>
      <c r="AV367" s="373"/>
      <c r="AW367" s="373"/>
      <c r="AX367" s="373"/>
      <c r="AY367" s="373"/>
      <c r="AZ367" s="420"/>
      <c r="BA367" s="426"/>
      <c r="BB367" s="422"/>
      <c r="BC367" s="422"/>
      <c r="BD367" s="422"/>
      <c r="BE367" s="611"/>
    </row>
    <row r="368" spans="1:57" ht="14.25" customHeight="1" thickBot="1" x14ac:dyDescent="0.3">
      <c r="A368" s="379"/>
      <c r="B368" s="931"/>
      <c r="C368" s="512"/>
      <c r="D368" s="368"/>
      <c r="E368" s="615"/>
      <c r="F368" s="368"/>
      <c r="G368" s="615"/>
      <c r="H368" s="523" t="s">
        <v>190</v>
      </c>
      <c r="I368" s="92" t="s">
        <v>197</v>
      </c>
      <c r="J368" s="551"/>
      <c r="K368" s="554"/>
      <c r="L368" s="512"/>
      <c r="M368" s="772"/>
      <c r="N368" s="615"/>
      <c r="O368" s="512"/>
      <c r="P368" s="530"/>
      <c r="Q368" s="530"/>
      <c r="R368" s="530"/>
      <c r="S368" s="530"/>
      <c r="T368" s="530"/>
      <c r="U368" s="530"/>
      <c r="V368" s="530"/>
      <c r="W368" s="530"/>
      <c r="X368" s="530"/>
      <c r="Y368" s="512"/>
      <c r="Z368" s="530"/>
      <c r="AA368" s="512"/>
      <c r="AB368" s="672"/>
      <c r="AC368" s="544"/>
      <c r="AD368" s="544"/>
      <c r="AE368" s="740"/>
      <c r="AF368" s="512"/>
      <c r="AG368" s="512"/>
      <c r="AH368" s="512"/>
      <c r="AI368" s="536"/>
      <c r="AJ368" s="649"/>
      <c r="AK368" s="669"/>
      <c r="AL368" s="669"/>
      <c r="AM368" s="512"/>
      <c r="AN368" s="536"/>
      <c r="AO368" s="582"/>
      <c r="AP368" s="373"/>
      <c r="AQ368" s="373"/>
      <c r="AR368" s="373"/>
      <c r="AS368" s="373"/>
      <c r="AT368" s="373"/>
      <c r="AU368" s="373"/>
      <c r="AV368" s="373"/>
      <c r="AW368" s="373"/>
      <c r="AX368" s="373"/>
      <c r="AY368" s="373"/>
      <c r="AZ368" s="420"/>
      <c r="BA368" s="426"/>
      <c r="BB368" s="422"/>
      <c r="BC368" s="422"/>
      <c r="BD368" s="422"/>
      <c r="BE368" s="611"/>
    </row>
    <row r="369" spans="1:57" ht="13.5" customHeight="1" thickBot="1" x14ac:dyDescent="0.3">
      <c r="A369" s="379"/>
      <c r="B369" s="931"/>
      <c r="C369" s="512"/>
      <c r="D369" s="368"/>
      <c r="E369" s="615"/>
      <c r="F369" s="368"/>
      <c r="G369" s="615"/>
      <c r="H369" s="525"/>
      <c r="I369" s="92" t="s">
        <v>197</v>
      </c>
      <c r="J369" s="551"/>
      <c r="K369" s="554"/>
      <c r="L369" s="512"/>
      <c r="M369" s="772"/>
      <c r="N369" s="615"/>
      <c r="O369" s="512"/>
      <c r="P369" s="530"/>
      <c r="Q369" s="530"/>
      <c r="R369" s="530"/>
      <c r="S369" s="530"/>
      <c r="T369" s="530"/>
      <c r="U369" s="530"/>
      <c r="V369" s="530"/>
      <c r="W369" s="530"/>
      <c r="X369" s="530"/>
      <c r="Y369" s="512"/>
      <c r="Z369" s="530"/>
      <c r="AA369" s="512"/>
      <c r="AB369" s="672"/>
      <c r="AC369" s="544"/>
      <c r="AD369" s="544"/>
      <c r="AE369" s="740"/>
      <c r="AF369" s="512"/>
      <c r="AG369" s="512"/>
      <c r="AH369" s="512"/>
      <c r="AI369" s="536"/>
      <c r="AJ369" s="649"/>
      <c r="AK369" s="669"/>
      <c r="AL369" s="669"/>
      <c r="AM369" s="512"/>
      <c r="AN369" s="536"/>
      <c r="AO369" s="582"/>
      <c r="AP369" s="373"/>
      <c r="AQ369" s="373"/>
      <c r="AR369" s="373"/>
      <c r="AS369" s="373"/>
      <c r="AT369" s="373"/>
      <c r="AU369" s="373"/>
      <c r="AV369" s="373"/>
      <c r="AW369" s="373"/>
      <c r="AX369" s="373"/>
      <c r="AY369" s="373"/>
      <c r="AZ369" s="420"/>
      <c r="BA369" s="426"/>
      <c r="BB369" s="422"/>
      <c r="BC369" s="422"/>
      <c r="BD369" s="422"/>
      <c r="BE369" s="611"/>
    </row>
    <row r="370" spans="1:57" ht="18.75" customHeight="1" thickBot="1" x14ac:dyDescent="0.3">
      <c r="A370" s="379"/>
      <c r="B370" s="931"/>
      <c r="C370" s="512"/>
      <c r="D370" s="368"/>
      <c r="E370" s="615"/>
      <c r="F370" s="368"/>
      <c r="G370" s="615"/>
      <c r="H370" s="651" t="s">
        <v>191</v>
      </c>
      <c r="I370" s="92" t="s">
        <v>197</v>
      </c>
      <c r="J370" s="551"/>
      <c r="K370" s="554"/>
      <c r="L370" s="512"/>
      <c r="M370" s="772"/>
      <c r="N370" s="615"/>
      <c r="O370" s="512"/>
      <c r="P370" s="530"/>
      <c r="Q370" s="530"/>
      <c r="R370" s="530"/>
      <c r="S370" s="530"/>
      <c r="T370" s="530"/>
      <c r="U370" s="530"/>
      <c r="V370" s="530"/>
      <c r="W370" s="530"/>
      <c r="X370" s="530"/>
      <c r="Y370" s="512"/>
      <c r="Z370" s="530"/>
      <c r="AA370" s="512"/>
      <c r="AB370" s="672"/>
      <c r="AC370" s="544"/>
      <c r="AD370" s="544"/>
      <c r="AE370" s="740"/>
      <c r="AF370" s="512"/>
      <c r="AG370" s="512"/>
      <c r="AH370" s="512"/>
      <c r="AI370" s="536"/>
      <c r="AJ370" s="649"/>
      <c r="AK370" s="669"/>
      <c r="AL370" s="669"/>
      <c r="AM370" s="512"/>
      <c r="AN370" s="536"/>
      <c r="AO370" s="582"/>
      <c r="AP370" s="373"/>
      <c r="AQ370" s="373"/>
      <c r="AR370" s="373"/>
      <c r="AS370" s="373"/>
      <c r="AT370" s="373"/>
      <c r="AU370" s="373"/>
      <c r="AV370" s="373"/>
      <c r="AW370" s="373"/>
      <c r="AX370" s="373"/>
      <c r="AY370" s="373"/>
      <c r="AZ370" s="420"/>
      <c r="BA370" s="426"/>
      <c r="BB370" s="422"/>
      <c r="BC370" s="422"/>
      <c r="BD370" s="422"/>
      <c r="BE370" s="611"/>
    </row>
    <row r="371" spans="1:57" ht="15.75" customHeight="1" thickBot="1" x14ac:dyDescent="0.3">
      <c r="A371" s="380"/>
      <c r="B371" s="932"/>
      <c r="C371" s="556"/>
      <c r="D371" s="369"/>
      <c r="E371" s="616"/>
      <c r="F371" s="369"/>
      <c r="G371" s="616"/>
      <c r="H371" s="652"/>
      <c r="I371" s="92" t="s">
        <v>197</v>
      </c>
      <c r="J371" s="633"/>
      <c r="K371" s="635"/>
      <c r="L371" s="512"/>
      <c r="M371" s="773"/>
      <c r="N371" s="616"/>
      <c r="O371" s="556"/>
      <c r="P371" s="625"/>
      <c r="Q371" s="625"/>
      <c r="R371" s="625"/>
      <c r="S371" s="625"/>
      <c r="T371" s="625"/>
      <c r="U371" s="625"/>
      <c r="V371" s="625"/>
      <c r="W371" s="625"/>
      <c r="X371" s="625"/>
      <c r="Y371" s="556"/>
      <c r="Z371" s="625"/>
      <c r="AA371" s="556"/>
      <c r="AB371" s="673"/>
      <c r="AC371" s="544"/>
      <c r="AD371" s="544"/>
      <c r="AE371" s="741"/>
      <c r="AF371" s="556"/>
      <c r="AG371" s="556"/>
      <c r="AH371" s="512"/>
      <c r="AI371" s="599"/>
      <c r="AJ371" s="650"/>
      <c r="AK371" s="670"/>
      <c r="AL371" s="670"/>
      <c r="AM371" s="556"/>
      <c r="AN371" s="599"/>
      <c r="AO371" s="612"/>
      <c r="AP371" s="374"/>
      <c r="AQ371" s="374"/>
      <c r="AR371" s="374"/>
      <c r="AS371" s="374"/>
      <c r="AT371" s="374"/>
      <c r="AU371" s="374"/>
      <c r="AV371" s="374"/>
      <c r="AW371" s="374"/>
      <c r="AX371" s="374"/>
      <c r="AY371" s="374"/>
      <c r="AZ371" s="427"/>
      <c r="BA371" s="428"/>
      <c r="BB371" s="429"/>
      <c r="BC371" s="429"/>
      <c r="BD371" s="429"/>
      <c r="BE371" s="613"/>
    </row>
    <row r="372" spans="1:57" ht="46.5" customHeight="1" thickBot="1" x14ac:dyDescent="0.3">
      <c r="A372" s="694">
        <v>13</v>
      </c>
      <c r="B372" s="916" t="s">
        <v>418</v>
      </c>
      <c r="C372" s="511" t="s">
        <v>419</v>
      </c>
      <c r="D372" s="367" t="s">
        <v>142</v>
      </c>
      <c r="E372" s="700" t="s">
        <v>420</v>
      </c>
      <c r="F372" s="367" t="s">
        <v>421</v>
      </c>
      <c r="G372" s="700" t="s">
        <v>145</v>
      </c>
      <c r="H372" s="36" t="s">
        <v>146</v>
      </c>
      <c r="I372" s="92" t="s">
        <v>197</v>
      </c>
      <c r="J372" s="632">
        <f>COUNTIF(I372:I397,[3]DATOS!$D$24)</f>
        <v>26</v>
      </c>
      <c r="K372" s="634" t="str">
        <f>+IF(AND(J372&lt;6,J372&gt;0),"Moderado",IF(AND(J372&lt;12,J372&gt;5),"Mayor",IF(AND(J372&lt;20,J372&gt;11),"Catastrófico","Responda las Preguntas de Impacto")))</f>
        <v>Responda las Preguntas de Impacto</v>
      </c>
      <c r="L372" s="511"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771"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90" t="s">
        <v>422</v>
      </c>
      <c r="O372" s="370" t="s">
        <v>149</v>
      </c>
      <c r="P372" s="34" t="s">
        <v>150</v>
      </c>
      <c r="Q372" s="30" t="s">
        <v>151</v>
      </c>
      <c r="R372" s="30">
        <f>+IFERROR(VLOOKUP(Q372,[14]DATOS!$E$2:$F$17,2,FALSE),"")</f>
        <v>15</v>
      </c>
      <c r="S372" s="674">
        <f>SUM(R372:R379)</f>
        <v>100</v>
      </c>
      <c r="T372" s="373" t="str">
        <f>+IF(AND(S372&lt;=100,S372&gt;=96),"Fuerte",IF(AND(S372&lt;=95,S372&gt;=86),"Moderado",IF(AND(S372&lt;=85,J372&gt;=0),"Débil"," ")))</f>
        <v>Fuerte</v>
      </c>
      <c r="U372" s="373" t="s">
        <v>152</v>
      </c>
      <c r="V372" s="373"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373">
        <f>IF(V372="Fuerte",100,IF(V372="Moderado",50,IF(V372="Débil",0)))</f>
        <v>100</v>
      </c>
      <c r="X372" s="529">
        <f>AVERAGE(W372:W397)</f>
        <v>100</v>
      </c>
      <c r="Y372" s="520" t="s">
        <v>275</v>
      </c>
      <c r="Z372" s="529" t="s">
        <v>264</v>
      </c>
      <c r="AA372" s="754" t="s">
        <v>423</v>
      </c>
      <c r="AB372" s="738" t="str">
        <f>+IF(X372=100,"Fuerte",IF(AND(X372&lt;=99,X372&gt;=50),"Moderado",IF(X372&lt;50,"Débil"," ")))</f>
        <v>Fuerte</v>
      </c>
      <c r="AC372" s="544" t="s">
        <v>156</v>
      </c>
      <c r="AD372" s="544" t="s">
        <v>156</v>
      </c>
      <c r="AE372" s="739"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511"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511" t="str">
        <f>K372</f>
        <v>Responda las Preguntas de Impacto</v>
      </c>
      <c r="AH372" s="511"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604"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507" t="s">
        <v>424</v>
      </c>
      <c r="AK372" s="756">
        <v>43466</v>
      </c>
      <c r="AL372" s="517">
        <v>43830</v>
      </c>
      <c r="AM372" s="683" t="s">
        <v>275</v>
      </c>
      <c r="AN372" s="368" t="s">
        <v>425</v>
      </c>
      <c r="AO372" s="623"/>
      <c r="AP372" s="588"/>
      <c r="AQ372" s="588"/>
      <c r="AR372" s="588"/>
      <c r="AS372" s="588"/>
      <c r="AT372" s="588"/>
      <c r="AU372" s="588"/>
      <c r="AV372" s="588"/>
      <c r="AW372" s="588"/>
      <c r="AX372" s="588"/>
      <c r="AY372" s="588"/>
      <c r="AZ372" s="589"/>
      <c r="BA372" s="592"/>
      <c r="BB372" s="617"/>
      <c r="BC372" s="617"/>
      <c r="BD372" s="617"/>
      <c r="BE372" s="620"/>
    </row>
    <row r="373" spans="1:57" ht="30" customHeight="1" thickBot="1" x14ac:dyDescent="0.3">
      <c r="A373" s="695"/>
      <c r="B373" s="542"/>
      <c r="C373" s="512"/>
      <c r="D373" s="368"/>
      <c r="E373" s="615"/>
      <c r="F373" s="368"/>
      <c r="G373" s="615"/>
      <c r="H373" s="32" t="s">
        <v>161</v>
      </c>
      <c r="I373" s="92" t="s">
        <v>197</v>
      </c>
      <c r="J373" s="551"/>
      <c r="K373" s="554"/>
      <c r="L373" s="512"/>
      <c r="M373" s="772"/>
      <c r="N373" s="391"/>
      <c r="O373" s="371"/>
      <c r="P373" s="34" t="s">
        <v>162</v>
      </c>
      <c r="Q373" s="30" t="s">
        <v>163</v>
      </c>
      <c r="R373" s="30">
        <f>+IFERROR(VLOOKUP(Q373,[14]DATOS!$E$2:$F$17,2,FALSE),"")</f>
        <v>15</v>
      </c>
      <c r="S373" s="675"/>
      <c r="T373" s="373"/>
      <c r="U373" s="373"/>
      <c r="V373" s="373"/>
      <c r="W373" s="373"/>
      <c r="X373" s="530"/>
      <c r="Y373" s="512"/>
      <c r="Z373" s="530"/>
      <c r="AA373" s="558"/>
      <c r="AB373" s="672"/>
      <c r="AC373" s="544"/>
      <c r="AD373" s="544"/>
      <c r="AE373" s="740"/>
      <c r="AF373" s="512"/>
      <c r="AG373" s="512"/>
      <c r="AH373" s="512"/>
      <c r="AI373" s="539"/>
      <c r="AJ373" s="507"/>
      <c r="AK373" s="518"/>
      <c r="AL373" s="518"/>
      <c r="AM373" s="515"/>
      <c r="AN373" s="368"/>
      <c r="AO373" s="580"/>
      <c r="AP373" s="530"/>
      <c r="AQ373" s="530"/>
      <c r="AR373" s="530"/>
      <c r="AS373" s="530"/>
      <c r="AT373" s="530"/>
      <c r="AU373" s="530"/>
      <c r="AV373" s="530"/>
      <c r="AW373" s="530"/>
      <c r="AX373" s="530"/>
      <c r="AY373" s="530"/>
      <c r="AZ373" s="590"/>
      <c r="BA373" s="593"/>
      <c r="BB373" s="618"/>
      <c r="BC373" s="618"/>
      <c r="BD373" s="618"/>
      <c r="BE373" s="621"/>
    </row>
    <row r="374" spans="1:57" ht="30" customHeight="1" thickBot="1" x14ac:dyDescent="0.3">
      <c r="A374" s="695"/>
      <c r="B374" s="542"/>
      <c r="C374" s="512"/>
      <c r="D374" s="368"/>
      <c r="E374" s="615"/>
      <c r="F374" s="368"/>
      <c r="G374" s="615"/>
      <c r="H374" s="32" t="s">
        <v>164</v>
      </c>
      <c r="I374" s="92" t="s">
        <v>197</v>
      </c>
      <c r="J374" s="551"/>
      <c r="K374" s="554"/>
      <c r="L374" s="512"/>
      <c r="M374" s="772"/>
      <c r="N374" s="391"/>
      <c r="O374" s="371"/>
      <c r="P374" s="34" t="s">
        <v>165</v>
      </c>
      <c r="Q374" s="30" t="s">
        <v>166</v>
      </c>
      <c r="R374" s="30">
        <f>+IFERROR(VLOOKUP(Q374,[14]DATOS!$E$2:$F$17,2,FALSE),"")</f>
        <v>15</v>
      </c>
      <c r="S374" s="675"/>
      <c r="T374" s="373"/>
      <c r="U374" s="373"/>
      <c r="V374" s="373"/>
      <c r="W374" s="373"/>
      <c r="X374" s="530"/>
      <c r="Y374" s="512"/>
      <c r="Z374" s="530"/>
      <c r="AA374" s="558"/>
      <c r="AB374" s="672"/>
      <c r="AC374" s="544"/>
      <c r="AD374" s="544"/>
      <c r="AE374" s="740"/>
      <c r="AF374" s="512"/>
      <c r="AG374" s="512"/>
      <c r="AH374" s="512"/>
      <c r="AI374" s="539"/>
      <c r="AJ374" s="507"/>
      <c r="AK374" s="518"/>
      <c r="AL374" s="518"/>
      <c r="AM374" s="515"/>
      <c r="AN374" s="368"/>
      <c r="AO374" s="580"/>
      <c r="AP374" s="530"/>
      <c r="AQ374" s="530"/>
      <c r="AR374" s="530"/>
      <c r="AS374" s="530"/>
      <c r="AT374" s="530"/>
      <c r="AU374" s="530"/>
      <c r="AV374" s="530"/>
      <c r="AW374" s="530"/>
      <c r="AX374" s="530"/>
      <c r="AY374" s="530"/>
      <c r="AZ374" s="590"/>
      <c r="BA374" s="593"/>
      <c r="BB374" s="618"/>
      <c r="BC374" s="618"/>
      <c r="BD374" s="618"/>
      <c r="BE374" s="621"/>
    </row>
    <row r="375" spans="1:57" ht="30" customHeight="1" thickBot="1" x14ac:dyDescent="0.3">
      <c r="A375" s="695"/>
      <c r="B375" s="542"/>
      <c r="C375" s="512"/>
      <c r="D375" s="368"/>
      <c r="E375" s="615"/>
      <c r="F375" s="368"/>
      <c r="G375" s="615"/>
      <c r="H375" s="32" t="s">
        <v>167</v>
      </c>
      <c r="I375" s="92" t="s">
        <v>197</v>
      </c>
      <c r="J375" s="551"/>
      <c r="K375" s="554"/>
      <c r="L375" s="512"/>
      <c r="M375" s="772"/>
      <c r="N375" s="391"/>
      <c r="O375" s="371"/>
      <c r="P375" s="34" t="s">
        <v>169</v>
      </c>
      <c r="Q375" s="30" t="s">
        <v>170</v>
      </c>
      <c r="R375" s="30">
        <f>+IFERROR(VLOOKUP(Q375,[14]DATOS!$E$2:$F$17,2,FALSE),"")</f>
        <v>15</v>
      </c>
      <c r="S375" s="675"/>
      <c r="T375" s="373"/>
      <c r="U375" s="373"/>
      <c r="V375" s="373"/>
      <c r="W375" s="373"/>
      <c r="X375" s="530"/>
      <c r="Y375" s="512"/>
      <c r="Z375" s="530"/>
      <c r="AA375" s="558"/>
      <c r="AB375" s="672"/>
      <c r="AC375" s="544"/>
      <c r="AD375" s="544"/>
      <c r="AE375" s="740"/>
      <c r="AF375" s="512"/>
      <c r="AG375" s="512"/>
      <c r="AH375" s="512"/>
      <c r="AI375" s="539"/>
      <c r="AJ375" s="507"/>
      <c r="AK375" s="518"/>
      <c r="AL375" s="518"/>
      <c r="AM375" s="515"/>
      <c r="AN375" s="368"/>
      <c r="AO375" s="580"/>
      <c r="AP375" s="530"/>
      <c r="AQ375" s="530"/>
      <c r="AR375" s="530"/>
      <c r="AS375" s="530"/>
      <c r="AT375" s="530"/>
      <c r="AU375" s="530"/>
      <c r="AV375" s="530"/>
      <c r="AW375" s="530"/>
      <c r="AX375" s="530"/>
      <c r="AY375" s="530"/>
      <c r="AZ375" s="590"/>
      <c r="BA375" s="593"/>
      <c r="BB375" s="618"/>
      <c r="BC375" s="618"/>
      <c r="BD375" s="618"/>
      <c r="BE375" s="621"/>
    </row>
    <row r="376" spans="1:57" ht="30" customHeight="1" thickBot="1" x14ac:dyDescent="0.3">
      <c r="A376" s="695"/>
      <c r="B376" s="542"/>
      <c r="C376" s="512"/>
      <c r="D376" s="368"/>
      <c r="E376" s="615"/>
      <c r="F376" s="368"/>
      <c r="G376" s="615"/>
      <c r="H376" s="32" t="s">
        <v>171</v>
      </c>
      <c r="I376" s="92" t="s">
        <v>197</v>
      </c>
      <c r="J376" s="551"/>
      <c r="K376" s="554"/>
      <c r="L376" s="512"/>
      <c r="M376" s="772"/>
      <c r="N376" s="391"/>
      <c r="O376" s="371"/>
      <c r="P376" s="34" t="s">
        <v>172</v>
      </c>
      <c r="Q376" s="30" t="s">
        <v>173</v>
      </c>
      <c r="R376" s="30">
        <f>+IFERROR(VLOOKUP(Q376,[14]DATOS!$E$2:$F$17,2,FALSE),"")</f>
        <v>15</v>
      </c>
      <c r="S376" s="675"/>
      <c r="T376" s="373"/>
      <c r="U376" s="373"/>
      <c r="V376" s="373"/>
      <c r="W376" s="373"/>
      <c r="X376" s="530"/>
      <c r="Y376" s="512"/>
      <c r="Z376" s="530"/>
      <c r="AA376" s="558"/>
      <c r="AB376" s="672"/>
      <c r="AC376" s="544"/>
      <c r="AD376" s="544"/>
      <c r="AE376" s="740"/>
      <c r="AF376" s="512"/>
      <c r="AG376" s="512"/>
      <c r="AH376" s="512"/>
      <c r="AI376" s="539"/>
      <c r="AJ376" s="507"/>
      <c r="AK376" s="518"/>
      <c r="AL376" s="518"/>
      <c r="AM376" s="515"/>
      <c r="AN376" s="368"/>
      <c r="AO376" s="580"/>
      <c r="AP376" s="530"/>
      <c r="AQ376" s="530"/>
      <c r="AR376" s="530"/>
      <c r="AS376" s="530"/>
      <c r="AT376" s="530"/>
      <c r="AU376" s="530"/>
      <c r="AV376" s="530"/>
      <c r="AW376" s="530"/>
      <c r="AX376" s="530"/>
      <c r="AY376" s="530"/>
      <c r="AZ376" s="590"/>
      <c r="BA376" s="593"/>
      <c r="BB376" s="618"/>
      <c r="BC376" s="618"/>
      <c r="BD376" s="618"/>
      <c r="BE376" s="621"/>
    </row>
    <row r="377" spans="1:57" ht="30" customHeight="1" thickBot="1" x14ac:dyDescent="0.3">
      <c r="A377" s="695"/>
      <c r="B377" s="542"/>
      <c r="C377" s="512"/>
      <c r="D377" s="368"/>
      <c r="E377" s="615"/>
      <c r="F377" s="368"/>
      <c r="G377" s="615"/>
      <c r="H377" s="32" t="s">
        <v>174</v>
      </c>
      <c r="I377" s="92" t="s">
        <v>197</v>
      </c>
      <c r="J377" s="551"/>
      <c r="K377" s="554"/>
      <c r="L377" s="512"/>
      <c r="M377" s="772"/>
      <c r="N377" s="391"/>
      <c r="O377" s="371"/>
      <c r="P377" s="35" t="s">
        <v>175</v>
      </c>
      <c r="Q377" s="30" t="s">
        <v>176</v>
      </c>
      <c r="R377" s="30">
        <f>+IFERROR(VLOOKUP(Q377,[14]DATOS!$E$2:$F$17,2,FALSE),"")</f>
        <v>15</v>
      </c>
      <c r="S377" s="675"/>
      <c r="T377" s="373"/>
      <c r="U377" s="373"/>
      <c r="V377" s="373"/>
      <c r="W377" s="373"/>
      <c r="X377" s="530"/>
      <c r="Y377" s="512"/>
      <c r="Z377" s="530"/>
      <c r="AA377" s="558"/>
      <c r="AB377" s="672"/>
      <c r="AC377" s="544"/>
      <c r="AD377" s="544"/>
      <c r="AE377" s="740"/>
      <c r="AF377" s="512"/>
      <c r="AG377" s="512"/>
      <c r="AH377" s="512"/>
      <c r="AI377" s="539"/>
      <c r="AJ377" s="507"/>
      <c r="AK377" s="518"/>
      <c r="AL377" s="518"/>
      <c r="AM377" s="515"/>
      <c r="AN377" s="368"/>
      <c r="AO377" s="580"/>
      <c r="AP377" s="530"/>
      <c r="AQ377" s="530"/>
      <c r="AR377" s="530"/>
      <c r="AS377" s="530"/>
      <c r="AT377" s="530"/>
      <c r="AU377" s="530"/>
      <c r="AV377" s="530"/>
      <c r="AW377" s="530"/>
      <c r="AX377" s="530"/>
      <c r="AY377" s="530"/>
      <c r="AZ377" s="590"/>
      <c r="BA377" s="593"/>
      <c r="BB377" s="618"/>
      <c r="BC377" s="618"/>
      <c r="BD377" s="618"/>
      <c r="BE377" s="621"/>
    </row>
    <row r="378" spans="1:57" ht="30" customHeight="1" thickBot="1" x14ac:dyDescent="0.3">
      <c r="A378" s="695"/>
      <c r="B378" s="542"/>
      <c r="C378" s="512"/>
      <c r="D378" s="368"/>
      <c r="E378" s="615"/>
      <c r="F378" s="368"/>
      <c r="G378" s="615"/>
      <c r="H378" s="32" t="s">
        <v>177</v>
      </c>
      <c r="I378" s="92" t="s">
        <v>197</v>
      </c>
      <c r="J378" s="551"/>
      <c r="K378" s="554"/>
      <c r="L378" s="512"/>
      <c r="M378" s="772"/>
      <c r="N378" s="391"/>
      <c r="O378" s="371"/>
      <c r="P378" s="34" t="s">
        <v>178</v>
      </c>
      <c r="Q378" s="34" t="s">
        <v>179</v>
      </c>
      <c r="R378" s="34">
        <f>+IFERROR(VLOOKUP(Q378,[14]DATOS!$E$2:$F$17,2,FALSE),"")</f>
        <v>10</v>
      </c>
      <c r="S378" s="675"/>
      <c r="T378" s="373"/>
      <c r="U378" s="373"/>
      <c r="V378" s="373"/>
      <c r="W378" s="373"/>
      <c r="X378" s="530"/>
      <c r="Y378" s="512"/>
      <c r="Z378" s="530"/>
      <c r="AA378" s="558"/>
      <c r="AB378" s="672"/>
      <c r="AC378" s="544"/>
      <c r="AD378" s="544"/>
      <c r="AE378" s="740"/>
      <c r="AF378" s="512"/>
      <c r="AG378" s="512"/>
      <c r="AH378" s="512"/>
      <c r="AI378" s="539"/>
      <c r="AJ378" s="507"/>
      <c r="AK378" s="518"/>
      <c r="AL378" s="518"/>
      <c r="AM378" s="515"/>
      <c r="AN378" s="368"/>
      <c r="AO378" s="580"/>
      <c r="AP378" s="530"/>
      <c r="AQ378" s="530"/>
      <c r="AR378" s="530"/>
      <c r="AS378" s="530"/>
      <c r="AT378" s="530"/>
      <c r="AU378" s="530"/>
      <c r="AV378" s="530"/>
      <c r="AW378" s="530"/>
      <c r="AX378" s="530"/>
      <c r="AY378" s="530"/>
      <c r="AZ378" s="590"/>
      <c r="BA378" s="593"/>
      <c r="BB378" s="618"/>
      <c r="BC378" s="618"/>
      <c r="BD378" s="618"/>
      <c r="BE378" s="621"/>
    </row>
    <row r="379" spans="1:57" ht="72" customHeight="1" thickBot="1" x14ac:dyDescent="0.3">
      <c r="A379" s="695"/>
      <c r="B379" s="542"/>
      <c r="C379" s="512"/>
      <c r="D379" s="368"/>
      <c r="E379" s="615"/>
      <c r="F379" s="368"/>
      <c r="G379" s="615"/>
      <c r="H379" s="32" t="s">
        <v>180</v>
      </c>
      <c r="I379" s="92" t="s">
        <v>197</v>
      </c>
      <c r="J379" s="551"/>
      <c r="K379" s="554"/>
      <c r="L379" s="512"/>
      <c r="M379" s="772"/>
      <c r="N379" s="391"/>
      <c r="O379" s="371"/>
      <c r="P379" s="33"/>
      <c r="Q379" s="33"/>
      <c r="R379" s="33"/>
      <c r="S379" s="676"/>
      <c r="T379" s="373"/>
      <c r="U379" s="373"/>
      <c r="V379" s="373"/>
      <c r="W379" s="373"/>
      <c r="X379" s="530"/>
      <c r="Y379" s="513"/>
      <c r="Z379" s="531"/>
      <c r="AA379" s="801"/>
      <c r="AB379" s="672"/>
      <c r="AC379" s="544"/>
      <c r="AD379" s="544"/>
      <c r="AE379" s="740"/>
      <c r="AF379" s="512"/>
      <c r="AG379" s="512"/>
      <c r="AH379" s="512"/>
      <c r="AI379" s="539"/>
      <c r="AJ379" s="507"/>
      <c r="AK379" s="519"/>
      <c r="AL379" s="519"/>
      <c r="AM379" s="516"/>
      <c r="AN379" s="368"/>
      <c r="AO379" s="581"/>
      <c r="AP379" s="531"/>
      <c r="AQ379" s="531"/>
      <c r="AR379" s="531"/>
      <c r="AS379" s="531"/>
      <c r="AT379" s="531"/>
      <c r="AU379" s="531"/>
      <c r="AV379" s="531"/>
      <c r="AW379" s="531"/>
      <c r="AX379" s="531"/>
      <c r="AY379" s="531"/>
      <c r="AZ379" s="591"/>
      <c r="BA379" s="594"/>
      <c r="BB379" s="619"/>
      <c r="BC379" s="619"/>
      <c r="BD379" s="619"/>
      <c r="BE379" s="622"/>
    </row>
    <row r="380" spans="1:57" ht="30" customHeight="1" thickBot="1" x14ac:dyDescent="0.3">
      <c r="A380" s="695"/>
      <c r="B380" s="542"/>
      <c r="C380" s="512"/>
      <c r="D380" s="368"/>
      <c r="E380" s="615"/>
      <c r="F380" s="368"/>
      <c r="G380" s="615"/>
      <c r="H380" s="32" t="s">
        <v>181</v>
      </c>
      <c r="I380" s="92" t="s">
        <v>197</v>
      </c>
      <c r="J380" s="551"/>
      <c r="K380" s="554"/>
      <c r="L380" s="512"/>
      <c r="M380" s="772"/>
      <c r="N380" s="391" t="s">
        <v>426</v>
      </c>
      <c r="O380" s="511" t="s">
        <v>149</v>
      </c>
      <c r="P380" s="30" t="s">
        <v>150</v>
      </c>
      <c r="Q380" s="30" t="s">
        <v>151</v>
      </c>
      <c r="R380" s="30">
        <f>+IFERROR(VLOOKUP(Q380,[14]DATOS!$E$2:$F$17,2,FALSE),"")</f>
        <v>15</v>
      </c>
      <c r="S380" s="529">
        <f>SUM(R380:R389)</f>
        <v>100</v>
      </c>
      <c r="T380" s="529" t="str">
        <f>+IF(AND(S380&lt;=100,S380&gt;=96),"Fuerte",IF(AND(S380&lt;=95,S380&gt;=86),"Moderado",IF(AND(S380&lt;=85,J380&gt;=0),"Débil"," ")))</f>
        <v>Fuerte</v>
      </c>
      <c r="U380" s="529" t="s">
        <v>152</v>
      </c>
      <c r="V380" s="529"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529">
        <f>IF(V380="Fuerte",100,IF(V380="Moderado",50,IF(V380="Débil",0)))</f>
        <v>100</v>
      </c>
      <c r="X380" s="530"/>
      <c r="Y380" s="520" t="s">
        <v>275</v>
      </c>
      <c r="Z380" s="573" t="s">
        <v>270</v>
      </c>
      <c r="AA380" s="520" t="s">
        <v>276</v>
      </c>
      <c r="AB380" s="672"/>
      <c r="AC380" s="544"/>
      <c r="AD380" s="544"/>
      <c r="AE380" s="740"/>
      <c r="AF380" s="512"/>
      <c r="AG380" s="512"/>
      <c r="AH380" s="512"/>
      <c r="AI380" s="539"/>
      <c r="AJ380" s="507" t="s">
        <v>427</v>
      </c>
      <c r="AK380" s="508">
        <v>43466</v>
      </c>
      <c r="AL380" s="508">
        <v>43830</v>
      </c>
      <c r="AM380" s="371" t="s">
        <v>275</v>
      </c>
      <c r="AN380" s="368" t="s">
        <v>428</v>
      </c>
      <c r="AO380" s="582"/>
      <c r="AP380" s="373"/>
      <c r="AQ380" s="373"/>
      <c r="AR380" s="373"/>
      <c r="AS380" s="373"/>
      <c r="AT380" s="373"/>
      <c r="AU380" s="373"/>
      <c r="AV380" s="373"/>
      <c r="AW380" s="373"/>
      <c r="AX380" s="373"/>
      <c r="AY380" s="373"/>
      <c r="AZ380" s="420"/>
      <c r="BA380" s="426"/>
      <c r="BB380" s="422"/>
      <c r="BC380" s="422"/>
      <c r="BD380" s="422"/>
      <c r="BE380" s="611"/>
    </row>
    <row r="381" spans="1:57" ht="30" customHeight="1" thickBot="1" x14ac:dyDescent="0.3">
      <c r="A381" s="695"/>
      <c r="B381" s="542"/>
      <c r="C381" s="512"/>
      <c r="D381" s="368"/>
      <c r="E381" s="615"/>
      <c r="F381" s="368"/>
      <c r="G381" s="615"/>
      <c r="H381" s="32" t="s">
        <v>182</v>
      </c>
      <c r="I381" s="92" t="s">
        <v>197</v>
      </c>
      <c r="J381" s="551"/>
      <c r="K381" s="554"/>
      <c r="L381" s="512"/>
      <c r="M381" s="772"/>
      <c r="N381" s="391"/>
      <c r="O381" s="512"/>
      <c r="P381" s="31" t="s">
        <v>162</v>
      </c>
      <c r="Q381" s="30" t="s">
        <v>163</v>
      </c>
      <c r="R381" s="30">
        <f>+IFERROR(VLOOKUP(Q381,[14]DATOS!$E$2:$F$17,2,FALSE),"")</f>
        <v>15</v>
      </c>
      <c r="S381" s="530"/>
      <c r="T381" s="530"/>
      <c r="U381" s="530"/>
      <c r="V381" s="530"/>
      <c r="W381" s="530"/>
      <c r="X381" s="530"/>
      <c r="Y381" s="512"/>
      <c r="Z381" s="530"/>
      <c r="AA381" s="512"/>
      <c r="AB381" s="672"/>
      <c r="AC381" s="544"/>
      <c r="AD381" s="544"/>
      <c r="AE381" s="740"/>
      <c r="AF381" s="512"/>
      <c r="AG381" s="512"/>
      <c r="AH381" s="512"/>
      <c r="AI381" s="539"/>
      <c r="AJ381" s="507"/>
      <c r="AK381" s="508"/>
      <c r="AL381" s="508"/>
      <c r="AM381" s="371"/>
      <c r="AN381" s="368"/>
      <c r="AO381" s="582"/>
      <c r="AP381" s="373"/>
      <c r="AQ381" s="373"/>
      <c r="AR381" s="373"/>
      <c r="AS381" s="373"/>
      <c r="AT381" s="373"/>
      <c r="AU381" s="373"/>
      <c r="AV381" s="373"/>
      <c r="AW381" s="373"/>
      <c r="AX381" s="373"/>
      <c r="AY381" s="373"/>
      <c r="AZ381" s="420"/>
      <c r="BA381" s="426"/>
      <c r="BB381" s="422"/>
      <c r="BC381" s="422"/>
      <c r="BD381" s="422"/>
      <c r="BE381" s="611"/>
    </row>
    <row r="382" spans="1:57" ht="30" customHeight="1" thickBot="1" x14ac:dyDescent="0.3">
      <c r="A382" s="695"/>
      <c r="B382" s="542"/>
      <c r="C382" s="512"/>
      <c r="D382" s="368"/>
      <c r="E382" s="615"/>
      <c r="F382" s="368"/>
      <c r="G382" s="615"/>
      <c r="H382" s="32" t="s">
        <v>183</v>
      </c>
      <c r="I382" s="92" t="s">
        <v>197</v>
      </c>
      <c r="J382" s="551"/>
      <c r="K382" s="554"/>
      <c r="L382" s="512"/>
      <c r="M382" s="772"/>
      <c r="N382" s="391"/>
      <c r="O382" s="512"/>
      <c r="P382" s="31" t="s">
        <v>165</v>
      </c>
      <c r="Q382" s="30" t="s">
        <v>166</v>
      </c>
      <c r="R382" s="30">
        <f>+IFERROR(VLOOKUP(Q382,[14]DATOS!$E$2:$F$17,2,FALSE),"")</f>
        <v>15</v>
      </c>
      <c r="S382" s="530"/>
      <c r="T382" s="530"/>
      <c r="U382" s="530"/>
      <c r="V382" s="530"/>
      <c r="W382" s="530"/>
      <c r="X382" s="530"/>
      <c r="Y382" s="512"/>
      <c r="Z382" s="530"/>
      <c r="AA382" s="512"/>
      <c r="AB382" s="672"/>
      <c r="AC382" s="544"/>
      <c r="AD382" s="544"/>
      <c r="AE382" s="740"/>
      <c r="AF382" s="512"/>
      <c r="AG382" s="512"/>
      <c r="AH382" s="512"/>
      <c r="AI382" s="539"/>
      <c r="AJ382" s="507"/>
      <c r="AK382" s="508"/>
      <c r="AL382" s="508"/>
      <c r="AM382" s="371"/>
      <c r="AN382" s="368"/>
      <c r="AO382" s="582"/>
      <c r="AP382" s="373"/>
      <c r="AQ382" s="373"/>
      <c r="AR382" s="373"/>
      <c r="AS382" s="373"/>
      <c r="AT382" s="373"/>
      <c r="AU382" s="373"/>
      <c r="AV382" s="373"/>
      <c r="AW382" s="373"/>
      <c r="AX382" s="373"/>
      <c r="AY382" s="373"/>
      <c r="AZ382" s="420"/>
      <c r="BA382" s="426"/>
      <c r="BB382" s="422"/>
      <c r="BC382" s="422"/>
      <c r="BD382" s="422"/>
      <c r="BE382" s="611"/>
    </row>
    <row r="383" spans="1:57" ht="30" customHeight="1" thickBot="1" x14ac:dyDescent="0.3">
      <c r="A383" s="695"/>
      <c r="B383" s="542"/>
      <c r="C383" s="512"/>
      <c r="D383" s="368"/>
      <c r="E383" s="615"/>
      <c r="F383" s="368"/>
      <c r="G383" s="615"/>
      <c r="H383" s="32" t="s">
        <v>184</v>
      </c>
      <c r="I383" s="92" t="s">
        <v>197</v>
      </c>
      <c r="J383" s="551"/>
      <c r="K383" s="554"/>
      <c r="L383" s="512"/>
      <c r="M383" s="772"/>
      <c r="N383" s="391"/>
      <c r="O383" s="512"/>
      <c r="P383" s="31" t="s">
        <v>169</v>
      </c>
      <c r="Q383" s="30" t="s">
        <v>170</v>
      </c>
      <c r="R383" s="30">
        <f>+IFERROR(VLOOKUP(Q383,[14]DATOS!$E$2:$F$17,2,FALSE),"")</f>
        <v>15</v>
      </c>
      <c r="S383" s="530"/>
      <c r="T383" s="530"/>
      <c r="U383" s="530"/>
      <c r="V383" s="530"/>
      <c r="W383" s="530"/>
      <c r="X383" s="530"/>
      <c r="Y383" s="512"/>
      <c r="Z383" s="530"/>
      <c r="AA383" s="512"/>
      <c r="AB383" s="672"/>
      <c r="AC383" s="544"/>
      <c r="AD383" s="544"/>
      <c r="AE383" s="740"/>
      <c r="AF383" s="512"/>
      <c r="AG383" s="512"/>
      <c r="AH383" s="512"/>
      <c r="AI383" s="539"/>
      <c r="AJ383" s="507"/>
      <c r="AK383" s="508"/>
      <c r="AL383" s="508"/>
      <c r="AM383" s="371"/>
      <c r="AN383" s="368"/>
      <c r="AO383" s="582"/>
      <c r="AP383" s="373"/>
      <c r="AQ383" s="373"/>
      <c r="AR383" s="373"/>
      <c r="AS383" s="373"/>
      <c r="AT383" s="373"/>
      <c r="AU383" s="373"/>
      <c r="AV383" s="373"/>
      <c r="AW383" s="373"/>
      <c r="AX383" s="373"/>
      <c r="AY383" s="373"/>
      <c r="AZ383" s="420"/>
      <c r="BA383" s="426"/>
      <c r="BB383" s="422"/>
      <c r="BC383" s="422"/>
      <c r="BD383" s="422"/>
      <c r="BE383" s="611"/>
    </row>
    <row r="384" spans="1:57" ht="18.75" customHeight="1" thickBot="1" x14ac:dyDescent="0.3">
      <c r="A384" s="695"/>
      <c r="B384" s="542"/>
      <c r="C384" s="512"/>
      <c r="D384" s="368"/>
      <c r="E384" s="615"/>
      <c r="F384" s="368"/>
      <c r="G384" s="615"/>
      <c r="H384" s="521" t="s">
        <v>185</v>
      </c>
      <c r="I384" s="92" t="s">
        <v>197</v>
      </c>
      <c r="J384" s="551"/>
      <c r="K384" s="554"/>
      <c r="L384" s="512"/>
      <c r="M384" s="772"/>
      <c r="N384" s="391"/>
      <c r="O384" s="512"/>
      <c r="P384" s="31" t="s">
        <v>172</v>
      </c>
      <c r="Q384" s="30" t="s">
        <v>173</v>
      </c>
      <c r="R384" s="30">
        <f>+IFERROR(VLOOKUP(Q384,[14]DATOS!$E$2:$F$17,2,FALSE),"")</f>
        <v>15</v>
      </c>
      <c r="S384" s="530"/>
      <c r="T384" s="530"/>
      <c r="U384" s="530"/>
      <c r="V384" s="530"/>
      <c r="W384" s="530"/>
      <c r="X384" s="530"/>
      <c r="Y384" s="512"/>
      <c r="Z384" s="530"/>
      <c r="AA384" s="512"/>
      <c r="AB384" s="672"/>
      <c r="AC384" s="544"/>
      <c r="AD384" s="544"/>
      <c r="AE384" s="740"/>
      <c r="AF384" s="512"/>
      <c r="AG384" s="512"/>
      <c r="AH384" s="512"/>
      <c r="AI384" s="539"/>
      <c r="AJ384" s="507"/>
      <c r="AK384" s="508"/>
      <c r="AL384" s="508"/>
      <c r="AM384" s="371"/>
      <c r="AN384" s="368"/>
      <c r="AO384" s="582"/>
      <c r="AP384" s="373"/>
      <c r="AQ384" s="373"/>
      <c r="AR384" s="373"/>
      <c r="AS384" s="373"/>
      <c r="AT384" s="373"/>
      <c r="AU384" s="373"/>
      <c r="AV384" s="373"/>
      <c r="AW384" s="373"/>
      <c r="AX384" s="373"/>
      <c r="AY384" s="373"/>
      <c r="AZ384" s="420"/>
      <c r="BA384" s="426"/>
      <c r="BB384" s="422"/>
      <c r="BC384" s="422"/>
      <c r="BD384" s="422"/>
      <c r="BE384" s="611"/>
    </row>
    <row r="385" spans="1:57" ht="45.75" customHeight="1" thickBot="1" x14ac:dyDescent="0.3">
      <c r="A385" s="695"/>
      <c r="B385" s="542"/>
      <c r="C385" s="512"/>
      <c r="D385" s="368"/>
      <c r="E385" s="615"/>
      <c r="F385" s="368"/>
      <c r="G385" s="615"/>
      <c r="H385" s="521"/>
      <c r="I385" s="92" t="s">
        <v>197</v>
      </c>
      <c r="J385" s="551"/>
      <c r="K385" s="554"/>
      <c r="L385" s="512"/>
      <c r="M385" s="772"/>
      <c r="N385" s="391"/>
      <c r="O385" s="512"/>
      <c r="P385" s="31" t="s">
        <v>175</v>
      </c>
      <c r="Q385" s="30" t="s">
        <v>176</v>
      </c>
      <c r="R385" s="30">
        <f>+IFERROR(VLOOKUP(Q385,[14]DATOS!$E$2:$F$17,2,FALSE),"")</f>
        <v>15</v>
      </c>
      <c r="S385" s="530"/>
      <c r="T385" s="530"/>
      <c r="U385" s="530"/>
      <c r="V385" s="530"/>
      <c r="W385" s="530"/>
      <c r="X385" s="530"/>
      <c r="Y385" s="512"/>
      <c r="Z385" s="530"/>
      <c r="AA385" s="512"/>
      <c r="AB385" s="672"/>
      <c r="AC385" s="544"/>
      <c r="AD385" s="544"/>
      <c r="AE385" s="740"/>
      <c r="AF385" s="512"/>
      <c r="AG385" s="512"/>
      <c r="AH385" s="512"/>
      <c r="AI385" s="539"/>
      <c r="AJ385" s="507"/>
      <c r="AK385" s="508"/>
      <c r="AL385" s="508"/>
      <c r="AM385" s="371"/>
      <c r="AN385" s="368"/>
      <c r="AO385" s="582"/>
      <c r="AP385" s="373"/>
      <c r="AQ385" s="373"/>
      <c r="AR385" s="373"/>
      <c r="AS385" s="373"/>
      <c r="AT385" s="373"/>
      <c r="AU385" s="373"/>
      <c r="AV385" s="373"/>
      <c r="AW385" s="373"/>
      <c r="AX385" s="373"/>
      <c r="AY385" s="373"/>
      <c r="AZ385" s="420"/>
      <c r="BA385" s="426"/>
      <c r="BB385" s="422"/>
      <c r="BC385" s="422"/>
      <c r="BD385" s="422"/>
      <c r="BE385" s="611"/>
    </row>
    <row r="386" spans="1:57" ht="174" customHeight="1" thickBot="1" x14ac:dyDescent="0.3">
      <c r="A386" s="695"/>
      <c r="B386" s="542"/>
      <c r="C386" s="512"/>
      <c r="D386" s="368"/>
      <c r="E386" s="615"/>
      <c r="F386" s="368"/>
      <c r="G386" s="615"/>
      <c r="H386" s="523" t="s">
        <v>186</v>
      </c>
      <c r="I386" s="92" t="s">
        <v>197</v>
      </c>
      <c r="J386" s="551"/>
      <c r="K386" s="554"/>
      <c r="L386" s="512"/>
      <c r="M386" s="772"/>
      <c r="N386" s="391"/>
      <c r="O386" s="512"/>
      <c r="P386" s="31" t="s">
        <v>178</v>
      </c>
      <c r="Q386" s="34" t="s">
        <v>179</v>
      </c>
      <c r="R386" s="30">
        <f>+IFERROR(VLOOKUP(Q386,[14]DATOS!$E$2:$F$17,2,FALSE),"")</f>
        <v>10</v>
      </c>
      <c r="S386" s="530"/>
      <c r="T386" s="530"/>
      <c r="U386" s="530"/>
      <c r="V386" s="530"/>
      <c r="W386" s="530"/>
      <c r="X386" s="530"/>
      <c r="Y386" s="512"/>
      <c r="Z386" s="530"/>
      <c r="AA386" s="512"/>
      <c r="AB386" s="672"/>
      <c r="AC386" s="544"/>
      <c r="AD386" s="544"/>
      <c r="AE386" s="740"/>
      <c r="AF386" s="512"/>
      <c r="AG386" s="512"/>
      <c r="AH386" s="512"/>
      <c r="AI386" s="539"/>
      <c r="AJ386" s="507"/>
      <c r="AK386" s="508"/>
      <c r="AL386" s="508"/>
      <c r="AM386" s="371"/>
      <c r="AN386" s="368"/>
      <c r="AO386" s="582"/>
      <c r="AP386" s="373"/>
      <c r="AQ386" s="373"/>
      <c r="AR386" s="373"/>
      <c r="AS386" s="373"/>
      <c r="AT386" s="373"/>
      <c r="AU386" s="373"/>
      <c r="AV386" s="373"/>
      <c r="AW386" s="373"/>
      <c r="AX386" s="373"/>
      <c r="AY386" s="373"/>
      <c r="AZ386" s="420"/>
      <c r="BA386" s="426"/>
      <c r="BB386" s="422"/>
      <c r="BC386" s="422"/>
      <c r="BD386" s="422"/>
      <c r="BE386" s="611"/>
    </row>
    <row r="387" spans="1:57" ht="26.25" customHeight="1" thickBot="1" x14ac:dyDescent="0.3">
      <c r="A387" s="695"/>
      <c r="B387" s="542"/>
      <c r="C387" s="512"/>
      <c r="D387" s="368"/>
      <c r="E387" s="615"/>
      <c r="F387" s="368"/>
      <c r="G387" s="615"/>
      <c r="H387" s="525"/>
      <c r="I387" s="92" t="s">
        <v>197</v>
      </c>
      <c r="J387" s="551"/>
      <c r="K387" s="554"/>
      <c r="L387" s="512"/>
      <c r="M387" s="772"/>
      <c r="N387" s="615"/>
      <c r="O387" s="512"/>
      <c r="P387" s="529"/>
      <c r="Q387" s="529"/>
      <c r="R387" s="529"/>
      <c r="S387" s="530"/>
      <c r="T387" s="530"/>
      <c r="U387" s="530"/>
      <c r="V387" s="530"/>
      <c r="W387" s="530"/>
      <c r="X387" s="530"/>
      <c r="Y387" s="512"/>
      <c r="Z387" s="530"/>
      <c r="AA387" s="512"/>
      <c r="AB387" s="672"/>
      <c r="AC387" s="544"/>
      <c r="AD387" s="544"/>
      <c r="AE387" s="740"/>
      <c r="AF387" s="512"/>
      <c r="AG387" s="512"/>
      <c r="AH387" s="512"/>
      <c r="AI387" s="536"/>
      <c r="AJ387" s="648" t="s">
        <v>429</v>
      </c>
      <c r="AK387" s="668" t="s">
        <v>250</v>
      </c>
      <c r="AL387" s="668" t="s">
        <v>251</v>
      </c>
      <c r="AM387" s="520" t="s">
        <v>275</v>
      </c>
      <c r="AN387" s="590"/>
      <c r="AO387" s="582"/>
      <c r="AP387" s="373"/>
      <c r="AQ387" s="373"/>
      <c r="AR387" s="373"/>
      <c r="AS387" s="373"/>
      <c r="AT387" s="373"/>
      <c r="AU387" s="373"/>
      <c r="AV387" s="373"/>
      <c r="AW387" s="373"/>
      <c r="AX387" s="373"/>
      <c r="AY387" s="373"/>
      <c r="AZ387" s="420"/>
      <c r="BA387" s="426"/>
      <c r="BB387" s="422"/>
      <c r="BC387" s="422"/>
      <c r="BD387" s="422"/>
      <c r="BE387" s="611"/>
    </row>
    <row r="388" spans="1:57" ht="18.75" customHeight="1" thickBot="1" x14ac:dyDescent="0.3">
      <c r="A388" s="695"/>
      <c r="B388" s="542"/>
      <c r="C388" s="512"/>
      <c r="D388" s="368"/>
      <c r="E388" s="615"/>
      <c r="F388" s="368"/>
      <c r="G388" s="615"/>
      <c r="H388" s="521" t="s">
        <v>187</v>
      </c>
      <c r="I388" s="92" t="s">
        <v>197</v>
      </c>
      <c r="J388" s="551"/>
      <c r="K388" s="554"/>
      <c r="L388" s="512"/>
      <c r="M388" s="772"/>
      <c r="N388" s="615"/>
      <c r="O388" s="512"/>
      <c r="P388" s="530"/>
      <c r="Q388" s="530"/>
      <c r="R388" s="530"/>
      <c r="S388" s="530"/>
      <c r="T388" s="530"/>
      <c r="U388" s="530"/>
      <c r="V388" s="530"/>
      <c r="W388" s="530"/>
      <c r="X388" s="530"/>
      <c r="Y388" s="512"/>
      <c r="Z388" s="530"/>
      <c r="AA388" s="512"/>
      <c r="AB388" s="672"/>
      <c r="AC388" s="544"/>
      <c r="AD388" s="544"/>
      <c r="AE388" s="740"/>
      <c r="AF388" s="512"/>
      <c r="AG388" s="512"/>
      <c r="AH388" s="512"/>
      <c r="AI388" s="536"/>
      <c r="AJ388" s="649"/>
      <c r="AK388" s="669"/>
      <c r="AL388" s="669"/>
      <c r="AM388" s="512"/>
      <c r="AN388" s="590"/>
      <c r="AO388" s="582"/>
      <c r="AP388" s="373"/>
      <c r="AQ388" s="373"/>
      <c r="AR388" s="373"/>
      <c r="AS388" s="373"/>
      <c r="AT388" s="373"/>
      <c r="AU388" s="373"/>
      <c r="AV388" s="373"/>
      <c r="AW388" s="373"/>
      <c r="AX388" s="373"/>
      <c r="AY388" s="373"/>
      <c r="AZ388" s="420"/>
      <c r="BA388" s="426"/>
      <c r="BB388" s="422"/>
      <c r="BC388" s="422"/>
      <c r="BD388" s="422"/>
      <c r="BE388" s="611"/>
    </row>
    <row r="389" spans="1:57" ht="9.75" customHeight="1" thickBot="1" x14ac:dyDescent="0.3">
      <c r="A389" s="695"/>
      <c r="B389" s="542"/>
      <c r="C389" s="512"/>
      <c r="D389" s="368"/>
      <c r="E389" s="615"/>
      <c r="F389" s="368"/>
      <c r="G389" s="615"/>
      <c r="H389" s="521"/>
      <c r="I389" s="92" t="s">
        <v>197</v>
      </c>
      <c r="J389" s="551"/>
      <c r="K389" s="554"/>
      <c r="L389" s="512"/>
      <c r="M389" s="772"/>
      <c r="N389" s="615"/>
      <c r="O389" s="512"/>
      <c r="P389" s="530"/>
      <c r="Q389" s="530"/>
      <c r="R389" s="530"/>
      <c r="S389" s="530"/>
      <c r="T389" s="530"/>
      <c r="U389" s="530"/>
      <c r="V389" s="530"/>
      <c r="W389" s="530"/>
      <c r="X389" s="530"/>
      <c r="Y389" s="512"/>
      <c r="Z389" s="530"/>
      <c r="AA389" s="512"/>
      <c r="AB389" s="672"/>
      <c r="AC389" s="544"/>
      <c r="AD389" s="544"/>
      <c r="AE389" s="740"/>
      <c r="AF389" s="512"/>
      <c r="AG389" s="512"/>
      <c r="AH389" s="512"/>
      <c r="AI389" s="536"/>
      <c r="AJ389" s="649"/>
      <c r="AK389" s="669"/>
      <c r="AL389" s="669"/>
      <c r="AM389" s="512"/>
      <c r="AN389" s="590"/>
      <c r="AO389" s="582"/>
      <c r="AP389" s="373"/>
      <c r="AQ389" s="373"/>
      <c r="AR389" s="373"/>
      <c r="AS389" s="373"/>
      <c r="AT389" s="373"/>
      <c r="AU389" s="373"/>
      <c r="AV389" s="373"/>
      <c r="AW389" s="373"/>
      <c r="AX389" s="373"/>
      <c r="AY389" s="373"/>
      <c r="AZ389" s="420"/>
      <c r="BA389" s="426"/>
      <c r="BB389" s="422"/>
      <c r="BC389" s="422"/>
      <c r="BD389" s="422"/>
      <c r="BE389" s="611"/>
    </row>
    <row r="390" spans="1:57" ht="18.75" customHeight="1" thickBot="1" x14ac:dyDescent="0.3">
      <c r="A390" s="695"/>
      <c r="B390" s="542"/>
      <c r="C390" s="512"/>
      <c r="D390" s="368"/>
      <c r="E390" s="615"/>
      <c r="F390" s="368"/>
      <c r="G390" s="615"/>
      <c r="H390" s="521" t="s">
        <v>188</v>
      </c>
      <c r="I390" s="92" t="s">
        <v>197</v>
      </c>
      <c r="J390" s="551"/>
      <c r="K390" s="554"/>
      <c r="L390" s="512"/>
      <c r="M390" s="772"/>
      <c r="N390" s="615"/>
      <c r="O390" s="512"/>
      <c r="P390" s="530"/>
      <c r="Q390" s="530"/>
      <c r="R390" s="530"/>
      <c r="S390" s="530"/>
      <c r="T390" s="530"/>
      <c r="U390" s="530"/>
      <c r="V390" s="530"/>
      <c r="W390" s="530"/>
      <c r="X390" s="530"/>
      <c r="Y390" s="512"/>
      <c r="Z390" s="530"/>
      <c r="AA390" s="512"/>
      <c r="AB390" s="672"/>
      <c r="AC390" s="544"/>
      <c r="AD390" s="544"/>
      <c r="AE390" s="740"/>
      <c r="AF390" s="512"/>
      <c r="AG390" s="512"/>
      <c r="AH390" s="512"/>
      <c r="AI390" s="536"/>
      <c r="AJ390" s="649"/>
      <c r="AK390" s="669"/>
      <c r="AL390" s="669"/>
      <c r="AM390" s="512"/>
      <c r="AN390" s="590"/>
      <c r="AO390" s="582"/>
      <c r="AP390" s="373"/>
      <c r="AQ390" s="373"/>
      <c r="AR390" s="373"/>
      <c r="AS390" s="373"/>
      <c r="AT390" s="373"/>
      <c r="AU390" s="373"/>
      <c r="AV390" s="373"/>
      <c r="AW390" s="373"/>
      <c r="AX390" s="373"/>
      <c r="AY390" s="373"/>
      <c r="AZ390" s="420"/>
      <c r="BA390" s="426"/>
      <c r="BB390" s="422"/>
      <c r="BC390" s="422"/>
      <c r="BD390" s="422"/>
      <c r="BE390" s="611"/>
    </row>
    <row r="391" spans="1:57" ht="12.75" customHeight="1" thickBot="1" x14ac:dyDescent="0.3">
      <c r="A391" s="695"/>
      <c r="B391" s="542"/>
      <c r="C391" s="512"/>
      <c r="D391" s="368"/>
      <c r="E391" s="615"/>
      <c r="F391" s="368"/>
      <c r="G391" s="615"/>
      <c r="H391" s="521"/>
      <c r="I391" s="92" t="s">
        <v>197</v>
      </c>
      <c r="J391" s="551"/>
      <c r="K391" s="554"/>
      <c r="L391" s="512"/>
      <c r="M391" s="772"/>
      <c r="N391" s="615"/>
      <c r="O391" s="512"/>
      <c r="P391" s="530"/>
      <c r="Q391" s="530"/>
      <c r="R391" s="530"/>
      <c r="S391" s="530"/>
      <c r="T391" s="530"/>
      <c r="U391" s="530"/>
      <c r="V391" s="530"/>
      <c r="W391" s="530"/>
      <c r="X391" s="530"/>
      <c r="Y391" s="512"/>
      <c r="Z391" s="530"/>
      <c r="AA391" s="512"/>
      <c r="AB391" s="672"/>
      <c r="AC391" s="544"/>
      <c r="AD391" s="544"/>
      <c r="AE391" s="740"/>
      <c r="AF391" s="512"/>
      <c r="AG391" s="512"/>
      <c r="AH391" s="512"/>
      <c r="AI391" s="536"/>
      <c r="AJ391" s="649"/>
      <c r="AK391" s="669"/>
      <c r="AL391" s="669"/>
      <c r="AM391" s="512"/>
      <c r="AN391" s="590"/>
      <c r="AO391" s="582"/>
      <c r="AP391" s="373"/>
      <c r="AQ391" s="373"/>
      <c r="AR391" s="373"/>
      <c r="AS391" s="373"/>
      <c r="AT391" s="373"/>
      <c r="AU391" s="373"/>
      <c r="AV391" s="373"/>
      <c r="AW391" s="373"/>
      <c r="AX391" s="373"/>
      <c r="AY391" s="373"/>
      <c r="AZ391" s="420"/>
      <c r="BA391" s="426"/>
      <c r="BB391" s="422"/>
      <c r="BC391" s="422"/>
      <c r="BD391" s="422"/>
      <c r="BE391" s="611"/>
    </row>
    <row r="392" spans="1:57" ht="18.75" customHeight="1" thickBot="1" x14ac:dyDescent="0.3">
      <c r="A392" s="695"/>
      <c r="B392" s="542"/>
      <c r="C392" s="512"/>
      <c r="D392" s="368"/>
      <c r="E392" s="615"/>
      <c r="F392" s="368"/>
      <c r="G392" s="615"/>
      <c r="H392" s="521" t="s">
        <v>189</v>
      </c>
      <c r="I392" s="92" t="s">
        <v>197</v>
      </c>
      <c r="J392" s="551"/>
      <c r="K392" s="554"/>
      <c r="L392" s="512"/>
      <c r="M392" s="772"/>
      <c r="N392" s="615"/>
      <c r="O392" s="512"/>
      <c r="P392" s="530"/>
      <c r="Q392" s="530"/>
      <c r="R392" s="530"/>
      <c r="S392" s="530"/>
      <c r="T392" s="530"/>
      <c r="U392" s="530"/>
      <c r="V392" s="530"/>
      <c r="W392" s="530"/>
      <c r="X392" s="530"/>
      <c r="Y392" s="512"/>
      <c r="Z392" s="530"/>
      <c r="AA392" s="512"/>
      <c r="AB392" s="672"/>
      <c r="AC392" s="544"/>
      <c r="AD392" s="544"/>
      <c r="AE392" s="740"/>
      <c r="AF392" s="512"/>
      <c r="AG392" s="512"/>
      <c r="AH392" s="512"/>
      <c r="AI392" s="536"/>
      <c r="AJ392" s="649"/>
      <c r="AK392" s="669"/>
      <c r="AL392" s="669"/>
      <c r="AM392" s="512"/>
      <c r="AN392" s="590"/>
      <c r="AO392" s="582"/>
      <c r="AP392" s="373"/>
      <c r="AQ392" s="373"/>
      <c r="AR392" s="373"/>
      <c r="AS392" s="373"/>
      <c r="AT392" s="373"/>
      <c r="AU392" s="373"/>
      <c r="AV392" s="373"/>
      <c r="AW392" s="373"/>
      <c r="AX392" s="373"/>
      <c r="AY392" s="373"/>
      <c r="AZ392" s="420"/>
      <c r="BA392" s="426"/>
      <c r="BB392" s="422"/>
      <c r="BC392" s="422"/>
      <c r="BD392" s="422"/>
      <c r="BE392" s="611"/>
    </row>
    <row r="393" spans="1:57" ht="12.75" customHeight="1" thickBot="1" x14ac:dyDescent="0.3">
      <c r="A393" s="695"/>
      <c r="B393" s="542"/>
      <c r="C393" s="512"/>
      <c r="D393" s="368"/>
      <c r="E393" s="615"/>
      <c r="F393" s="368"/>
      <c r="G393" s="615"/>
      <c r="H393" s="521"/>
      <c r="I393" s="92" t="s">
        <v>197</v>
      </c>
      <c r="J393" s="551"/>
      <c r="K393" s="554"/>
      <c r="L393" s="512"/>
      <c r="M393" s="772"/>
      <c r="N393" s="615"/>
      <c r="O393" s="512"/>
      <c r="P393" s="530"/>
      <c r="Q393" s="530"/>
      <c r="R393" s="530"/>
      <c r="S393" s="530"/>
      <c r="T393" s="530"/>
      <c r="U393" s="530"/>
      <c r="V393" s="530"/>
      <c r="W393" s="530"/>
      <c r="X393" s="530"/>
      <c r="Y393" s="512"/>
      <c r="Z393" s="530"/>
      <c r="AA393" s="512"/>
      <c r="AB393" s="672"/>
      <c r="AC393" s="544"/>
      <c r="AD393" s="544"/>
      <c r="AE393" s="740"/>
      <c r="AF393" s="512"/>
      <c r="AG393" s="512"/>
      <c r="AH393" s="512"/>
      <c r="AI393" s="536"/>
      <c r="AJ393" s="649"/>
      <c r="AK393" s="669"/>
      <c r="AL393" s="669"/>
      <c r="AM393" s="512"/>
      <c r="AN393" s="590"/>
      <c r="AO393" s="582"/>
      <c r="AP393" s="373"/>
      <c r="AQ393" s="373"/>
      <c r="AR393" s="373"/>
      <c r="AS393" s="373"/>
      <c r="AT393" s="373"/>
      <c r="AU393" s="373"/>
      <c r="AV393" s="373"/>
      <c r="AW393" s="373"/>
      <c r="AX393" s="373"/>
      <c r="AY393" s="373"/>
      <c r="AZ393" s="420"/>
      <c r="BA393" s="426"/>
      <c r="BB393" s="422"/>
      <c r="BC393" s="422"/>
      <c r="BD393" s="422"/>
      <c r="BE393" s="611"/>
    </row>
    <row r="394" spans="1:57" ht="14.25" customHeight="1" thickBot="1" x14ac:dyDescent="0.3">
      <c r="A394" s="695"/>
      <c r="B394" s="542"/>
      <c r="C394" s="512"/>
      <c r="D394" s="368"/>
      <c r="E394" s="615"/>
      <c r="F394" s="368"/>
      <c r="G394" s="615"/>
      <c r="H394" s="523" t="s">
        <v>190</v>
      </c>
      <c r="I394" s="92" t="s">
        <v>197</v>
      </c>
      <c r="J394" s="551"/>
      <c r="K394" s="554"/>
      <c r="L394" s="512"/>
      <c r="M394" s="772"/>
      <c r="N394" s="615"/>
      <c r="O394" s="512"/>
      <c r="P394" s="530"/>
      <c r="Q394" s="530"/>
      <c r="R394" s="530"/>
      <c r="S394" s="530"/>
      <c r="T394" s="530"/>
      <c r="U394" s="530"/>
      <c r="V394" s="530"/>
      <c r="W394" s="530"/>
      <c r="X394" s="530"/>
      <c r="Y394" s="512"/>
      <c r="Z394" s="530"/>
      <c r="AA394" s="512"/>
      <c r="AB394" s="672"/>
      <c r="AC394" s="544"/>
      <c r="AD394" s="544"/>
      <c r="AE394" s="740"/>
      <c r="AF394" s="512"/>
      <c r="AG394" s="512"/>
      <c r="AH394" s="512"/>
      <c r="AI394" s="536"/>
      <c r="AJ394" s="649"/>
      <c r="AK394" s="669"/>
      <c r="AL394" s="669"/>
      <c r="AM394" s="512"/>
      <c r="AN394" s="590"/>
      <c r="AO394" s="582"/>
      <c r="AP394" s="373"/>
      <c r="AQ394" s="373"/>
      <c r="AR394" s="373"/>
      <c r="AS394" s="373"/>
      <c r="AT394" s="373"/>
      <c r="AU394" s="373"/>
      <c r="AV394" s="373"/>
      <c r="AW394" s="373"/>
      <c r="AX394" s="373"/>
      <c r="AY394" s="373"/>
      <c r="AZ394" s="420"/>
      <c r="BA394" s="426"/>
      <c r="BB394" s="422"/>
      <c r="BC394" s="422"/>
      <c r="BD394" s="422"/>
      <c r="BE394" s="611"/>
    </row>
    <row r="395" spans="1:57" ht="13.5" customHeight="1" thickBot="1" x14ac:dyDescent="0.3">
      <c r="A395" s="695"/>
      <c r="B395" s="542"/>
      <c r="C395" s="512"/>
      <c r="D395" s="368"/>
      <c r="E395" s="615"/>
      <c r="F395" s="368"/>
      <c r="G395" s="615"/>
      <c r="H395" s="525"/>
      <c r="I395" s="92" t="s">
        <v>197</v>
      </c>
      <c r="J395" s="551"/>
      <c r="K395" s="554"/>
      <c r="L395" s="512"/>
      <c r="M395" s="772"/>
      <c r="N395" s="615"/>
      <c r="O395" s="512"/>
      <c r="P395" s="530"/>
      <c r="Q395" s="530"/>
      <c r="R395" s="530"/>
      <c r="S395" s="530"/>
      <c r="T395" s="530"/>
      <c r="U395" s="530"/>
      <c r="V395" s="530"/>
      <c r="W395" s="530"/>
      <c r="X395" s="530"/>
      <c r="Y395" s="512"/>
      <c r="Z395" s="530"/>
      <c r="AA395" s="512"/>
      <c r="AB395" s="672"/>
      <c r="AC395" s="544"/>
      <c r="AD395" s="544"/>
      <c r="AE395" s="740"/>
      <c r="AF395" s="512"/>
      <c r="AG395" s="512"/>
      <c r="AH395" s="512"/>
      <c r="AI395" s="536"/>
      <c r="AJ395" s="649"/>
      <c r="AK395" s="669"/>
      <c r="AL395" s="669"/>
      <c r="AM395" s="512"/>
      <c r="AN395" s="590"/>
      <c r="AO395" s="582"/>
      <c r="AP395" s="373"/>
      <c r="AQ395" s="373"/>
      <c r="AR395" s="373"/>
      <c r="AS395" s="373"/>
      <c r="AT395" s="373"/>
      <c r="AU395" s="373"/>
      <c r="AV395" s="373"/>
      <c r="AW395" s="373"/>
      <c r="AX395" s="373"/>
      <c r="AY395" s="373"/>
      <c r="AZ395" s="420"/>
      <c r="BA395" s="426"/>
      <c r="BB395" s="422"/>
      <c r="BC395" s="422"/>
      <c r="BD395" s="422"/>
      <c r="BE395" s="611"/>
    </row>
    <row r="396" spans="1:57" ht="18.75" customHeight="1" thickBot="1" x14ac:dyDescent="0.3">
      <c r="A396" s="695"/>
      <c r="B396" s="542"/>
      <c r="C396" s="512"/>
      <c r="D396" s="368"/>
      <c r="E396" s="615"/>
      <c r="F396" s="368"/>
      <c r="G396" s="615"/>
      <c r="H396" s="651" t="s">
        <v>191</v>
      </c>
      <c r="I396" s="92" t="s">
        <v>197</v>
      </c>
      <c r="J396" s="551"/>
      <c r="K396" s="554"/>
      <c r="L396" s="512"/>
      <c r="M396" s="772"/>
      <c r="N396" s="615"/>
      <c r="O396" s="512"/>
      <c r="P396" s="530"/>
      <c r="Q396" s="530"/>
      <c r="R396" s="530"/>
      <c r="S396" s="530"/>
      <c r="T396" s="530"/>
      <c r="U396" s="530"/>
      <c r="V396" s="530"/>
      <c r="W396" s="530"/>
      <c r="X396" s="530"/>
      <c r="Y396" s="512"/>
      <c r="Z396" s="530"/>
      <c r="AA396" s="512"/>
      <c r="AB396" s="672"/>
      <c r="AC396" s="544"/>
      <c r="AD396" s="544"/>
      <c r="AE396" s="740"/>
      <c r="AF396" s="512"/>
      <c r="AG396" s="512"/>
      <c r="AH396" s="512"/>
      <c r="AI396" s="536"/>
      <c r="AJ396" s="649"/>
      <c r="AK396" s="669"/>
      <c r="AL396" s="669"/>
      <c r="AM396" s="512"/>
      <c r="AN396" s="590"/>
      <c r="AO396" s="582"/>
      <c r="AP396" s="373"/>
      <c r="AQ396" s="373"/>
      <c r="AR396" s="373"/>
      <c r="AS396" s="373"/>
      <c r="AT396" s="373"/>
      <c r="AU396" s="373"/>
      <c r="AV396" s="373"/>
      <c r="AW396" s="373"/>
      <c r="AX396" s="373"/>
      <c r="AY396" s="373"/>
      <c r="AZ396" s="420"/>
      <c r="BA396" s="426"/>
      <c r="BB396" s="422"/>
      <c r="BC396" s="422"/>
      <c r="BD396" s="422"/>
      <c r="BE396" s="611"/>
    </row>
    <row r="397" spans="1:57" ht="15.75" customHeight="1" thickBot="1" x14ac:dyDescent="0.3">
      <c r="A397" s="696"/>
      <c r="B397" s="760"/>
      <c r="C397" s="556"/>
      <c r="D397" s="369"/>
      <c r="E397" s="616"/>
      <c r="F397" s="369"/>
      <c r="G397" s="616"/>
      <c r="H397" s="652"/>
      <c r="I397" s="92" t="s">
        <v>197</v>
      </c>
      <c r="J397" s="633"/>
      <c r="K397" s="635"/>
      <c r="L397" s="512"/>
      <c r="M397" s="773"/>
      <c r="N397" s="616"/>
      <c r="O397" s="556"/>
      <c r="P397" s="625"/>
      <c r="Q397" s="625"/>
      <c r="R397" s="625"/>
      <c r="S397" s="625"/>
      <c r="T397" s="625"/>
      <c r="U397" s="625"/>
      <c r="V397" s="625"/>
      <c r="W397" s="625"/>
      <c r="X397" s="625"/>
      <c r="Y397" s="556"/>
      <c r="Z397" s="625"/>
      <c r="AA397" s="556"/>
      <c r="AB397" s="673"/>
      <c r="AC397" s="544"/>
      <c r="AD397" s="544"/>
      <c r="AE397" s="741"/>
      <c r="AF397" s="556"/>
      <c r="AG397" s="556"/>
      <c r="AH397" s="512"/>
      <c r="AI397" s="599"/>
      <c r="AJ397" s="650"/>
      <c r="AK397" s="670"/>
      <c r="AL397" s="670"/>
      <c r="AM397" s="556"/>
      <c r="AN397" s="883"/>
      <c r="AO397" s="612"/>
      <c r="AP397" s="374"/>
      <c r="AQ397" s="374"/>
      <c r="AR397" s="374"/>
      <c r="AS397" s="374"/>
      <c r="AT397" s="374"/>
      <c r="AU397" s="374"/>
      <c r="AV397" s="374"/>
      <c r="AW397" s="374"/>
      <c r="AX397" s="374"/>
      <c r="AY397" s="374"/>
      <c r="AZ397" s="427"/>
      <c r="BA397" s="428"/>
      <c r="BB397" s="429"/>
      <c r="BC397" s="429"/>
      <c r="BD397" s="429"/>
      <c r="BE397" s="613"/>
    </row>
    <row r="398" spans="1:57" ht="46.5" customHeight="1" thickBot="1" x14ac:dyDescent="0.3">
      <c r="A398" s="794">
        <v>14</v>
      </c>
      <c r="B398" s="542" t="s">
        <v>430</v>
      </c>
      <c r="C398" s="512" t="s">
        <v>431</v>
      </c>
      <c r="D398" s="367" t="s">
        <v>142</v>
      </c>
      <c r="E398" s="512" t="s">
        <v>432</v>
      </c>
      <c r="F398" s="537" t="s">
        <v>433</v>
      </c>
      <c r="G398" s="700" t="s">
        <v>145</v>
      </c>
      <c r="H398" s="48" t="s">
        <v>146</v>
      </c>
      <c r="I398" s="92" t="s">
        <v>197</v>
      </c>
      <c r="J398" s="632">
        <f>COUNTIF(I398:I423,[3]DATOS!$D$24)</f>
        <v>26</v>
      </c>
      <c r="K398" s="554" t="str">
        <f>+IF(AND(J398&lt;6,J398&gt;0),"Moderado",IF(AND(J398&lt;12,J398&gt;5),"Mayor",IF(AND(J398&lt;20,J398&gt;11),"Catastrófico","Responda las Preguntas de Impacto")))</f>
        <v>Responda las Preguntas de Impacto</v>
      </c>
      <c r="L398" s="511"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771"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800" t="s">
        <v>434</v>
      </c>
      <c r="O398" s="513" t="s">
        <v>149</v>
      </c>
      <c r="P398" s="33" t="s">
        <v>150</v>
      </c>
      <c r="Q398" s="30" t="s">
        <v>151</v>
      </c>
      <c r="R398" s="33">
        <f>+IFERROR(VLOOKUP(Q398,[15]DATOS!$E$2:$F$17,2,FALSE),"")</f>
        <v>15</v>
      </c>
      <c r="S398" s="531">
        <f>SUM(R398:R405)</f>
        <v>100</v>
      </c>
      <c r="T398" s="531" t="str">
        <f>+IF(AND(S398&lt;=100,S398&gt;=96),"Fuerte",IF(AND(S398&lt;=95,S398&gt;=86),"Moderado",IF(AND(S398&lt;=85,J398&gt;=0),"Débil"," ")))</f>
        <v>Fuerte</v>
      </c>
      <c r="U398" s="531" t="s">
        <v>152</v>
      </c>
      <c r="V398" s="531"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531">
        <f>IF(V398="Fuerte",100,IF(V398="Moderado",50,IF(V398="Débil",0)))</f>
        <v>100</v>
      </c>
      <c r="X398" s="530">
        <f>AVERAGE(W398:W423)</f>
        <v>100</v>
      </c>
      <c r="Y398" s="512" t="s">
        <v>435</v>
      </c>
      <c r="Z398" s="530" t="s">
        <v>264</v>
      </c>
      <c r="AA398" s="797" t="s">
        <v>436</v>
      </c>
      <c r="AB398" s="672" t="str">
        <f>+IF(X398=100,"Fuerte",IF(AND(X398&lt;=99,X398&gt;=50),"Moderado",IF(X398&lt;50,"Débil"," ")))</f>
        <v>Fuerte</v>
      </c>
      <c r="AC398" s="544" t="s">
        <v>156</v>
      </c>
      <c r="AD398" s="544" t="s">
        <v>156</v>
      </c>
      <c r="AE398" s="799"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512"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512" t="str">
        <f>K398</f>
        <v>Responda las Preguntas de Impacto</v>
      </c>
      <c r="AH398" s="511"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604"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516" t="s">
        <v>437</v>
      </c>
      <c r="AK398" s="518">
        <v>43466</v>
      </c>
      <c r="AL398" s="518">
        <v>43830</v>
      </c>
      <c r="AM398" s="515" t="s">
        <v>438</v>
      </c>
      <c r="AN398" s="884" t="s">
        <v>439</v>
      </c>
      <c r="AO398" s="623"/>
      <c r="AP398" s="588"/>
      <c r="AQ398" s="588"/>
      <c r="AR398" s="588"/>
      <c r="AS398" s="588"/>
      <c r="AT398" s="588"/>
      <c r="AU398" s="588"/>
      <c r="AV398" s="588"/>
      <c r="AW398" s="588"/>
      <c r="AX398" s="588"/>
      <c r="AY398" s="588"/>
      <c r="AZ398" s="589"/>
      <c r="BA398" s="592"/>
      <c r="BB398" s="617"/>
      <c r="BC398" s="617"/>
      <c r="BD398" s="617"/>
      <c r="BE398" s="620"/>
    </row>
    <row r="399" spans="1:57" ht="30" customHeight="1" thickBot="1" x14ac:dyDescent="0.3">
      <c r="A399" s="379"/>
      <c r="B399" s="542"/>
      <c r="C399" s="512"/>
      <c r="D399" s="368"/>
      <c r="E399" s="512"/>
      <c r="F399" s="368"/>
      <c r="G399" s="615"/>
      <c r="H399" s="32" t="s">
        <v>161</v>
      </c>
      <c r="I399" s="92" t="s">
        <v>197</v>
      </c>
      <c r="J399" s="551"/>
      <c r="K399" s="554"/>
      <c r="L399" s="512"/>
      <c r="M399" s="772"/>
      <c r="N399" s="391"/>
      <c r="O399" s="371"/>
      <c r="P399" s="34" t="s">
        <v>162</v>
      </c>
      <c r="Q399" s="30" t="s">
        <v>163</v>
      </c>
      <c r="R399" s="34">
        <f>+IFERROR(VLOOKUP(Q399,[15]DATOS!$E$2:$F$17,2,FALSE),"")</f>
        <v>15</v>
      </c>
      <c r="S399" s="373"/>
      <c r="T399" s="373"/>
      <c r="U399" s="373"/>
      <c r="V399" s="373"/>
      <c r="W399" s="373"/>
      <c r="X399" s="530"/>
      <c r="Y399" s="530"/>
      <c r="Z399" s="530"/>
      <c r="AA399" s="797"/>
      <c r="AB399" s="672"/>
      <c r="AC399" s="544"/>
      <c r="AD399" s="544"/>
      <c r="AE399" s="740"/>
      <c r="AF399" s="512"/>
      <c r="AG399" s="512"/>
      <c r="AH399" s="512"/>
      <c r="AI399" s="539"/>
      <c r="AJ399" s="507"/>
      <c r="AK399" s="518"/>
      <c r="AL399" s="518"/>
      <c r="AM399" s="515"/>
      <c r="AN399" s="884"/>
      <c r="AO399" s="580"/>
      <c r="AP399" s="530"/>
      <c r="AQ399" s="530"/>
      <c r="AR399" s="530"/>
      <c r="AS399" s="530"/>
      <c r="AT399" s="530"/>
      <c r="AU399" s="530"/>
      <c r="AV399" s="530"/>
      <c r="AW399" s="530"/>
      <c r="AX399" s="530"/>
      <c r="AY399" s="530"/>
      <c r="AZ399" s="590"/>
      <c r="BA399" s="593"/>
      <c r="BB399" s="618"/>
      <c r="BC399" s="618"/>
      <c r="BD399" s="618"/>
      <c r="BE399" s="621"/>
    </row>
    <row r="400" spans="1:57" ht="30" customHeight="1" thickBot="1" x14ac:dyDescent="0.3">
      <c r="A400" s="379"/>
      <c r="B400" s="542"/>
      <c r="C400" s="512"/>
      <c r="D400" s="368"/>
      <c r="E400" s="512"/>
      <c r="F400" s="368"/>
      <c r="G400" s="615"/>
      <c r="H400" s="32" t="s">
        <v>164</v>
      </c>
      <c r="I400" s="92" t="s">
        <v>197</v>
      </c>
      <c r="J400" s="551"/>
      <c r="K400" s="554"/>
      <c r="L400" s="512"/>
      <c r="M400" s="772"/>
      <c r="N400" s="391"/>
      <c r="O400" s="371"/>
      <c r="P400" s="34" t="s">
        <v>165</v>
      </c>
      <c r="Q400" s="30" t="s">
        <v>166</v>
      </c>
      <c r="R400" s="34">
        <f>+IFERROR(VLOOKUP(Q400,[15]DATOS!$E$2:$F$17,2,FALSE),"")</f>
        <v>15</v>
      </c>
      <c r="S400" s="373"/>
      <c r="T400" s="373"/>
      <c r="U400" s="373"/>
      <c r="V400" s="373"/>
      <c r="W400" s="373"/>
      <c r="X400" s="530"/>
      <c r="Y400" s="530"/>
      <c r="Z400" s="530"/>
      <c r="AA400" s="797"/>
      <c r="AB400" s="672"/>
      <c r="AC400" s="544"/>
      <c r="AD400" s="544"/>
      <c r="AE400" s="740"/>
      <c r="AF400" s="512"/>
      <c r="AG400" s="512"/>
      <c r="AH400" s="512"/>
      <c r="AI400" s="539"/>
      <c r="AJ400" s="507"/>
      <c r="AK400" s="518"/>
      <c r="AL400" s="518"/>
      <c r="AM400" s="515"/>
      <c r="AN400" s="884"/>
      <c r="AO400" s="580"/>
      <c r="AP400" s="530"/>
      <c r="AQ400" s="530"/>
      <c r="AR400" s="530"/>
      <c r="AS400" s="530"/>
      <c r="AT400" s="530"/>
      <c r="AU400" s="530"/>
      <c r="AV400" s="530"/>
      <c r="AW400" s="530"/>
      <c r="AX400" s="530"/>
      <c r="AY400" s="530"/>
      <c r="AZ400" s="590"/>
      <c r="BA400" s="593"/>
      <c r="BB400" s="618"/>
      <c r="BC400" s="618"/>
      <c r="BD400" s="618"/>
      <c r="BE400" s="621"/>
    </row>
    <row r="401" spans="1:57" ht="30" customHeight="1" thickBot="1" x14ac:dyDescent="0.3">
      <c r="A401" s="379"/>
      <c r="B401" s="542"/>
      <c r="C401" s="512"/>
      <c r="D401" s="368"/>
      <c r="E401" s="512"/>
      <c r="F401" s="368"/>
      <c r="G401" s="615"/>
      <c r="H401" s="32" t="s">
        <v>167</v>
      </c>
      <c r="I401" s="92" t="s">
        <v>197</v>
      </c>
      <c r="J401" s="551"/>
      <c r="K401" s="554"/>
      <c r="L401" s="512"/>
      <c r="M401" s="772"/>
      <c r="N401" s="391"/>
      <c r="O401" s="371"/>
      <c r="P401" s="34" t="s">
        <v>169</v>
      </c>
      <c r="Q401" s="30" t="s">
        <v>170</v>
      </c>
      <c r="R401" s="34">
        <f>+IFERROR(VLOOKUP(Q401,[15]DATOS!$E$2:$F$17,2,FALSE),"")</f>
        <v>15</v>
      </c>
      <c r="S401" s="373"/>
      <c r="T401" s="373"/>
      <c r="U401" s="373"/>
      <c r="V401" s="373"/>
      <c r="W401" s="373"/>
      <c r="X401" s="530"/>
      <c r="Y401" s="530"/>
      <c r="Z401" s="530"/>
      <c r="AA401" s="797"/>
      <c r="AB401" s="672"/>
      <c r="AC401" s="544"/>
      <c r="AD401" s="544"/>
      <c r="AE401" s="740"/>
      <c r="AF401" s="512"/>
      <c r="AG401" s="512"/>
      <c r="AH401" s="512"/>
      <c r="AI401" s="539"/>
      <c r="AJ401" s="507"/>
      <c r="AK401" s="518"/>
      <c r="AL401" s="518"/>
      <c r="AM401" s="515"/>
      <c r="AN401" s="884"/>
      <c r="AO401" s="580"/>
      <c r="AP401" s="530"/>
      <c r="AQ401" s="530"/>
      <c r="AR401" s="530"/>
      <c r="AS401" s="530"/>
      <c r="AT401" s="530"/>
      <c r="AU401" s="530"/>
      <c r="AV401" s="530"/>
      <c r="AW401" s="530"/>
      <c r="AX401" s="530"/>
      <c r="AY401" s="530"/>
      <c r="AZ401" s="590"/>
      <c r="BA401" s="593"/>
      <c r="BB401" s="618"/>
      <c r="BC401" s="618"/>
      <c r="BD401" s="618"/>
      <c r="BE401" s="621"/>
    </row>
    <row r="402" spans="1:57" ht="30" customHeight="1" thickBot="1" x14ac:dyDescent="0.3">
      <c r="A402" s="379"/>
      <c r="B402" s="542"/>
      <c r="C402" s="512"/>
      <c r="D402" s="368"/>
      <c r="E402" s="512"/>
      <c r="F402" s="368"/>
      <c r="G402" s="615"/>
      <c r="H402" s="32" t="s">
        <v>171</v>
      </c>
      <c r="I402" s="92" t="s">
        <v>197</v>
      </c>
      <c r="J402" s="551"/>
      <c r="K402" s="554"/>
      <c r="L402" s="512"/>
      <c r="M402" s="772"/>
      <c r="N402" s="391"/>
      <c r="O402" s="371"/>
      <c r="P402" s="34" t="s">
        <v>172</v>
      </c>
      <c r="Q402" s="30" t="s">
        <v>173</v>
      </c>
      <c r="R402" s="34">
        <f>+IFERROR(VLOOKUP(Q402,[15]DATOS!$E$2:$F$17,2,FALSE),"")</f>
        <v>15</v>
      </c>
      <c r="S402" s="373"/>
      <c r="T402" s="373"/>
      <c r="U402" s="373"/>
      <c r="V402" s="373"/>
      <c r="W402" s="373"/>
      <c r="X402" s="530"/>
      <c r="Y402" s="530"/>
      <c r="Z402" s="530"/>
      <c r="AA402" s="797"/>
      <c r="AB402" s="672"/>
      <c r="AC402" s="544"/>
      <c r="AD402" s="544"/>
      <c r="AE402" s="740"/>
      <c r="AF402" s="512"/>
      <c r="AG402" s="512"/>
      <c r="AH402" s="512"/>
      <c r="AI402" s="539"/>
      <c r="AJ402" s="507"/>
      <c r="AK402" s="518"/>
      <c r="AL402" s="518"/>
      <c r="AM402" s="515"/>
      <c r="AN402" s="884"/>
      <c r="AO402" s="580"/>
      <c r="AP402" s="530"/>
      <c r="AQ402" s="530"/>
      <c r="AR402" s="530"/>
      <c r="AS402" s="530"/>
      <c r="AT402" s="530"/>
      <c r="AU402" s="530"/>
      <c r="AV402" s="530"/>
      <c r="AW402" s="530"/>
      <c r="AX402" s="530"/>
      <c r="AY402" s="530"/>
      <c r="AZ402" s="590"/>
      <c r="BA402" s="593"/>
      <c r="BB402" s="618"/>
      <c r="BC402" s="618"/>
      <c r="BD402" s="618"/>
      <c r="BE402" s="621"/>
    </row>
    <row r="403" spans="1:57" ht="30" customHeight="1" thickBot="1" x14ac:dyDescent="0.3">
      <c r="A403" s="379"/>
      <c r="B403" s="542"/>
      <c r="C403" s="512"/>
      <c r="D403" s="368"/>
      <c r="E403" s="512"/>
      <c r="F403" s="368"/>
      <c r="G403" s="615"/>
      <c r="H403" s="32" t="s">
        <v>174</v>
      </c>
      <c r="I403" s="92" t="s">
        <v>197</v>
      </c>
      <c r="J403" s="551"/>
      <c r="K403" s="554"/>
      <c r="L403" s="512"/>
      <c r="M403" s="772"/>
      <c r="N403" s="391"/>
      <c r="O403" s="371"/>
      <c r="P403" s="35" t="s">
        <v>175</v>
      </c>
      <c r="Q403" s="30" t="s">
        <v>176</v>
      </c>
      <c r="R403" s="34">
        <f>+IFERROR(VLOOKUP(Q403,[15]DATOS!$E$2:$F$17,2,FALSE),"")</f>
        <v>15</v>
      </c>
      <c r="S403" s="373"/>
      <c r="T403" s="373"/>
      <c r="U403" s="373"/>
      <c r="V403" s="373"/>
      <c r="W403" s="373"/>
      <c r="X403" s="530"/>
      <c r="Y403" s="530"/>
      <c r="Z403" s="530"/>
      <c r="AA403" s="797"/>
      <c r="AB403" s="672"/>
      <c r="AC403" s="544"/>
      <c r="AD403" s="544"/>
      <c r="AE403" s="740"/>
      <c r="AF403" s="512"/>
      <c r="AG403" s="512"/>
      <c r="AH403" s="512"/>
      <c r="AI403" s="539"/>
      <c r="AJ403" s="507"/>
      <c r="AK403" s="518"/>
      <c r="AL403" s="518"/>
      <c r="AM403" s="515"/>
      <c r="AN403" s="884"/>
      <c r="AO403" s="580"/>
      <c r="AP403" s="530"/>
      <c r="AQ403" s="530"/>
      <c r="AR403" s="530"/>
      <c r="AS403" s="530"/>
      <c r="AT403" s="530"/>
      <c r="AU403" s="530"/>
      <c r="AV403" s="530"/>
      <c r="AW403" s="530"/>
      <c r="AX403" s="530"/>
      <c r="AY403" s="530"/>
      <c r="AZ403" s="590"/>
      <c r="BA403" s="593"/>
      <c r="BB403" s="618"/>
      <c r="BC403" s="618"/>
      <c r="BD403" s="618"/>
      <c r="BE403" s="621"/>
    </row>
    <row r="404" spans="1:57" ht="30" customHeight="1" thickBot="1" x14ac:dyDescent="0.3">
      <c r="A404" s="379"/>
      <c r="B404" s="542"/>
      <c r="C404" s="512"/>
      <c r="D404" s="368"/>
      <c r="E404" s="512"/>
      <c r="F404" s="368"/>
      <c r="G404" s="615"/>
      <c r="H404" s="32" t="s">
        <v>177</v>
      </c>
      <c r="I404" s="92" t="s">
        <v>197</v>
      </c>
      <c r="J404" s="551"/>
      <c r="K404" s="554"/>
      <c r="L404" s="512"/>
      <c r="M404" s="772"/>
      <c r="N404" s="391"/>
      <c r="O404" s="371"/>
      <c r="P404" s="34" t="s">
        <v>178</v>
      </c>
      <c r="Q404" s="34" t="s">
        <v>179</v>
      </c>
      <c r="R404" s="34">
        <f>+IFERROR(VLOOKUP(Q404,[15]DATOS!$E$2:$F$17,2,FALSE),"")</f>
        <v>10</v>
      </c>
      <c r="S404" s="373"/>
      <c r="T404" s="373"/>
      <c r="U404" s="373"/>
      <c r="V404" s="373"/>
      <c r="W404" s="373"/>
      <c r="X404" s="530"/>
      <c r="Y404" s="530"/>
      <c r="Z404" s="530"/>
      <c r="AA404" s="797"/>
      <c r="AB404" s="672"/>
      <c r="AC404" s="544"/>
      <c r="AD404" s="544"/>
      <c r="AE404" s="740"/>
      <c r="AF404" s="512"/>
      <c r="AG404" s="512"/>
      <c r="AH404" s="512"/>
      <c r="AI404" s="539"/>
      <c r="AJ404" s="507"/>
      <c r="AK404" s="518"/>
      <c r="AL404" s="518"/>
      <c r="AM404" s="515"/>
      <c r="AN404" s="884"/>
      <c r="AO404" s="580"/>
      <c r="AP404" s="530"/>
      <c r="AQ404" s="530"/>
      <c r="AR404" s="530"/>
      <c r="AS404" s="530"/>
      <c r="AT404" s="530"/>
      <c r="AU404" s="530"/>
      <c r="AV404" s="530"/>
      <c r="AW404" s="530"/>
      <c r="AX404" s="530"/>
      <c r="AY404" s="530"/>
      <c r="AZ404" s="590"/>
      <c r="BA404" s="593"/>
      <c r="BB404" s="618"/>
      <c r="BC404" s="618"/>
      <c r="BD404" s="618"/>
      <c r="BE404" s="621"/>
    </row>
    <row r="405" spans="1:57" ht="72" customHeight="1" thickBot="1" x14ac:dyDescent="0.3">
      <c r="A405" s="379"/>
      <c r="B405" s="542"/>
      <c r="C405" s="512"/>
      <c r="D405" s="368"/>
      <c r="E405" s="513"/>
      <c r="F405" s="368"/>
      <c r="G405" s="615"/>
      <c r="H405" s="32" t="s">
        <v>180</v>
      </c>
      <c r="I405" s="92" t="s">
        <v>197</v>
      </c>
      <c r="J405" s="551"/>
      <c r="K405" s="554"/>
      <c r="L405" s="512"/>
      <c r="M405" s="772"/>
      <c r="N405" s="391"/>
      <c r="O405" s="520"/>
      <c r="P405" s="31"/>
      <c r="Q405" s="35"/>
      <c r="R405" s="35"/>
      <c r="S405" s="373"/>
      <c r="T405" s="373"/>
      <c r="U405" s="373"/>
      <c r="V405" s="373"/>
      <c r="W405" s="373"/>
      <c r="X405" s="530"/>
      <c r="Y405" s="531"/>
      <c r="Z405" s="531"/>
      <c r="AA405" s="798"/>
      <c r="AB405" s="672"/>
      <c r="AC405" s="544"/>
      <c r="AD405" s="544"/>
      <c r="AE405" s="740"/>
      <c r="AF405" s="512"/>
      <c r="AG405" s="512"/>
      <c r="AH405" s="512"/>
      <c r="AI405" s="539"/>
      <c r="AJ405" s="507"/>
      <c r="AK405" s="519"/>
      <c r="AL405" s="519"/>
      <c r="AM405" s="516"/>
      <c r="AN405" s="884"/>
      <c r="AO405" s="581"/>
      <c r="AP405" s="531"/>
      <c r="AQ405" s="531"/>
      <c r="AR405" s="531"/>
      <c r="AS405" s="531"/>
      <c r="AT405" s="531"/>
      <c r="AU405" s="531"/>
      <c r="AV405" s="531"/>
      <c r="AW405" s="531"/>
      <c r="AX405" s="531"/>
      <c r="AY405" s="531"/>
      <c r="AZ405" s="591"/>
      <c r="BA405" s="594"/>
      <c r="BB405" s="619"/>
      <c r="BC405" s="619"/>
      <c r="BD405" s="619"/>
      <c r="BE405" s="622"/>
    </row>
    <row r="406" spans="1:57" ht="30" customHeight="1" thickBot="1" x14ac:dyDescent="0.3">
      <c r="A406" s="379"/>
      <c r="B406" s="542"/>
      <c r="C406" s="512"/>
      <c r="D406" s="368"/>
      <c r="E406" s="614"/>
      <c r="F406" s="368"/>
      <c r="G406" s="615"/>
      <c r="H406" s="32" t="s">
        <v>181</v>
      </c>
      <c r="I406" s="92" t="s">
        <v>197</v>
      </c>
      <c r="J406" s="551"/>
      <c r="K406" s="554"/>
      <c r="L406" s="512"/>
      <c r="M406" s="772"/>
      <c r="N406" s="391"/>
      <c r="O406" s="371" t="s">
        <v>149</v>
      </c>
      <c r="P406" s="34" t="s">
        <v>150</v>
      </c>
      <c r="Q406" s="30" t="s">
        <v>151</v>
      </c>
      <c r="R406" s="34">
        <f>+IFERROR(VLOOKUP(Q406,[15]DATOS!$E$2:$F$17,2,FALSE),"")</f>
        <v>15</v>
      </c>
      <c r="S406" s="530">
        <f>SUM(R406:R415)</f>
        <v>100</v>
      </c>
      <c r="T406" s="529" t="str">
        <f>+IF(AND(S406&lt;=100,S406&gt;=96),"Fuerte",IF(AND(S406&lt;=95,S406&gt;=86),"Moderado",IF(AND(S406&lt;=85,J406&gt;=0),"Débil"," ")))</f>
        <v>Fuerte</v>
      </c>
      <c r="U406" s="529" t="s">
        <v>152</v>
      </c>
      <c r="V406" s="529"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529"/>
      <c r="X406" s="530"/>
      <c r="Y406" s="520"/>
      <c r="Z406" s="573"/>
      <c r="AA406" s="520"/>
      <c r="AB406" s="672"/>
      <c r="AC406" s="544"/>
      <c r="AD406" s="544"/>
      <c r="AE406" s="740"/>
      <c r="AF406" s="512"/>
      <c r="AG406" s="512"/>
      <c r="AH406" s="512"/>
      <c r="AI406" s="539"/>
      <c r="AJ406" s="507"/>
      <c r="AK406" s="508"/>
      <c r="AL406" s="508"/>
      <c r="AM406" s="371"/>
      <c r="AN406" s="884"/>
      <c r="AO406" s="582"/>
      <c r="AP406" s="373"/>
      <c r="AQ406" s="373"/>
      <c r="AR406" s="373"/>
      <c r="AS406" s="373"/>
      <c r="AT406" s="373"/>
      <c r="AU406" s="373"/>
      <c r="AV406" s="373"/>
      <c r="AW406" s="373"/>
      <c r="AX406" s="373"/>
      <c r="AY406" s="373"/>
      <c r="AZ406" s="420"/>
      <c r="BA406" s="426"/>
      <c r="BB406" s="422"/>
      <c r="BC406" s="422"/>
      <c r="BD406" s="422"/>
      <c r="BE406" s="611"/>
    </row>
    <row r="407" spans="1:57" ht="30" customHeight="1" thickBot="1" x14ac:dyDescent="0.3">
      <c r="A407" s="379"/>
      <c r="B407" s="542"/>
      <c r="C407" s="512"/>
      <c r="D407" s="368"/>
      <c r="E407" s="615"/>
      <c r="F407" s="368"/>
      <c r="G407" s="615"/>
      <c r="H407" s="32" t="s">
        <v>182</v>
      </c>
      <c r="I407" s="92" t="s">
        <v>197</v>
      </c>
      <c r="J407" s="551"/>
      <c r="K407" s="554"/>
      <c r="L407" s="512"/>
      <c r="M407" s="772"/>
      <c r="N407" s="391"/>
      <c r="O407" s="371"/>
      <c r="P407" s="34" t="s">
        <v>162</v>
      </c>
      <c r="Q407" s="30" t="s">
        <v>163</v>
      </c>
      <c r="R407" s="34">
        <f>+IFERROR(VLOOKUP(Q407,[15]DATOS!$E$2:$F$17,2,FALSE),"")</f>
        <v>15</v>
      </c>
      <c r="S407" s="530"/>
      <c r="T407" s="530"/>
      <c r="U407" s="530"/>
      <c r="V407" s="530"/>
      <c r="W407" s="530"/>
      <c r="X407" s="530"/>
      <c r="Y407" s="512"/>
      <c r="Z407" s="530"/>
      <c r="AA407" s="512"/>
      <c r="AB407" s="672"/>
      <c r="AC407" s="544"/>
      <c r="AD407" s="544"/>
      <c r="AE407" s="740"/>
      <c r="AF407" s="512"/>
      <c r="AG407" s="512"/>
      <c r="AH407" s="512"/>
      <c r="AI407" s="539"/>
      <c r="AJ407" s="507"/>
      <c r="AK407" s="508"/>
      <c r="AL407" s="508"/>
      <c r="AM407" s="371"/>
      <c r="AN407" s="884"/>
      <c r="AO407" s="582"/>
      <c r="AP407" s="373"/>
      <c r="AQ407" s="373"/>
      <c r="AR407" s="373"/>
      <c r="AS407" s="373"/>
      <c r="AT407" s="373"/>
      <c r="AU407" s="373"/>
      <c r="AV407" s="373"/>
      <c r="AW407" s="373"/>
      <c r="AX407" s="373"/>
      <c r="AY407" s="373"/>
      <c r="AZ407" s="420"/>
      <c r="BA407" s="426"/>
      <c r="BB407" s="422"/>
      <c r="BC407" s="422"/>
      <c r="BD407" s="422"/>
      <c r="BE407" s="611"/>
    </row>
    <row r="408" spans="1:57" ht="30" customHeight="1" thickBot="1" x14ac:dyDescent="0.3">
      <c r="A408" s="379"/>
      <c r="B408" s="542"/>
      <c r="C408" s="512"/>
      <c r="D408" s="368"/>
      <c r="E408" s="615"/>
      <c r="F408" s="368"/>
      <c r="G408" s="615"/>
      <c r="H408" s="32" t="s">
        <v>183</v>
      </c>
      <c r="I408" s="92" t="s">
        <v>197</v>
      </c>
      <c r="J408" s="551"/>
      <c r="K408" s="554"/>
      <c r="L408" s="512"/>
      <c r="M408" s="772"/>
      <c r="N408" s="391"/>
      <c r="O408" s="371"/>
      <c r="P408" s="34" t="s">
        <v>165</v>
      </c>
      <c r="Q408" s="30" t="s">
        <v>166</v>
      </c>
      <c r="R408" s="34">
        <f>+IFERROR(VLOOKUP(Q408,[15]DATOS!$E$2:$F$17,2,FALSE),"")</f>
        <v>15</v>
      </c>
      <c r="S408" s="530"/>
      <c r="T408" s="530"/>
      <c r="U408" s="530"/>
      <c r="V408" s="530"/>
      <c r="W408" s="530"/>
      <c r="X408" s="530"/>
      <c r="Y408" s="512"/>
      <c r="Z408" s="530"/>
      <c r="AA408" s="512"/>
      <c r="AB408" s="672"/>
      <c r="AC408" s="544"/>
      <c r="AD408" s="544"/>
      <c r="AE408" s="740"/>
      <c r="AF408" s="512"/>
      <c r="AG408" s="512"/>
      <c r="AH408" s="512"/>
      <c r="AI408" s="539"/>
      <c r="AJ408" s="507"/>
      <c r="AK408" s="508"/>
      <c r="AL408" s="508"/>
      <c r="AM408" s="371"/>
      <c r="AN408" s="884"/>
      <c r="AO408" s="582"/>
      <c r="AP408" s="373"/>
      <c r="AQ408" s="373"/>
      <c r="AR408" s="373"/>
      <c r="AS408" s="373"/>
      <c r="AT408" s="373"/>
      <c r="AU408" s="373"/>
      <c r="AV408" s="373"/>
      <c r="AW408" s="373"/>
      <c r="AX408" s="373"/>
      <c r="AY408" s="373"/>
      <c r="AZ408" s="420"/>
      <c r="BA408" s="426"/>
      <c r="BB408" s="422"/>
      <c r="BC408" s="422"/>
      <c r="BD408" s="422"/>
      <c r="BE408" s="611"/>
    </row>
    <row r="409" spans="1:57" ht="30" customHeight="1" thickBot="1" x14ac:dyDescent="0.3">
      <c r="A409" s="379"/>
      <c r="B409" s="542"/>
      <c r="C409" s="512"/>
      <c r="D409" s="368"/>
      <c r="E409" s="615"/>
      <c r="F409" s="368"/>
      <c r="G409" s="615"/>
      <c r="H409" s="32" t="s">
        <v>184</v>
      </c>
      <c r="I409" s="92" t="s">
        <v>197</v>
      </c>
      <c r="J409" s="551"/>
      <c r="K409" s="554"/>
      <c r="L409" s="512"/>
      <c r="M409" s="772"/>
      <c r="N409" s="391"/>
      <c r="O409" s="371"/>
      <c r="P409" s="34" t="s">
        <v>169</v>
      </c>
      <c r="Q409" s="30" t="s">
        <v>170</v>
      </c>
      <c r="R409" s="34">
        <f>+IFERROR(VLOOKUP(Q409,[15]DATOS!$E$2:$F$17,2,FALSE),"")</f>
        <v>15</v>
      </c>
      <c r="S409" s="530"/>
      <c r="T409" s="530"/>
      <c r="U409" s="530"/>
      <c r="V409" s="530"/>
      <c r="W409" s="530"/>
      <c r="X409" s="530"/>
      <c r="Y409" s="512"/>
      <c r="Z409" s="530"/>
      <c r="AA409" s="512"/>
      <c r="AB409" s="672"/>
      <c r="AC409" s="544"/>
      <c r="AD409" s="544"/>
      <c r="AE409" s="740"/>
      <c r="AF409" s="512"/>
      <c r="AG409" s="512"/>
      <c r="AH409" s="512"/>
      <c r="AI409" s="539"/>
      <c r="AJ409" s="507"/>
      <c r="AK409" s="508"/>
      <c r="AL409" s="508"/>
      <c r="AM409" s="371"/>
      <c r="AN409" s="884"/>
      <c r="AO409" s="582"/>
      <c r="AP409" s="373"/>
      <c r="AQ409" s="373"/>
      <c r="AR409" s="373"/>
      <c r="AS409" s="373"/>
      <c r="AT409" s="373"/>
      <c r="AU409" s="373"/>
      <c r="AV409" s="373"/>
      <c r="AW409" s="373"/>
      <c r="AX409" s="373"/>
      <c r="AY409" s="373"/>
      <c r="AZ409" s="420"/>
      <c r="BA409" s="426"/>
      <c r="BB409" s="422"/>
      <c r="BC409" s="422"/>
      <c r="BD409" s="422"/>
      <c r="BE409" s="611"/>
    </row>
    <row r="410" spans="1:57" ht="18.75" customHeight="1" thickBot="1" x14ac:dyDescent="0.3">
      <c r="A410" s="379"/>
      <c r="B410" s="542"/>
      <c r="C410" s="512"/>
      <c r="D410" s="368"/>
      <c r="E410" s="615"/>
      <c r="F410" s="368"/>
      <c r="G410" s="615"/>
      <c r="H410" s="521" t="s">
        <v>185</v>
      </c>
      <c r="I410" s="92" t="s">
        <v>197</v>
      </c>
      <c r="J410" s="551"/>
      <c r="K410" s="554"/>
      <c r="L410" s="512"/>
      <c r="M410" s="772"/>
      <c r="N410" s="391"/>
      <c r="O410" s="371"/>
      <c r="P410" s="34" t="s">
        <v>172</v>
      </c>
      <c r="Q410" s="30" t="s">
        <v>173</v>
      </c>
      <c r="R410" s="34">
        <f>+IFERROR(VLOOKUP(Q410,[15]DATOS!$E$2:$F$17,2,FALSE),"")</f>
        <v>15</v>
      </c>
      <c r="S410" s="530"/>
      <c r="T410" s="530"/>
      <c r="U410" s="530"/>
      <c r="V410" s="530"/>
      <c r="W410" s="530"/>
      <c r="X410" s="530"/>
      <c r="Y410" s="512"/>
      <c r="Z410" s="530"/>
      <c r="AA410" s="512"/>
      <c r="AB410" s="672"/>
      <c r="AC410" s="544"/>
      <c r="AD410" s="544"/>
      <c r="AE410" s="740"/>
      <c r="AF410" s="512"/>
      <c r="AG410" s="512"/>
      <c r="AH410" s="512"/>
      <c r="AI410" s="539"/>
      <c r="AJ410" s="507"/>
      <c r="AK410" s="508"/>
      <c r="AL410" s="508"/>
      <c r="AM410" s="371"/>
      <c r="AN410" s="884"/>
      <c r="AO410" s="582"/>
      <c r="AP410" s="373"/>
      <c r="AQ410" s="373"/>
      <c r="AR410" s="373"/>
      <c r="AS410" s="373"/>
      <c r="AT410" s="373"/>
      <c r="AU410" s="373"/>
      <c r="AV410" s="373"/>
      <c r="AW410" s="373"/>
      <c r="AX410" s="373"/>
      <c r="AY410" s="373"/>
      <c r="AZ410" s="420"/>
      <c r="BA410" s="426"/>
      <c r="BB410" s="422"/>
      <c r="BC410" s="422"/>
      <c r="BD410" s="422"/>
      <c r="BE410" s="611"/>
    </row>
    <row r="411" spans="1:57" ht="45.75" customHeight="1" thickBot="1" x14ac:dyDescent="0.3">
      <c r="A411" s="379"/>
      <c r="B411" s="542"/>
      <c r="C411" s="512"/>
      <c r="D411" s="368"/>
      <c r="E411" s="615"/>
      <c r="F411" s="368"/>
      <c r="G411" s="615"/>
      <c r="H411" s="521"/>
      <c r="I411" s="92" t="s">
        <v>197</v>
      </c>
      <c r="J411" s="551"/>
      <c r="K411" s="554"/>
      <c r="L411" s="512"/>
      <c r="M411" s="772"/>
      <c r="N411" s="391"/>
      <c r="O411" s="371"/>
      <c r="P411" s="34" t="s">
        <v>175</v>
      </c>
      <c r="Q411" s="30" t="s">
        <v>176</v>
      </c>
      <c r="R411" s="34">
        <f>+IFERROR(VLOOKUP(Q411,[15]DATOS!$E$2:$F$17,2,FALSE),"")</f>
        <v>15</v>
      </c>
      <c r="S411" s="530"/>
      <c r="T411" s="530"/>
      <c r="U411" s="530"/>
      <c r="V411" s="530"/>
      <c r="W411" s="530"/>
      <c r="X411" s="530"/>
      <c r="Y411" s="512"/>
      <c r="Z411" s="530"/>
      <c r="AA411" s="512"/>
      <c r="AB411" s="672"/>
      <c r="AC411" s="544"/>
      <c r="AD411" s="544"/>
      <c r="AE411" s="740"/>
      <c r="AF411" s="512"/>
      <c r="AG411" s="512"/>
      <c r="AH411" s="512"/>
      <c r="AI411" s="539"/>
      <c r="AJ411" s="507"/>
      <c r="AK411" s="508"/>
      <c r="AL411" s="508"/>
      <c r="AM411" s="371"/>
      <c r="AN411" s="884"/>
      <c r="AO411" s="582"/>
      <c r="AP411" s="373"/>
      <c r="AQ411" s="373"/>
      <c r="AR411" s="373"/>
      <c r="AS411" s="373"/>
      <c r="AT411" s="373"/>
      <c r="AU411" s="373"/>
      <c r="AV411" s="373"/>
      <c r="AW411" s="373"/>
      <c r="AX411" s="373"/>
      <c r="AY411" s="373"/>
      <c r="AZ411" s="420"/>
      <c r="BA411" s="426"/>
      <c r="BB411" s="422"/>
      <c r="BC411" s="422"/>
      <c r="BD411" s="422"/>
      <c r="BE411" s="611"/>
    </row>
    <row r="412" spans="1:57" ht="27.75" customHeight="1" thickBot="1" x14ac:dyDescent="0.3">
      <c r="A412" s="379"/>
      <c r="B412" s="542"/>
      <c r="C412" s="512"/>
      <c r="D412" s="368"/>
      <c r="E412" s="615"/>
      <c r="F412" s="368"/>
      <c r="G412" s="615"/>
      <c r="H412" s="523" t="s">
        <v>186</v>
      </c>
      <c r="I412" s="92" t="s">
        <v>197</v>
      </c>
      <c r="J412" s="551"/>
      <c r="K412" s="554"/>
      <c r="L412" s="512"/>
      <c r="M412" s="772"/>
      <c r="N412" s="391"/>
      <c r="O412" s="371"/>
      <c r="P412" s="34" t="s">
        <v>178</v>
      </c>
      <c r="Q412" s="34" t="s">
        <v>179</v>
      </c>
      <c r="R412" s="34">
        <f>+IFERROR(VLOOKUP(Q412,[15]DATOS!$E$2:$F$17,2,FALSE),"")</f>
        <v>10</v>
      </c>
      <c r="S412" s="530"/>
      <c r="T412" s="530"/>
      <c r="U412" s="530"/>
      <c r="V412" s="530"/>
      <c r="W412" s="530"/>
      <c r="X412" s="530"/>
      <c r="Y412" s="512"/>
      <c r="Z412" s="530"/>
      <c r="AA412" s="512"/>
      <c r="AB412" s="672"/>
      <c r="AC412" s="544"/>
      <c r="AD412" s="544"/>
      <c r="AE412" s="740"/>
      <c r="AF412" s="512"/>
      <c r="AG412" s="512"/>
      <c r="AH412" s="512"/>
      <c r="AI412" s="539"/>
      <c r="AJ412" s="507"/>
      <c r="AK412" s="508"/>
      <c r="AL412" s="508"/>
      <c r="AM412" s="371"/>
      <c r="AN412" s="884"/>
      <c r="AO412" s="582"/>
      <c r="AP412" s="373"/>
      <c r="AQ412" s="373"/>
      <c r="AR412" s="373"/>
      <c r="AS412" s="373"/>
      <c r="AT412" s="373"/>
      <c r="AU412" s="373"/>
      <c r="AV412" s="373"/>
      <c r="AW412" s="373"/>
      <c r="AX412" s="373"/>
      <c r="AY412" s="373"/>
      <c r="AZ412" s="420"/>
      <c r="BA412" s="426"/>
      <c r="BB412" s="422"/>
      <c r="BC412" s="422"/>
      <c r="BD412" s="422"/>
      <c r="BE412" s="611"/>
    </row>
    <row r="413" spans="1:57" ht="26.25" customHeight="1" thickBot="1" x14ac:dyDescent="0.3">
      <c r="A413" s="379"/>
      <c r="B413" s="542"/>
      <c r="C413" s="512"/>
      <c r="D413" s="368"/>
      <c r="E413" s="615"/>
      <c r="F413" s="368"/>
      <c r="G413" s="615"/>
      <c r="H413" s="525"/>
      <c r="I413" s="92" t="s">
        <v>197</v>
      </c>
      <c r="J413" s="551"/>
      <c r="K413" s="554"/>
      <c r="L413" s="512"/>
      <c r="M413" s="772"/>
      <c r="N413" s="615"/>
      <c r="O413" s="371"/>
      <c r="P413" s="373"/>
      <c r="Q413" s="373"/>
      <c r="R413" s="373"/>
      <c r="S413" s="530"/>
      <c r="T413" s="530"/>
      <c r="U413" s="530"/>
      <c r="V413" s="530"/>
      <c r="W413" s="530"/>
      <c r="X413" s="530"/>
      <c r="Y413" s="512"/>
      <c r="Z413" s="530"/>
      <c r="AA413" s="512"/>
      <c r="AB413" s="672"/>
      <c r="AC413" s="544"/>
      <c r="AD413" s="544"/>
      <c r="AE413" s="740"/>
      <c r="AF413" s="512"/>
      <c r="AG413" s="512"/>
      <c r="AH413" s="512"/>
      <c r="AI413" s="536"/>
      <c r="AJ413" s="894" t="s">
        <v>440</v>
      </c>
      <c r="AK413" s="668" t="s">
        <v>250</v>
      </c>
      <c r="AL413" s="668" t="s">
        <v>441</v>
      </c>
      <c r="AM413" s="520" t="s">
        <v>442</v>
      </c>
      <c r="AN413" s="884"/>
      <c r="AO413" s="582"/>
      <c r="AP413" s="373"/>
      <c r="AQ413" s="373"/>
      <c r="AR413" s="373"/>
      <c r="AS413" s="373"/>
      <c r="AT413" s="373"/>
      <c r="AU413" s="373"/>
      <c r="AV413" s="373"/>
      <c r="AW413" s="373"/>
      <c r="AX413" s="373"/>
      <c r="AY413" s="373"/>
      <c r="AZ413" s="420"/>
      <c r="BA413" s="426"/>
      <c r="BB413" s="422"/>
      <c r="BC413" s="422"/>
      <c r="BD413" s="422"/>
      <c r="BE413" s="611"/>
    </row>
    <row r="414" spans="1:57" ht="18.75" customHeight="1" thickBot="1" x14ac:dyDescent="0.3">
      <c r="A414" s="379"/>
      <c r="B414" s="542"/>
      <c r="C414" s="512"/>
      <c r="D414" s="368"/>
      <c r="E414" s="615"/>
      <c r="F414" s="368"/>
      <c r="G414" s="615"/>
      <c r="H414" s="521" t="s">
        <v>187</v>
      </c>
      <c r="I414" s="92" t="s">
        <v>197</v>
      </c>
      <c r="J414" s="551"/>
      <c r="K414" s="554"/>
      <c r="L414" s="512"/>
      <c r="M414" s="772"/>
      <c r="N414" s="615"/>
      <c r="O414" s="371"/>
      <c r="P414" s="373"/>
      <c r="Q414" s="373"/>
      <c r="R414" s="373"/>
      <c r="S414" s="530"/>
      <c r="T414" s="530"/>
      <c r="U414" s="530"/>
      <c r="V414" s="530"/>
      <c r="W414" s="530"/>
      <c r="X414" s="530"/>
      <c r="Y414" s="512"/>
      <c r="Z414" s="530"/>
      <c r="AA414" s="512"/>
      <c r="AB414" s="672"/>
      <c r="AC414" s="544"/>
      <c r="AD414" s="544"/>
      <c r="AE414" s="740"/>
      <c r="AF414" s="512"/>
      <c r="AG414" s="512"/>
      <c r="AH414" s="512"/>
      <c r="AI414" s="536"/>
      <c r="AJ414" s="895"/>
      <c r="AK414" s="669"/>
      <c r="AL414" s="669"/>
      <c r="AM414" s="512"/>
      <c r="AN414" s="884"/>
      <c r="AO414" s="582"/>
      <c r="AP414" s="373"/>
      <c r="AQ414" s="373"/>
      <c r="AR414" s="373"/>
      <c r="AS414" s="373"/>
      <c r="AT414" s="373"/>
      <c r="AU414" s="373"/>
      <c r="AV414" s="373"/>
      <c r="AW414" s="373"/>
      <c r="AX414" s="373"/>
      <c r="AY414" s="373"/>
      <c r="AZ414" s="420"/>
      <c r="BA414" s="426"/>
      <c r="BB414" s="422"/>
      <c r="BC414" s="422"/>
      <c r="BD414" s="422"/>
      <c r="BE414" s="611"/>
    </row>
    <row r="415" spans="1:57" ht="9.75" customHeight="1" thickBot="1" x14ac:dyDescent="0.3">
      <c r="A415" s="379"/>
      <c r="B415" s="542"/>
      <c r="C415" s="512"/>
      <c r="D415" s="368"/>
      <c r="E415" s="615"/>
      <c r="F415" s="368"/>
      <c r="G415" s="615"/>
      <c r="H415" s="521"/>
      <c r="I415" s="92" t="s">
        <v>197</v>
      </c>
      <c r="J415" s="551"/>
      <c r="K415" s="554"/>
      <c r="L415" s="512"/>
      <c r="M415" s="772"/>
      <c r="N415" s="615"/>
      <c r="O415" s="371"/>
      <c r="P415" s="373"/>
      <c r="Q415" s="373"/>
      <c r="R415" s="373"/>
      <c r="S415" s="530"/>
      <c r="T415" s="530"/>
      <c r="U415" s="530"/>
      <c r="V415" s="530"/>
      <c r="W415" s="530"/>
      <c r="X415" s="530"/>
      <c r="Y415" s="512"/>
      <c r="Z415" s="530"/>
      <c r="AA415" s="512"/>
      <c r="AB415" s="672"/>
      <c r="AC415" s="544"/>
      <c r="AD415" s="544"/>
      <c r="AE415" s="740"/>
      <c r="AF415" s="512"/>
      <c r="AG415" s="512"/>
      <c r="AH415" s="512"/>
      <c r="AI415" s="536"/>
      <c r="AJ415" s="895"/>
      <c r="AK415" s="669"/>
      <c r="AL415" s="669"/>
      <c r="AM415" s="512"/>
      <c r="AN415" s="884"/>
      <c r="AO415" s="582"/>
      <c r="AP415" s="373"/>
      <c r="AQ415" s="373"/>
      <c r="AR415" s="373"/>
      <c r="AS415" s="373"/>
      <c r="AT415" s="373"/>
      <c r="AU415" s="373"/>
      <c r="AV415" s="373"/>
      <c r="AW415" s="373"/>
      <c r="AX415" s="373"/>
      <c r="AY415" s="373"/>
      <c r="AZ415" s="420"/>
      <c r="BA415" s="426"/>
      <c r="BB415" s="422"/>
      <c r="BC415" s="422"/>
      <c r="BD415" s="422"/>
      <c r="BE415" s="611"/>
    </row>
    <row r="416" spans="1:57" ht="18.75" customHeight="1" thickBot="1" x14ac:dyDescent="0.3">
      <c r="A416" s="379"/>
      <c r="B416" s="542"/>
      <c r="C416" s="512"/>
      <c r="D416" s="368"/>
      <c r="E416" s="615"/>
      <c r="F416" s="368"/>
      <c r="G416" s="615"/>
      <c r="H416" s="521" t="s">
        <v>188</v>
      </c>
      <c r="I416" s="92" t="s">
        <v>197</v>
      </c>
      <c r="J416" s="551"/>
      <c r="K416" s="554"/>
      <c r="L416" s="512"/>
      <c r="M416" s="772"/>
      <c r="N416" s="615"/>
      <c r="O416" s="371"/>
      <c r="P416" s="373"/>
      <c r="Q416" s="373"/>
      <c r="R416" s="373"/>
      <c r="S416" s="530"/>
      <c r="T416" s="530"/>
      <c r="U416" s="530"/>
      <c r="V416" s="530"/>
      <c r="W416" s="530"/>
      <c r="X416" s="530"/>
      <c r="Y416" s="512"/>
      <c r="Z416" s="530"/>
      <c r="AA416" s="512"/>
      <c r="AB416" s="672"/>
      <c r="AC416" s="544"/>
      <c r="AD416" s="544"/>
      <c r="AE416" s="740"/>
      <c r="AF416" s="512"/>
      <c r="AG416" s="512"/>
      <c r="AH416" s="512"/>
      <c r="AI416" s="536"/>
      <c r="AJ416" s="895"/>
      <c r="AK416" s="669"/>
      <c r="AL416" s="669"/>
      <c r="AM416" s="512"/>
      <c r="AN416" s="884"/>
      <c r="AO416" s="582"/>
      <c r="AP416" s="373"/>
      <c r="AQ416" s="373"/>
      <c r="AR416" s="373"/>
      <c r="AS416" s="373"/>
      <c r="AT416" s="373"/>
      <c r="AU416" s="373"/>
      <c r="AV416" s="373"/>
      <c r="AW416" s="373"/>
      <c r="AX416" s="373"/>
      <c r="AY416" s="373"/>
      <c r="AZ416" s="420"/>
      <c r="BA416" s="426"/>
      <c r="BB416" s="422"/>
      <c r="BC416" s="422"/>
      <c r="BD416" s="422"/>
      <c r="BE416" s="611"/>
    </row>
    <row r="417" spans="1:57" ht="12.75" customHeight="1" thickBot="1" x14ac:dyDescent="0.3">
      <c r="A417" s="379"/>
      <c r="B417" s="542"/>
      <c r="C417" s="512"/>
      <c r="D417" s="368"/>
      <c r="E417" s="615"/>
      <c r="F417" s="368"/>
      <c r="G417" s="615"/>
      <c r="H417" s="521"/>
      <c r="I417" s="92" t="s">
        <v>197</v>
      </c>
      <c r="J417" s="551"/>
      <c r="K417" s="554"/>
      <c r="L417" s="512"/>
      <c r="M417" s="772"/>
      <c r="N417" s="615"/>
      <c r="O417" s="371"/>
      <c r="P417" s="373"/>
      <c r="Q417" s="373"/>
      <c r="R417" s="373"/>
      <c r="S417" s="530"/>
      <c r="T417" s="530"/>
      <c r="U417" s="530"/>
      <c r="V417" s="530"/>
      <c r="W417" s="530"/>
      <c r="X417" s="530"/>
      <c r="Y417" s="512"/>
      <c r="Z417" s="530"/>
      <c r="AA417" s="512"/>
      <c r="AB417" s="672"/>
      <c r="AC417" s="544"/>
      <c r="AD417" s="544"/>
      <c r="AE417" s="740"/>
      <c r="AF417" s="512"/>
      <c r="AG417" s="512"/>
      <c r="AH417" s="512"/>
      <c r="AI417" s="536"/>
      <c r="AJ417" s="895"/>
      <c r="AK417" s="669"/>
      <c r="AL417" s="669"/>
      <c r="AM417" s="512"/>
      <c r="AN417" s="884"/>
      <c r="AO417" s="582"/>
      <c r="AP417" s="373"/>
      <c r="AQ417" s="373"/>
      <c r="AR417" s="373"/>
      <c r="AS417" s="373"/>
      <c r="AT417" s="373"/>
      <c r="AU417" s="373"/>
      <c r="AV417" s="373"/>
      <c r="AW417" s="373"/>
      <c r="AX417" s="373"/>
      <c r="AY417" s="373"/>
      <c r="AZ417" s="420"/>
      <c r="BA417" s="426"/>
      <c r="BB417" s="422"/>
      <c r="BC417" s="422"/>
      <c r="BD417" s="422"/>
      <c r="BE417" s="611"/>
    </row>
    <row r="418" spans="1:57" ht="18.75" customHeight="1" thickBot="1" x14ac:dyDescent="0.3">
      <c r="A418" s="379"/>
      <c r="B418" s="542"/>
      <c r="C418" s="512"/>
      <c r="D418" s="368"/>
      <c r="E418" s="615"/>
      <c r="F418" s="368"/>
      <c r="G418" s="615"/>
      <c r="H418" s="521" t="s">
        <v>189</v>
      </c>
      <c r="I418" s="92" t="s">
        <v>197</v>
      </c>
      <c r="J418" s="551"/>
      <c r="K418" s="554"/>
      <c r="L418" s="512"/>
      <c r="M418" s="772"/>
      <c r="N418" s="615"/>
      <c r="O418" s="371"/>
      <c r="P418" s="373"/>
      <c r="Q418" s="373"/>
      <c r="R418" s="373"/>
      <c r="S418" s="530"/>
      <c r="T418" s="530"/>
      <c r="U418" s="530"/>
      <c r="V418" s="530"/>
      <c r="W418" s="530"/>
      <c r="X418" s="530"/>
      <c r="Y418" s="512"/>
      <c r="Z418" s="530"/>
      <c r="AA418" s="512"/>
      <c r="AB418" s="672"/>
      <c r="AC418" s="544"/>
      <c r="AD418" s="544"/>
      <c r="AE418" s="740"/>
      <c r="AF418" s="512"/>
      <c r="AG418" s="512"/>
      <c r="AH418" s="512"/>
      <c r="AI418" s="536"/>
      <c r="AJ418" s="895"/>
      <c r="AK418" s="669"/>
      <c r="AL418" s="669"/>
      <c r="AM418" s="512"/>
      <c r="AN418" s="884"/>
      <c r="AO418" s="582"/>
      <c r="AP418" s="373"/>
      <c r="AQ418" s="373"/>
      <c r="AR418" s="373"/>
      <c r="AS418" s="373"/>
      <c r="AT418" s="373"/>
      <c r="AU418" s="373"/>
      <c r="AV418" s="373"/>
      <c r="AW418" s="373"/>
      <c r="AX418" s="373"/>
      <c r="AY418" s="373"/>
      <c r="AZ418" s="420"/>
      <c r="BA418" s="426"/>
      <c r="BB418" s="422"/>
      <c r="BC418" s="422"/>
      <c r="BD418" s="422"/>
      <c r="BE418" s="611"/>
    </row>
    <row r="419" spans="1:57" ht="12.75" customHeight="1" thickBot="1" x14ac:dyDescent="0.3">
      <c r="A419" s="379"/>
      <c r="B419" s="542"/>
      <c r="C419" s="512"/>
      <c r="D419" s="368"/>
      <c r="E419" s="615"/>
      <c r="F419" s="368"/>
      <c r="G419" s="615"/>
      <c r="H419" s="521"/>
      <c r="I419" s="92" t="s">
        <v>197</v>
      </c>
      <c r="J419" s="551"/>
      <c r="K419" s="554"/>
      <c r="L419" s="512"/>
      <c r="M419" s="772"/>
      <c r="N419" s="615"/>
      <c r="O419" s="371"/>
      <c r="P419" s="373"/>
      <c r="Q419" s="373"/>
      <c r="R419" s="373"/>
      <c r="S419" s="530"/>
      <c r="T419" s="530"/>
      <c r="U419" s="530"/>
      <c r="V419" s="530"/>
      <c r="W419" s="530"/>
      <c r="X419" s="530"/>
      <c r="Y419" s="512"/>
      <c r="Z419" s="530"/>
      <c r="AA419" s="512"/>
      <c r="AB419" s="672"/>
      <c r="AC419" s="544"/>
      <c r="AD419" s="544"/>
      <c r="AE419" s="740"/>
      <c r="AF419" s="512"/>
      <c r="AG419" s="512"/>
      <c r="AH419" s="512"/>
      <c r="AI419" s="536"/>
      <c r="AJ419" s="895"/>
      <c r="AK419" s="669"/>
      <c r="AL419" s="669"/>
      <c r="AM419" s="512"/>
      <c r="AN419" s="884"/>
      <c r="AO419" s="582"/>
      <c r="AP419" s="373"/>
      <c r="AQ419" s="373"/>
      <c r="AR419" s="373"/>
      <c r="AS419" s="373"/>
      <c r="AT419" s="373"/>
      <c r="AU419" s="373"/>
      <c r="AV419" s="373"/>
      <c r="AW419" s="373"/>
      <c r="AX419" s="373"/>
      <c r="AY419" s="373"/>
      <c r="AZ419" s="420"/>
      <c r="BA419" s="426"/>
      <c r="BB419" s="422"/>
      <c r="BC419" s="422"/>
      <c r="BD419" s="422"/>
      <c r="BE419" s="611"/>
    </row>
    <row r="420" spans="1:57" ht="14.25" customHeight="1" thickBot="1" x14ac:dyDescent="0.3">
      <c r="A420" s="379"/>
      <c r="B420" s="542"/>
      <c r="C420" s="512"/>
      <c r="D420" s="368"/>
      <c r="E420" s="615"/>
      <c r="F420" s="368"/>
      <c r="G420" s="615"/>
      <c r="H420" s="523" t="s">
        <v>190</v>
      </c>
      <c r="I420" s="92" t="s">
        <v>197</v>
      </c>
      <c r="J420" s="551"/>
      <c r="K420" s="554"/>
      <c r="L420" s="512"/>
      <c r="M420" s="772"/>
      <c r="N420" s="615"/>
      <c r="O420" s="371"/>
      <c r="P420" s="373"/>
      <c r="Q420" s="373"/>
      <c r="R420" s="373"/>
      <c r="S420" s="530"/>
      <c r="T420" s="530"/>
      <c r="U420" s="530"/>
      <c r="V420" s="530"/>
      <c r="W420" s="530"/>
      <c r="X420" s="530"/>
      <c r="Y420" s="512"/>
      <c r="Z420" s="530"/>
      <c r="AA420" s="512"/>
      <c r="AB420" s="672"/>
      <c r="AC420" s="544"/>
      <c r="AD420" s="544"/>
      <c r="AE420" s="740"/>
      <c r="AF420" s="512"/>
      <c r="AG420" s="512"/>
      <c r="AH420" s="512"/>
      <c r="AI420" s="536"/>
      <c r="AJ420" s="895"/>
      <c r="AK420" s="669"/>
      <c r="AL420" s="669"/>
      <c r="AM420" s="512"/>
      <c r="AN420" s="884"/>
      <c r="AO420" s="582"/>
      <c r="AP420" s="373"/>
      <c r="AQ420" s="373"/>
      <c r="AR420" s="373"/>
      <c r="AS420" s="373"/>
      <c r="AT420" s="373"/>
      <c r="AU420" s="373"/>
      <c r="AV420" s="373"/>
      <c r="AW420" s="373"/>
      <c r="AX420" s="373"/>
      <c r="AY420" s="373"/>
      <c r="AZ420" s="420"/>
      <c r="BA420" s="426"/>
      <c r="BB420" s="422"/>
      <c r="BC420" s="422"/>
      <c r="BD420" s="422"/>
      <c r="BE420" s="611"/>
    </row>
    <row r="421" spans="1:57" ht="13.5" customHeight="1" thickBot="1" x14ac:dyDescent="0.3">
      <c r="A421" s="379"/>
      <c r="B421" s="542"/>
      <c r="C421" s="512"/>
      <c r="D421" s="368"/>
      <c r="E421" s="615"/>
      <c r="F421" s="368"/>
      <c r="G421" s="615"/>
      <c r="H421" s="525"/>
      <c r="I421" s="92" t="s">
        <v>197</v>
      </c>
      <c r="J421" s="551"/>
      <c r="K421" s="554"/>
      <c r="L421" s="512"/>
      <c r="M421" s="772"/>
      <c r="N421" s="615"/>
      <c r="O421" s="371"/>
      <c r="P421" s="373"/>
      <c r="Q421" s="373"/>
      <c r="R421" s="373"/>
      <c r="S421" s="530"/>
      <c r="T421" s="530"/>
      <c r="U421" s="530"/>
      <c r="V421" s="530"/>
      <c r="W421" s="530"/>
      <c r="X421" s="530"/>
      <c r="Y421" s="512"/>
      <c r="Z421" s="530"/>
      <c r="AA421" s="512"/>
      <c r="AB421" s="672"/>
      <c r="AC421" s="544"/>
      <c r="AD421" s="544"/>
      <c r="AE421" s="740"/>
      <c r="AF421" s="512"/>
      <c r="AG421" s="512"/>
      <c r="AH421" s="512"/>
      <c r="AI421" s="536"/>
      <c r="AJ421" s="895"/>
      <c r="AK421" s="669"/>
      <c r="AL421" s="669"/>
      <c r="AM421" s="512"/>
      <c r="AN421" s="884"/>
      <c r="AO421" s="582"/>
      <c r="AP421" s="373"/>
      <c r="AQ421" s="373"/>
      <c r="AR421" s="373"/>
      <c r="AS421" s="373"/>
      <c r="AT421" s="373"/>
      <c r="AU421" s="373"/>
      <c r="AV421" s="373"/>
      <c r="AW421" s="373"/>
      <c r="AX421" s="373"/>
      <c r="AY421" s="373"/>
      <c r="AZ421" s="420"/>
      <c r="BA421" s="426"/>
      <c r="BB421" s="422"/>
      <c r="BC421" s="422"/>
      <c r="BD421" s="422"/>
      <c r="BE421" s="611"/>
    </row>
    <row r="422" spans="1:57" ht="18.75" customHeight="1" thickBot="1" x14ac:dyDescent="0.3">
      <c r="A422" s="379"/>
      <c r="B422" s="542"/>
      <c r="C422" s="512"/>
      <c r="D422" s="368"/>
      <c r="E422" s="615"/>
      <c r="F422" s="368"/>
      <c r="G422" s="615"/>
      <c r="H422" s="651" t="s">
        <v>191</v>
      </c>
      <c r="I422" s="92" t="s">
        <v>197</v>
      </c>
      <c r="J422" s="551"/>
      <c r="K422" s="554"/>
      <c r="L422" s="512"/>
      <c r="M422" s="772"/>
      <c r="N422" s="615"/>
      <c r="O422" s="371"/>
      <c r="P422" s="373"/>
      <c r="Q422" s="373"/>
      <c r="R422" s="373"/>
      <c r="S422" s="530"/>
      <c r="T422" s="530"/>
      <c r="U422" s="530"/>
      <c r="V422" s="530"/>
      <c r="W422" s="530"/>
      <c r="X422" s="530"/>
      <c r="Y422" s="512"/>
      <c r="Z422" s="530"/>
      <c r="AA422" s="512"/>
      <c r="AB422" s="672"/>
      <c r="AC422" s="544"/>
      <c r="AD422" s="544"/>
      <c r="AE422" s="740"/>
      <c r="AF422" s="512"/>
      <c r="AG422" s="512"/>
      <c r="AH422" s="512"/>
      <c r="AI422" s="536"/>
      <c r="AJ422" s="895"/>
      <c r="AK422" s="669"/>
      <c r="AL422" s="669"/>
      <c r="AM422" s="512"/>
      <c r="AN422" s="884"/>
      <c r="AO422" s="582"/>
      <c r="AP422" s="373"/>
      <c r="AQ422" s="373"/>
      <c r="AR422" s="373"/>
      <c r="AS422" s="373"/>
      <c r="AT422" s="373"/>
      <c r="AU422" s="373"/>
      <c r="AV422" s="373"/>
      <c r="AW422" s="373"/>
      <c r="AX422" s="373"/>
      <c r="AY422" s="373"/>
      <c r="AZ422" s="420"/>
      <c r="BA422" s="426"/>
      <c r="BB422" s="422"/>
      <c r="BC422" s="422"/>
      <c r="BD422" s="422"/>
      <c r="BE422" s="611"/>
    </row>
    <row r="423" spans="1:57" ht="15.75" customHeight="1" thickBot="1" x14ac:dyDescent="0.3">
      <c r="A423" s="380"/>
      <c r="B423" s="760"/>
      <c r="C423" s="556"/>
      <c r="D423" s="369"/>
      <c r="E423" s="616"/>
      <c r="F423" s="369"/>
      <c r="G423" s="616"/>
      <c r="H423" s="652"/>
      <c r="I423" s="92" t="s">
        <v>197</v>
      </c>
      <c r="J423" s="633"/>
      <c r="K423" s="635"/>
      <c r="L423" s="512"/>
      <c r="M423" s="773"/>
      <c r="N423" s="616"/>
      <c r="O423" s="371"/>
      <c r="P423" s="373"/>
      <c r="Q423" s="373"/>
      <c r="R423" s="373"/>
      <c r="S423" s="625"/>
      <c r="T423" s="625"/>
      <c r="U423" s="625"/>
      <c r="V423" s="625"/>
      <c r="W423" s="625"/>
      <c r="X423" s="625"/>
      <c r="Y423" s="556"/>
      <c r="Z423" s="625"/>
      <c r="AA423" s="556"/>
      <c r="AB423" s="673"/>
      <c r="AC423" s="544"/>
      <c r="AD423" s="544"/>
      <c r="AE423" s="741"/>
      <c r="AF423" s="556"/>
      <c r="AG423" s="556"/>
      <c r="AH423" s="512"/>
      <c r="AI423" s="599"/>
      <c r="AJ423" s="896"/>
      <c r="AK423" s="670"/>
      <c r="AL423" s="670"/>
      <c r="AM423" s="556"/>
      <c r="AN423" s="884"/>
      <c r="AO423" s="612"/>
      <c r="AP423" s="374"/>
      <c r="AQ423" s="374"/>
      <c r="AR423" s="374"/>
      <c r="AS423" s="374"/>
      <c r="AT423" s="374"/>
      <c r="AU423" s="374"/>
      <c r="AV423" s="374"/>
      <c r="AW423" s="374"/>
      <c r="AX423" s="374"/>
      <c r="AY423" s="374"/>
      <c r="AZ423" s="427"/>
      <c r="BA423" s="428"/>
      <c r="BB423" s="429"/>
      <c r="BC423" s="429"/>
      <c r="BD423" s="429"/>
      <c r="BE423" s="613"/>
    </row>
    <row r="424" spans="1:57" ht="46.5" customHeight="1" thickBot="1" x14ac:dyDescent="0.3">
      <c r="A424" s="794">
        <v>15</v>
      </c>
      <c r="B424" s="916" t="s">
        <v>443</v>
      </c>
      <c r="C424" s="512" t="s">
        <v>444</v>
      </c>
      <c r="D424" s="367" t="s">
        <v>142</v>
      </c>
      <c r="E424" s="512" t="s">
        <v>445</v>
      </c>
      <c r="F424" s="537" t="s">
        <v>446</v>
      </c>
      <c r="G424" s="700" t="s">
        <v>145</v>
      </c>
      <c r="H424" s="48" t="s">
        <v>146</v>
      </c>
      <c r="I424" s="92" t="s">
        <v>197</v>
      </c>
      <c r="J424" s="632">
        <f>COUNTIF(I424:I449,[3]DATOS!$D$24)</f>
        <v>26</v>
      </c>
      <c r="K424" s="554" t="str">
        <f>+IF(AND(J424&lt;6,J424&gt;0),"Moderado",IF(AND(J424&lt;12,J424&gt;5),"Mayor",IF(AND(J424&lt;20,J424&gt;11),"Catastrófico","Responda las Preguntas de Impacto")))</f>
        <v>Responda las Preguntas de Impacto</v>
      </c>
      <c r="L424" s="511"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771"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800" t="s">
        <v>447</v>
      </c>
      <c r="O424" s="513" t="s">
        <v>149</v>
      </c>
      <c r="P424" s="33" t="s">
        <v>150</v>
      </c>
      <c r="Q424" s="30" t="s">
        <v>151</v>
      </c>
      <c r="R424" s="33">
        <f>+IFERROR(VLOOKUP(Q424,[16]DATOS!$E$2:$F$17,2,FALSE),"")</f>
        <v>15</v>
      </c>
      <c r="S424" s="531">
        <f>SUM(R424:R431)</f>
        <v>100</v>
      </c>
      <c r="T424" s="531" t="str">
        <f>+IF(AND(S424&lt;=100,S424&gt;=96),"Fuerte",IF(AND(S424&lt;=95,S424&gt;=86),"Moderado",IF(AND(S424&lt;=85,J424&gt;=0),"Débil"," ")))</f>
        <v>Fuerte</v>
      </c>
      <c r="U424" s="531" t="s">
        <v>152</v>
      </c>
      <c r="V424" s="531"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531">
        <f>IF(V424="Fuerte",100,IF(V424="Moderado",50,IF(V424="Débil",0)))</f>
        <v>100</v>
      </c>
      <c r="X424" s="530">
        <f>AVERAGE(W424:W449)</f>
        <v>100</v>
      </c>
      <c r="Y424" s="885" t="s">
        <v>448</v>
      </c>
      <c r="Z424" s="888" t="s">
        <v>264</v>
      </c>
      <c r="AA424" s="890" t="s">
        <v>449</v>
      </c>
      <c r="AB424" s="672" t="str">
        <f>+IF(X424=100,"Fuerte",IF(AND(X424&lt;=99,X424&gt;=50),"Moderado",IF(X424&lt;50,"Débil"," ")))</f>
        <v>Fuerte</v>
      </c>
      <c r="AC424" s="544" t="s">
        <v>156</v>
      </c>
      <c r="AD424" s="544" t="s">
        <v>156</v>
      </c>
      <c r="AE424" s="799"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512"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512" t="str">
        <f>K424</f>
        <v>Responda las Preguntas de Impacto</v>
      </c>
      <c r="AH424" s="511"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604"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892" t="s">
        <v>450</v>
      </c>
      <c r="AK424" s="910">
        <v>43466</v>
      </c>
      <c r="AL424" s="910">
        <v>43830</v>
      </c>
      <c r="AM424" s="912" t="s">
        <v>448</v>
      </c>
      <c r="AN424" s="900" t="s">
        <v>451</v>
      </c>
      <c r="AO424" s="623"/>
      <c r="AP424" s="588"/>
      <c r="AQ424" s="588"/>
      <c r="AR424" s="588"/>
      <c r="AS424" s="588"/>
      <c r="AT424" s="588"/>
      <c r="AU424" s="588"/>
      <c r="AV424" s="588"/>
      <c r="AW424" s="588"/>
      <c r="AX424" s="588"/>
      <c r="AY424" s="588"/>
      <c r="AZ424" s="589"/>
      <c r="BA424" s="592"/>
      <c r="BB424" s="617"/>
      <c r="BC424" s="617"/>
      <c r="BD424" s="617"/>
      <c r="BE424" s="620"/>
    </row>
    <row r="425" spans="1:57" ht="30" customHeight="1" thickBot="1" x14ac:dyDescent="0.3">
      <c r="A425" s="379"/>
      <c r="B425" s="542"/>
      <c r="C425" s="512"/>
      <c r="D425" s="368"/>
      <c r="E425" s="512"/>
      <c r="F425" s="368"/>
      <c r="G425" s="615"/>
      <c r="H425" s="32" t="s">
        <v>161</v>
      </c>
      <c r="I425" s="92" t="s">
        <v>197</v>
      </c>
      <c r="J425" s="551"/>
      <c r="K425" s="554"/>
      <c r="L425" s="512"/>
      <c r="M425" s="772"/>
      <c r="N425" s="391"/>
      <c r="O425" s="371"/>
      <c r="P425" s="34" t="s">
        <v>162</v>
      </c>
      <c r="Q425" s="30" t="s">
        <v>163</v>
      </c>
      <c r="R425" s="34">
        <f>+IFERROR(VLOOKUP(Q425,[16]DATOS!$E$2:$F$17,2,FALSE),"")</f>
        <v>15</v>
      </c>
      <c r="S425" s="373"/>
      <c r="T425" s="373"/>
      <c r="U425" s="373"/>
      <c r="V425" s="373"/>
      <c r="W425" s="373"/>
      <c r="X425" s="530"/>
      <c r="Y425" s="886"/>
      <c r="Z425" s="888"/>
      <c r="AA425" s="890"/>
      <c r="AB425" s="672"/>
      <c r="AC425" s="544"/>
      <c r="AD425" s="544"/>
      <c r="AE425" s="740"/>
      <c r="AF425" s="512"/>
      <c r="AG425" s="512"/>
      <c r="AH425" s="512"/>
      <c r="AI425" s="539"/>
      <c r="AJ425" s="893"/>
      <c r="AK425" s="910"/>
      <c r="AL425" s="910"/>
      <c r="AM425" s="912"/>
      <c r="AN425" s="900"/>
      <c r="AO425" s="580"/>
      <c r="AP425" s="530"/>
      <c r="AQ425" s="530"/>
      <c r="AR425" s="530"/>
      <c r="AS425" s="530"/>
      <c r="AT425" s="530"/>
      <c r="AU425" s="530"/>
      <c r="AV425" s="530"/>
      <c r="AW425" s="530"/>
      <c r="AX425" s="530"/>
      <c r="AY425" s="530"/>
      <c r="AZ425" s="590"/>
      <c r="BA425" s="593"/>
      <c r="BB425" s="618"/>
      <c r="BC425" s="618"/>
      <c r="BD425" s="618"/>
      <c r="BE425" s="621"/>
    </row>
    <row r="426" spans="1:57" ht="30" customHeight="1" thickBot="1" x14ac:dyDescent="0.3">
      <c r="A426" s="379"/>
      <c r="B426" s="542"/>
      <c r="C426" s="512"/>
      <c r="D426" s="368"/>
      <c r="E426" s="512"/>
      <c r="F426" s="368"/>
      <c r="G426" s="615"/>
      <c r="H426" s="32" t="s">
        <v>164</v>
      </c>
      <c r="I426" s="92" t="s">
        <v>197</v>
      </c>
      <c r="J426" s="551"/>
      <c r="K426" s="554"/>
      <c r="L426" s="512"/>
      <c r="M426" s="772"/>
      <c r="N426" s="391"/>
      <c r="O426" s="371"/>
      <c r="P426" s="34" t="s">
        <v>165</v>
      </c>
      <c r="Q426" s="30" t="s">
        <v>166</v>
      </c>
      <c r="R426" s="34">
        <f>+IFERROR(VLOOKUP(Q426,[16]DATOS!$E$2:$F$17,2,FALSE),"")</f>
        <v>15</v>
      </c>
      <c r="S426" s="373"/>
      <c r="T426" s="373"/>
      <c r="U426" s="373"/>
      <c r="V426" s="373"/>
      <c r="W426" s="373"/>
      <c r="X426" s="530"/>
      <c r="Y426" s="886"/>
      <c r="Z426" s="888"/>
      <c r="AA426" s="890"/>
      <c r="AB426" s="672"/>
      <c r="AC426" s="544"/>
      <c r="AD426" s="544"/>
      <c r="AE426" s="740"/>
      <c r="AF426" s="512"/>
      <c r="AG426" s="512"/>
      <c r="AH426" s="512"/>
      <c r="AI426" s="539"/>
      <c r="AJ426" s="893"/>
      <c r="AK426" s="910"/>
      <c r="AL426" s="910"/>
      <c r="AM426" s="912"/>
      <c r="AN426" s="900"/>
      <c r="AO426" s="580"/>
      <c r="AP426" s="530"/>
      <c r="AQ426" s="530"/>
      <c r="AR426" s="530"/>
      <c r="AS426" s="530"/>
      <c r="AT426" s="530"/>
      <c r="AU426" s="530"/>
      <c r="AV426" s="530"/>
      <c r="AW426" s="530"/>
      <c r="AX426" s="530"/>
      <c r="AY426" s="530"/>
      <c r="AZ426" s="590"/>
      <c r="BA426" s="593"/>
      <c r="BB426" s="618"/>
      <c r="BC426" s="618"/>
      <c r="BD426" s="618"/>
      <c r="BE426" s="621"/>
    </row>
    <row r="427" spans="1:57" ht="30" customHeight="1" thickBot="1" x14ac:dyDescent="0.3">
      <c r="A427" s="379"/>
      <c r="B427" s="542"/>
      <c r="C427" s="512"/>
      <c r="D427" s="368"/>
      <c r="E427" s="512"/>
      <c r="F427" s="368"/>
      <c r="G427" s="615"/>
      <c r="H427" s="32" t="s">
        <v>167</v>
      </c>
      <c r="I427" s="92" t="s">
        <v>197</v>
      </c>
      <c r="J427" s="551"/>
      <c r="K427" s="554"/>
      <c r="L427" s="512"/>
      <c r="M427" s="772"/>
      <c r="N427" s="391"/>
      <c r="O427" s="371"/>
      <c r="P427" s="34" t="s">
        <v>169</v>
      </c>
      <c r="Q427" s="30" t="s">
        <v>170</v>
      </c>
      <c r="R427" s="34">
        <f>+IFERROR(VLOOKUP(Q427,[16]DATOS!$E$2:$F$17,2,FALSE),"")</f>
        <v>15</v>
      </c>
      <c r="S427" s="373"/>
      <c r="T427" s="373"/>
      <c r="U427" s="373"/>
      <c r="V427" s="373"/>
      <c r="W427" s="373"/>
      <c r="X427" s="530"/>
      <c r="Y427" s="886"/>
      <c r="Z427" s="888"/>
      <c r="AA427" s="890"/>
      <c r="AB427" s="672"/>
      <c r="AC427" s="544"/>
      <c r="AD427" s="544"/>
      <c r="AE427" s="740"/>
      <c r="AF427" s="512"/>
      <c r="AG427" s="512"/>
      <c r="AH427" s="512"/>
      <c r="AI427" s="539"/>
      <c r="AJ427" s="893"/>
      <c r="AK427" s="910"/>
      <c r="AL427" s="910"/>
      <c r="AM427" s="912"/>
      <c r="AN427" s="900"/>
      <c r="AO427" s="580"/>
      <c r="AP427" s="530"/>
      <c r="AQ427" s="530"/>
      <c r="AR427" s="530"/>
      <c r="AS427" s="530"/>
      <c r="AT427" s="530"/>
      <c r="AU427" s="530"/>
      <c r="AV427" s="530"/>
      <c r="AW427" s="530"/>
      <c r="AX427" s="530"/>
      <c r="AY427" s="530"/>
      <c r="AZ427" s="590"/>
      <c r="BA427" s="593"/>
      <c r="BB427" s="618"/>
      <c r="BC427" s="618"/>
      <c r="BD427" s="618"/>
      <c r="BE427" s="621"/>
    </row>
    <row r="428" spans="1:57" ht="30" customHeight="1" thickBot="1" x14ac:dyDescent="0.3">
      <c r="A428" s="379"/>
      <c r="B428" s="542"/>
      <c r="C428" s="512"/>
      <c r="D428" s="368"/>
      <c r="E428" s="512"/>
      <c r="F428" s="368"/>
      <c r="G428" s="615"/>
      <c r="H428" s="32" t="s">
        <v>171</v>
      </c>
      <c r="I428" s="92" t="s">
        <v>197</v>
      </c>
      <c r="J428" s="551"/>
      <c r="K428" s="554"/>
      <c r="L428" s="512"/>
      <c r="M428" s="772"/>
      <c r="N428" s="391"/>
      <c r="O428" s="371"/>
      <c r="P428" s="34" t="s">
        <v>172</v>
      </c>
      <c r="Q428" s="30" t="s">
        <v>173</v>
      </c>
      <c r="R428" s="34">
        <f>+IFERROR(VLOOKUP(Q428,[16]DATOS!$E$2:$F$17,2,FALSE),"")</f>
        <v>15</v>
      </c>
      <c r="S428" s="373"/>
      <c r="T428" s="373"/>
      <c r="U428" s="373"/>
      <c r="V428" s="373"/>
      <c r="W428" s="373"/>
      <c r="X428" s="530"/>
      <c r="Y428" s="886"/>
      <c r="Z428" s="888"/>
      <c r="AA428" s="890"/>
      <c r="AB428" s="672"/>
      <c r="AC428" s="544"/>
      <c r="AD428" s="544"/>
      <c r="AE428" s="740"/>
      <c r="AF428" s="512"/>
      <c r="AG428" s="512"/>
      <c r="AH428" s="512"/>
      <c r="AI428" s="539"/>
      <c r="AJ428" s="893"/>
      <c r="AK428" s="910"/>
      <c r="AL428" s="910"/>
      <c r="AM428" s="912"/>
      <c r="AN428" s="900"/>
      <c r="AO428" s="580"/>
      <c r="AP428" s="530"/>
      <c r="AQ428" s="530"/>
      <c r="AR428" s="530"/>
      <c r="AS428" s="530"/>
      <c r="AT428" s="530"/>
      <c r="AU428" s="530"/>
      <c r="AV428" s="530"/>
      <c r="AW428" s="530"/>
      <c r="AX428" s="530"/>
      <c r="AY428" s="530"/>
      <c r="AZ428" s="590"/>
      <c r="BA428" s="593"/>
      <c r="BB428" s="618"/>
      <c r="BC428" s="618"/>
      <c r="BD428" s="618"/>
      <c r="BE428" s="621"/>
    </row>
    <row r="429" spans="1:57" ht="30" customHeight="1" thickBot="1" x14ac:dyDescent="0.3">
      <c r="A429" s="379"/>
      <c r="B429" s="542"/>
      <c r="C429" s="512"/>
      <c r="D429" s="368"/>
      <c r="E429" s="512"/>
      <c r="F429" s="368"/>
      <c r="G429" s="615"/>
      <c r="H429" s="32" t="s">
        <v>174</v>
      </c>
      <c r="I429" s="92" t="s">
        <v>197</v>
      </c>
      <c r="J429" s="551"/>
      <c r="K429" s="554"/>
      <c r="L429" s="512"/>
      <c r="M429" s="772"/>
      <c r="N429" s="391"/>
      <c r="O429" s="371"/>
      <c r="P429" s="35" t="s">
        <v>175</v>
      </c>
      <c r="Q429" s="30" t="s">
        <v>176</v>
      </c>
      <c r="R429" s="34">
        <f>+IFERROR(VLOOKUP(Q429,[16]DATOS!$E$2:$F$17,2,FALSE),"")</f>
        <v>15</v>
      </c>
      <c r="S429" s="373"/>
      <c r="T429" s="373"/>
      <c r="U429" s="373"/>
      <c r="V429" s="373"/>
      <c r="W429" s="373"/>
      <c r="X429" s="530"/>
      <c r="Y429" s="886"/>
      <c r="Z429" s="888"/>
      <c r="AA429" s="890"/>
      <c r="AB429" s="672"/>
      <c r="AC429" s="544"/>
      <c r="AD429" s="544"/>
      <c r="AE429" s="740"/>
      <c r="AF429" s="512"/>
      <c r="AG429" s="512"/>
      <c r="AH429" s="512"/>
      <c r="AI429" s="539"/>
      <c r="AJ429" s="893"/>
      <c r="AK429" s="910"/>
      <c r="AL429" s="910"/>
      <c r="AM429" s="912"/>
      <c r="AN429" s="900"/>
      <c r="AO429" s="580"/>
      <c r="AP429" s="530"/>
      <c r="AQ429" s="530"/>
      <c r="AR429" s="530"/>
      <c r="AS429" s="530"/>
      <c r="AT429" s="530"/>
      <c r="AU429" s="530"/>
      <c r="AV429" s="530"/>
      <c r="AW429" s="530"/>
      <c r="AX429" s="530"/>
      <c r="AY429" s="530"/>
      <c r="AZ429" s="590"/>
      <c r="BA429" s="593"/>
      <c r="BB429" s="618"/>
      <c r="BC429" s="618"/>
      <c r="BD429" s="618"/>
      <c r="BE429" s="621"/>
    </row>
    <row r="430" spans="1:57" ht="30" customHeight="1" thickBot="1" x14ac:dyDescent="0.3">
      <c r="A430" s="379"/>
      <c r="B430" s="542"/>
      <c r="C430" s="512"/>
      <c r="D430" s="368"/>
      <c r="E430" s="512"/>
      <c r="F430" s="368"/>
      <c r="G430" s="615"/>
      <c r="H430" s="32" t="s">
        <v>177</v>
      </c>
      <c r="I430" s="92" t="s">
        <v>197</v>
      </c>
      <c r="J430" s="551"/>
      <c r="K430" s="554"/>
      <c r="L430" s="512"/>
      <c r="M430" s="772"/>
      <c r="N430" s="391"/>
      <c r="O430" s="371"/>
      <c r="P430" s="34" t="s">
        <v>178</v>
      </c>
      <c r="Q430" s="34" t="s">
        <v>179</v>
      </c>
      <c r="R430" s="34">
        <f>+IFERROR(VLOOKUP(Q430,[16]DATOS!$E$2:$F$17,2,FALSE),"")</f>
        <v>10</v>
      </c>
      <c r="S430" s="373"/>
      <c r="T430" s="373"/>
      <c r="U430" s="373"/>
      <c r="V430" s="373"/>
      <c r="W430" s="373"/>
      <c r="X430" s="530"/>
      <c r="Y430" s="886"/>
      <c r="Z430" s="888"/>
      <c r="AA430" s="890"/>
      <c r="AB430" s="672"/>
      <c r="AC430" s="544"/>
      <c r="AD430" s="544"/>
      <c r="AE430" s="740"/>
      <c r="AF430" s="512"/>
      <c r="AG430" s="512"/>
      <c r="AH430" s="512"/>
      <c r="AI430" s="539"/>
      <c r="AJ430" s="893"/>
      <c r="AK430" s="910"/>
      <c r="AL430" s="910"/>
      <c r="AM430" s="912"/>
      <c r="AN430" s="900"/>
      <c r="AO430" s="580"/>
      <c r="AP430" s="530"/>
      <c r="AQ430" s="530"/>
      <c r="AR430" s="530"/>
      <c r="AS430" s="530"/>
      <c r="AT430" s="530"/>
      <c r="AU430" s="530"/>
      <c r="AV430" s="530"/>
      <c r="AW430" s="530"/>
      <c r="AX430" s="530"/>
      <c r="AY430" s="530"/>
      <c r="AZ430" s="590"/>
      <c r="BA430" s="593"/>
      <c r="BB430" s="618"/>
      <c r="BC430" s="618"/>
      <c r="BD430" s="618"/>
      <c r="BE430" s="621"/>
    </row>
    <row r="431" spans="1:57" ht="72" customHeight="1" thickBot="1" x14ac:dyDescent="0.3">
      <c r="A431" s="379"/>
      <c r="B431" s="542"/>
      <c r="C431" s="512"/>
      <c r="D431" s="368"/>
      <c r="E431" s="513"/>
      <c r="F431" s="368"/>
      <c r="G431" s="615"/>
      <c r="H431" s="32" t="s">
        <v>180</v>
      </c>
      <c r="I431" s="92" t="s">
        <v>197</v>
      </c>
      <c r="J431" s="551"/>
      <c r="K431" s="554"/>
      <c r="L431" s="512"/>
      <c r="M431" s="772"/>
      <c r="N431" s="391"/>
      <c r="O431" s="520"/>
      <c r="P431" s="31"/>
      <c r="Q431" s="35"/>
      <c r="R431" s="35"/>
      <c r="S431" s="373"/>
      <c r="T431" s="373"/>
      <c r="U431" s="373"/>
      <c r="V431" s="373"/>
      <c r="W431" s="373"/>
      <c r="X431" s="530"/>
      <c r="Y431" s="887"/>
      <c r="Z431" s="889"/>
      <c r="AA431" s="891"/>
      <c r="AB431" s="672"/>
      <c r="AC431" s="544"/>
      <c r="AD431" s="544"/>
      <c r="AE431" s="740"/>
      <c r="AF431" s="512"/>
      <c r="AG431" s="512"/>
      <c r="AH431" s="512"/>
      <c r="AI431" s="539"/>
      <c r="AJ431" s="893"/>
      <c r="AK431" s="911"/>
      <c r="AL431" s="911"/>
      <c r="AM431" s="913"/>
      <c r="AN431" s="900"/>
      <c r="AO431" s="581"/>
      <c r="AP431" s="531"/>
      <c r="AQ431" s="531"/>
      <c r="AR431" s="531"/>
      <c r="AS431" s="531"/>
      <c r="AT431" s="531"/>
      <c r="AU431" s="531"/>
      <c r="AV431" s="531"/>
      <c r="AW431" s="531"/>
      <c r="AX431" s="531"/>
      <c r="AY431" s="531"/>
      <c r="AZ431" s="591"/>
      <c r="BA431" s="594"/>
      <c r="BB431" s="619"/>
      <c r="BC431" s="619"/>
      <c r="BD431" s="619"/>
      <c r="BE431" s="622"/>
    </row>
    <row r="432" spans="1:57" ht="30" customHeight="1" thickBot="1" x14ac:dyDescent="0.3">
      <c r="A432" s="379"/>
      <c r="B432" s="542"/>
      <c r="C432" s="512"/>
      <c r="D432" s="368"/>
      <c r="E432" s="614"/>
      <c r="F432" s="368"/>
      <c r="G432" s="615"/>
      <c r="H432" s="32" t="s">
        <v>181</v>
      </c>
      <c r="I432" s="92" t="s">
        <v>197</v>
      </c>
      <c r="J432" s="551"/>
      <c r="K432" s="554"/>
      <c r="L432" s="512"/>
      <c r="M432" s="772"/>
      <c r="N432" s="391"/>
      <c r="O432" s="371"/>
      <c r="P432" s="34" t="s">
        <v>150</v>
      </c>
      <c r="Q432" s="30" t="s">
        <v>151</v>
      </c>
      <c r="R432" s="34">
        <f>+IFERROR(VLOOKUP(Q432,[16]DATOS!$E$2:$F$17,2,FALSE),"")</f>
        <v>15</v>
      </c>
      <c r="S432" s="530">
        <f>SUM(R432:R441)</f>
        <v>100</v>
      </c>
      <c r="T432" s="529" t="str">
        <f>+IF(AND(S432&lt;=100,S432&gt;=96),"Fuerte",IF(AND(S432&lt;=95,S432&gt;=86),"Moderado",IF(AND(S432&lt;=85,J432&gt;=0),"Débil"," ")))</f>
        <v>Fuerte</v>
      </c>
      <c r="U432" s="529" t="s">
        <v>152</v>
      </c>
      <c r="V432" s="529"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529"/>
      <c r="X432" s="530"/>
      <c r="Y432" s="520"/>
      <c r="Z432" s="573"/>
      <c r="AA432" s="520"/>
      <c r="AB432" s="672"/>
      <c r="AC432" s="544"/>
      <c r="AD432" s="544"/>
      <c r="AE432" s="740"/>
      <c r="AF432" s="512"/>
      <c r="AG432" s="512"/>
      <c r="AH432" s="512"/>
      <c r="AI432" s="539"/>
      <c r="AJ432" s="897"/>
      <c r="AK432" s="898"/>
      <c r="AL432" s="898"/>
      <c r="AM432" s="899"/>
      <c r="AN432" s="900"/>
      <c r="AO432" s="582"/>
      <c r="AP432" s="373"/>
      <c r="AQ432" s="373"/>
      <c r="AR432" s="373"/>
      <c r="AS432" s="373"/>
      <c r="AT432" s="373"/>
      <c r="AU432" s="373"/>
      <c r="AV432" s="373"/>
      <c r="AW432" s="373"/>
      <c r="AX432" s="373"/>
      <c r="AY432" s="373"/>
      <c r="AZ432" s="420"/>
      <c r="BA432" s="426"/>
      <c r="BB432" s="422"/>
      <c r="BC432" s="422"/>
      <c r="BD432" s="422"/>
      <c r="BE432" s="611"/>
    </row>
    <row r="433" spans="1:57" ht="30" customHeight="1" thickBot="1" x14ac:dyDescent="0.3">
      <c r="A433" s="379"/>
      <c r="B433" s="542"/>
      <c r="C433" s="512"/>
      <c r="D433" s="368"/>
      <c r="E433" s="615"/>
      <c r="F433" s="368"/>
      <c r="G433" s="615"/>
      <c r="H433" s="32" t="s">
        <v>182</v>
      </c>
      <c r="I433" s="92" t="s">
        <v>197</v>
      </c>
      <c r="J433" s="551"/>
      <c r="K433" s="554"/>
      <c r="L433" s="512"/>
      <c r="M433" s="772"/>
      <c r="N433" s="391"/>
      <c r="O433" s="371"/>
      <c r="P433" s="34" t="s">
        <v>162</v>
      </c>
      <c r="Q433" s="30" t="s">
        <v>163</v>
      </c>
      <c r="R433" s="34">
        <f>+IFERROR(VLOOKUP(Q433,[16]DATOS!$E$2:$F$17,2,FALSE),"")</f>
        <v>15</v>
      </c>
      <c r="S433" s="530"/>
      <c r="T433" s="530"/>
      <c r="U433" s="530"/>
      <c r="V433" s="530"/>
      <c r="W433" s="530"/>
      <c r="X433" s="530"/>
      <c r="Y433" s="512"/>
      <c r="Z433" s="530"/>
      <c r="AA433" s="512"/>
      <c r="AB433" s="672"/>
      <c r="AC433" s="544"/>
      <c r="AD433" s="544"/>
      <c r="AE433" s="740"/>
      <c r="AF433" s="512"/>
      <c r="AG433" s="512"/>
      <c r="AH433" s="512"/>
      <c r="AI433" s="539"/>
      <c r="AJ433" s="897"/>
      <c r="AK433" s="898"/>
      <c r="AL433" s="898"/>
      <c r="AM433" s="899"/>
      <c r="AN433" s="900"/>
      <c r="AO433" s="582"/>
      <c r="AP433" s="373"/>
      <c r="AQ433" s="373"/>
      <c r="AR433" s="373"/>
      <c r="AS433" s="373"/>
      <c r="AT433" s="373"/>
      <c r="AU433" s="373"/>
      <c r="AV433" s="373"/>
      <c r="AW433" s="373"/>
      <c r="AX433" s="373"/>
      <c r="AY433" s="373"/>
      <c r="AZ433" s="420"/>
      <c r="BA433" s="426"/>
      <c r="BB433" s="422"/>
      <c r="BC433" s="422"/>
      <c r="BD433" s="422"/>
      <c r="BE433" s="611"/>
    </row>
    <row r="434" spans="1:57" ht="30" customHeight="1" thickBot="1" x14ac:dyDescent="0.3">
      <c r="A434" s="379"/>
      <c r="B434" s="542"/>
      <c r="C434" s="512"/>
      <c r="D434" s="368"/>
      <c r="E434" s="615"/>
      <c r="F434" s="368"/>
      <c r="G434" s="615"/>
      <c r="H434" s="32" t="s">
        <v>183</v>
      </c>
      <c r="I434" s="92" t="s">
        <v>197</v>
      </c>
      <c r="J434" s="551"/>
      <c r="K434" s="554"/>
      <c r="L434" s="512"/>
      <c r="M434" s="772"/>
      <c r="N434" s="391"/>
      <c r="O434" s="371"/>
      <c r="P434" s="34" t="s">
        <v>165</v>
      </c>
      <c r="Q434" s="30" t="s">
        <v>166</v>
      </c>
      <c r="R434" s="34">
        <f>+IFERROR(VLOOKUP(Q434,[16]DATOS!$E$2:$F$17,2,FALSE),"")</f>
        <v>15</v>
      </c>
      <c r="S434" s="530"/>
      <c r="T434" s="530"/>
      <c r="U434" s="530"/>
      <c r="V434" s="530"/>
      <c r="W434" s="530"/>
      <c r="X434" s="530"/>
      <c r="Y434" s="512"/>
      <c r="Z434" s="530"/>
      <c r="AA434" s="512"/>
      <c r="AB434" s="672"/>
      <c r="AC434" s="544"/>
      <c r="AD434" s="544"/>
      <c r="AE434" s="740"/>
      <c r="AF434" s="512"/>
      <c r="AG434" s="512"/>
      <c r="AH434" s="512"/>
      <c r="AI434" s="539"/>
      <c r="AJ434" s="897"/>
      <c r="AK434" s="898"/>
      <c r="AL434" s="898"/>
      <c r="AM434" s="899"/>
      <c r="AN434" s="900"/>
      <c r="AO434" s="582"/>
      <c r="AP434" s="373"/>
      <c r="AQ434" s="373"/>
      <c r="AR434" s="373"/>
      <c r="AS434" s="373"/>
      <c r="AT434" s="373"/>
      <c r="AU434" s="373"/>
      <c r="AV434" s="373"/>
      <c r="AW434" s="373"/>
      <c r="AX434" s="373"/>
      <c r="AY434" s="373"/>
      <c r="AZ434" s="420"/>
      <c r="BA434" s="426"/>
      <c r="BB434" s="422"/>
      <c r="BC434" s="422"/>
      <c r="BD434" s="422"/>
      <c r="BE434" s="611"/>
    </row>
    <row r="435" spans="1:57" ht="30" customHeight="1" thickBot="1" x14ac:dyDescent="0.3">
      <c r="A435" s="379"/>
      <c r="B435" s="542"/>
      <c r="C435" s="512"/>
      <c r="D435" s="368"/>
      <c r="E435" s="615"/>
      <c r="F435" s="368"/>
      <c r="G435" s="615"/>
      <c r="H435" s="32" t="s">
        <v>184</v>
      </c>
      <c r="I435" s="92" t="s">
        <v>197</v>
      </c>
      <c r="J435" s="551"/>
      <c r="K435" s="554"/>
      <c r="L435" s="512"/>
      <c r="M435" s="772"/>
      <c r="N435" s="391"/>
      <c r="O435" s="371"/>
      <c r="P435" s="34" t="s">
        <v>169</v>
      </c>
      <c r="Q435" s="30" t="s">
        <v>170</v>
      </c>
      <c r="R435" s="34">
        <f>+IFERROR(VLOOKUP(Q435,[16]DATOS!$E$2:$F$17,2,FALSE),"")</f>
        <v>15</v>
      </c>
      <c r="S435" s="530"/>
      <c r="T435" s="530"/>
      <c r="U435" s="530"/>
      <c r="V435" s="530"/>
      <c r="W435" s="530"/>
      <c r="X435" s="530"/>
      <c r="Y435" s="512"/>
      <c r="Z435" s="530"/>
      <c r="AA435" s="512"/>
      <c r="AB435" s="672"/>
      <c r="AC435" s="544"/>
      <c r="AD435" s="544"/>
      <c r="AE435" s="740"/>
      <c r="AF435" s="512"/>
      <c r="AG435" s="512"/>
      <c r="AH435" s="512"/>
      <c r="AI435" s="539"/>
      <c r="AJ435" s="897"/>
      <c r="AK435" s="898"/>
      <c r="AL435" s="898"/>
      <c r="AM435" s="899"/>
      <c r="AN435" s="900"/>
      <c r="AO435" s="582"/>
      <c r="AP435" s="373"/>
      <c r="AQ435" s="373"/>
      <c r="AR435" s="373"/>
      <c r="AS435" s="373"/>
      <c r="AT435" s="373"/>
      <c r="AU435" s="373"/>
      <c r="AV435" s="373"/>
      <c r="AW435" s="373"/>
      <c r="AX435" s="373"/>
      <c r="AY435" s="373"/>
      <c r="AZ435" s="420"/>
      <c r="BA435" s="426"/>
      <c r="BB435" s="422"/>
      <c r="BC435" s="422"/>
      <c r="BD435" s="422"/>
      <c r="BE435" s="611"/>
    </row>
    <row r="436" spans="1:57" ht="18.75" customHeight="1" thickBot="1" x14ac:dyDescent="0.3">
      <c r="A436" s="379"/>
      <c r="B436" s="542"/>
      <c r="C436" s="512"/>
      <c r="D436" s="368"/>
      <c r="E436" s="615"/>
      <c r="F436" s="368"/>
      <c r="G436" s="615"/>
      <c r="H436" s="521" t="s">
        <v>185</v>
      </c>
      <c r="I436" s="92" t="s">
        <v>197</v>
      </c>
      <c r="J436" s="551"/>
      <c r="K436" s="554"/>
      <c r="L436" s="512"/>
      <c r="M436" s="772"/>
      <c r="N436" s="391"/>
      <c r="O436" s="371"/>
      <c r="P436" s="34" t="s">
        <v>172</v>
      </c>
      <c r="Q436" s="30" t="s">
        <v>173</v>
      </c>
      <c r="R436" s="34">
        <f>+IFERROR(VLOOKUP(Q436,[16]DATOS!$E$2:$F$17,2,FALSE),"")</f>
        <v>15</v>
      </c>
      <c r="S436" s="530"/>
      <c r="T436" s="530"/>
      <c r="U436" s="530"/>
      <c r="V436" s="530"/>
      <c r="W436" s="530"/>
      <c r="X436" s="530"/>
      <c r="Y436" s="512"/>
      <c r="Z436" s="530"/>
      <c r="AA436" s="512"/>
      <c r="AB436" s="672"/>
      <c r="AC436" s="544"/>
      <c r="AD436" s="544"/>
      <c r="AE436" s="740"/>
      <c r="AF436" s="512"/>
      <c r="AG436" s="512"/>
      <c r="AH436" s="512"/>
      <c r="AI436" s="539"/>
      <c r="AJ436" s="897"/>
      <c r="AK436" s="898"/>
      <c r="AL436" s="898"/>
      <c r="AM436" s="899"/>
      <c r="AN436" s="900"/>
      <c r="AO436" s="582"/>
      <c r="AP436" s="373"/>
      <c r="AQ436" s="373"/>
      <c r="AR436" s="373"/>
      <c r="AS436" s="373"/>
      <c r="AT436" s="373"/>
      <c r="AU436" s="373"/>
      <c r="AV436" s="373"/>
      <c r="AW436" s="373"/>
      <c r="AX436" s="373"/>
      <c r="AY436" s="373"/>
      <c r="AZ436" s="420"/>
      <c r="BA436" s="426"/>
      <c r="BB436" s="422"/>
      <c r="BC436" s="422"/>
      <c r="BD436" s="422"/>
      <c r="BE436" s="611"/>
    </row>
    <row r="437" spans="1:57" ht="30" customHeight="1" thickBot="1" x14ac:dyDescent="0.3">
      <c r="A437" s="379"/>
      <c r="B437" s="542"/>
      <c r="C437" s="512"/>
      <c r="D437" s="368"/>
      <c r="E437" s="615"/>
      <c r="F437" s="368"/>
      <c r="G437" s="615"/>
      <c r="H437" s="521"/>
      <c r="I437" s="92" t="s">
        <v>197</v>
      </c>
      <c r="J437" s="551"/>
      <c r="K437" s="554"/>
      <c r="L437" s="512"/>
      <c r="M437" s="772"/>
      <c r="N437" s="391"/>
      <c r="O437" s="371"/>
      <c r="P437" s="34" t="s">
        <v>175</v>
      </c>
      <c r="Q437" s="30" t="s">
        <v>176</v>
      </c>
      <c r="R437" s="34">
        <f>+IFERROR(VLOOKUP(Q437,[16]DATOS!$E$2:$F$17,2,FALSE),"")</f>
        <v>15</v>
      </c>
      <c r="S437" s="530"/>
      <c r="T437" s="530"/>
      <c r="U437" s="530"/>
      <c r="V437" s="530"/>
      <c r="W437" s="530"/>
      <c r="X437" s="530"/>
      <c r="Y437" s="512"/>
      <c r="Z437" s="530"/>
      <c r="AA437" s="512"/>
      <c r="AB437" s="672"/>
      <c r="AC437" s="544"/>
      <c r="AD437" s="544"/>
      <c r="AE437" s="740"/>
      <c r="AF437" s="512"/>
      <c r="AG437" s="512"/>
      <c r="AH437" s="512"/>
      <c r="AI437" s="539"/>
      <c r="AJ437" s="897"/>
      <c r="AK437" s="898"/>
      <c r="AL437" s="898"/>
      <c r="AM437" s="899"/>
      <c r="AN437" s="900"/>
      <c r="AO437" s="582"/>
      <c r="AP437" s="373"/>
      <c r="AQ437" s="373"/>
      <c r="AR437" s="373"/>
      <c r="AS437" s="373"/>
      <c r="AT437" s="373"/>
      <c r="AU437" s="373"/>
      <c r="AV437" s="373"/>
      <c r="AW437" s="373"/>
      <c r="AX437" s="373"/>
      <c r="AY437" s="373"/>
      <c r="AZ437" s="420"/>
      <c r="BA437" s="426"/>
      <c r="BB437" s="422"/>
      <c r="BC437" s="422"/>
      <c r="BD437" s="422"/>
      <c r="BE437" s="611"/>
    </row>
    <row r="438" spans="1:57" ht="27.75" hidden="1" customHeight="1" x14ac:dyDescent="0.25">
      <c r="A438" s="379"/>
      <c r="B438" s="542"/>
      <c r="C438" s="512"/>
      <c r="D438" s="368"/>
      <c r="E438" s="615"/>
      <c r="F438" s="368"/>
      <c r="G438" s="615"/>
      <c r="H438" s="523" t="s">
        <v>186</v>
      </c>
      <c r="I438" s="92" t="s">
        <v>197</v>
      </c>
      <c r="J438" s="551"/>
      <c r="K438" s="554"/>
      <c r="L438" s="512"/>
      <c r="M438" s="772"/>
      <c r="N438" s="391"/>
      <c r="O438" s="371"/>
      <c r="P438" s="34" t="s">
        <v>178</v>
      </c>
      <c r="Q438" s="34" t="s">
        <v>179</v>
      </c>
      <c r="R438" s="34">
        <f>+IFERROR(VLOOKUP(Q438,[16]DATOS!$E$2:$F$17,2,FALSE),"")</f>
        <v>10</v>
      </c>
      <c r="S438" s="530"/>
      <c r="T438" s="530"/>
      <c r="U438" s="530"/>
      <c r="V438" s="530"/>
      <c r="W438" s="530"/>
      <c r="X438" s="530"/>
      <c r="Y438" s="512"/>
      <c r="Z438" s="530"/>
      <c r="AA438" s="512"/>
      <c r="AB438" s="672"/>
      <c r="AC438" s="544"/>
      <c r="AD438" s="544"/>
      <c r="AE438" s="740"/>
      <c r="AF438" s="512"/>
      <c r="AG438" s="512"/>
      <c r="AH438" s="512"/>
      <c r="AI438" s="539"/>
      <c r="AJ438" s="897"/>
      <c r="AK438" s="898"/>
      <c r="AL438" s="898"/>
      <c r="AM438" s="899"/>
      <c r="AN438" s="900"/>
      <c r="AO438" s="582"/>
      <c r="AP438" s="373"/>
      <c r="AQ438" s="373"/>
      <c r="AR438" s="373"/>
      <c r="AS438" s="373"/>
      <c r="AT438" s="373"/>
      <c r="AU438" s="373"/>
      <c r="AV438" s="373"/>
      <c r="AW438" s="373"/>
      <c r="AX438" s="373"/>
      <c r="AY438" s="373"/>
      <c r="AZ438" s="420"/>
      <c r="BA438" s="426"/>
      <c r="BB438" s="422"/>
      <c r="BC438" s="422"/>
      <c r="BD438" s="422"/>
      <c r="BE438" s="611"/>
    </row>
    <row r="439" spans="1:57" ht="26.25" customHeight="1" thickBot="1" x14ac:dyDescent="0.3">
      <c r="A439" s="379"/>
      <c r="B439" s="542"/>
      <c r="C439" s="512"/>
      <c r="D439" s="368"/>
      <c r="E439" s="615"/>
      <c r="F439" s="368"/>
      <c r="G439" s="615"/>
      <c r="H439" s="525"/>
      <c r="I439" s="92" t="s">
        <v>197</v>
      </c>
      <c r="J439" s="551"/>
      <c r="K439" s="554"/>
      <c r="L439" s="512"/>
      <c r="M439" s="772"/>
      <c r="N439" s="615"/>
      <c r="O439" s="371"/>
      <c r="P439" s="373"/>
      <c r="Q439" s="373"/>
      <c r="R439" s="373"/>
      <c r="S439" s="530"/>
      <c r="T439" s="530"/>
      <c r="U439" s="530"/>
      <c r="V439" s="530"/>
      <c r="W439" s="530"/>
      <c r="X439" s="530"/>
      <c r="Y439" s="512"/>
      <c r="Z439" s="530"/>
      <c r="AA439" s="512"/>
      <c r="AB439" s="672"/>
      <c r="AC439" s="544"/>
      <c r="AD439" s="544"/>
      <c r="AE439" s="740"/>
      <c r="AF439" s="512"/>
      <c r="AG439" s="512"/>
      <c r="AH439" s="512"/>
      <c r="AI439" s="536"/>
      <c r="AJ439" s="902" t="s">
        <v>452</v>
      </c>
      <c r="AK439" s="905" t="s">
        <v>206</v>
      </c>
      <c r="AL439" s="905" t="s">
        <v>226</v>
      </c>
      <c r="AM439" s="908"/>
      <c r="AN439" s="900"/>
      <c r="AO439" s="582"/>
      <c r="AP439" s="373"/>
      <c r="AQ439" s="373"/>
      <c r="AR439" s="373"/>
      <c r="AS439" s="373"/>
      <c r="AT439" s="373"/>
      <c r="AU439" s="373"/>
      <c r="AV439" s="373"/>
      <c r="AW439" s="373"/>
      <c r="AX439" s="373"/>
      <c r="AY439" s="373"/>
      <c r="AZ439" s="420"/>
      <c r="BA439" s="426"/>
      <c r="BB439" s="422"/>
      <c r="BC439" s="422"/>
      <c r="BD439" s="422"/>
      <c r="BE439" s="611"/>
    </row>
    <row r="440" spans="1:57" ht="18.75" customHeight="1" thickBot="1" x14ac:dyDescent="0.3">
      <c r="A440" s="379"/>
      <c r="B440" s="542"/>
      <c r="C440" s="512"/>
      <c r="D440" s="368"/>
      <c r="E440" s="615"/>
      <c r="F440" s="368"/>
      <c r="G440" s="615"/>
      <c r="H440" s="521" t="s">
        <v>187</v>
      </c>
      <c r="I440" s="92" t="s">
        <v>197</v>
      </c>
      <c r="J440" s="551"/>
      <c r="K440" s="554"/>
      <c r="L440" s="512"/>
      <c r="M440" s="772"/>
      <c r="N440" s="615"/>
      <c r="O440" s="371"/>
      <c r="P440" s="373"/>
      <c r="Q440" s="373"/>
      <c r="R440" s="373"/>
      <c r="S440" s="530"/>
      <c r="T440" s="530"/>
      <c r="U440" s="530"/>
      <c r="V440" s="530"/>
      <c r="W440" s="530"/>
      <c r="X440" s="530"/>
      <c r="Y440" s="512"/>
      <c r="Z440" s="530"/>
      <c r="AA440" s="512"/>
      <c r="AB440" s="672"/>
      <c r="AC440" s="544"/>
      <c r="AD440" s="544"/>
      <c r="AE440" s="740"/>
      <c r="AF440" s="512"/>
      <c r="AG440" s="512"/>
      <c r="AH440" s="512"/>
      <c r="AI440" s="536"/>
      <c r="AJ440" s="903"/>
      <c r="AK440" s="906"/>
      <c r="AL440" s="906"/>
      <c r="AM440" s="885"/>
      <c r="AN440" s="900"/>
      <c r="AO440" s="582"/>
      <c r="AP440" s="373"/>
      <c r="AQ440" s="373"/>
      <c r="AR440" s="373"/>
      <c r="AS440" s="373"/>
      <c r="AT440" s="373"/>
      <c r="AU440" s="373"/>
      <c r="AV440" s="373"/>
      <c r="AW440" s="373"/>
      <c r="AX440" s="373"/>
      <c r="AY440" s="373"/>
      <c r="AZ440" s="420"/>
      <c r="BA440" s="426"/>
      <c r="BB440" s="422"/>
      <c r="BC440" s="422"/>
      <c r="BD440" s="422"/>
      <c r="BE440" s="611"/>
    </row>
    <row r="441" spans="1:57" ht="9.75" customHeight="1" thickBot="1" x14ac:dyDescent="0.3">
      <c r="A441" s="379"/>
      <c r="B441" s="542"/>
      <c r="C441" s="512"/>
      <c r="D441" s="368"/>
      <c r="E441" s="615"/>
      <c r="F441" s="368"/>
      <c r="G441" s="615"/>
      <c r="H441" s="521"/>
      <c r="I441" s="92" t="s">
        <v>197</v>
      </c>
      <c r="J441" s="551"/>
      <c r="K441" s="554"/>
      <c r="L441" s="512"/>
      <c r="M441" s="772"/>
      <c r="N441" s="615"/>
      <c r="O441" s="371"/>
      <c r="P441" s="373"/>
      <c r="Q441" s="373"/>
      <c r="R441" s="373"/>
      <c r="S441" s="530"/>
      <c r="T441" s="530"/>
      <c r="U441" s="530"/>
      <c r="V441" s="530"/>
      <c r="W441" s="530"/>
      <c r="X441" s="530"/>
      <c r="Y441" s="512"/>
      <c r="Z441" s="530"/>
      <c r="AA441" s="512"/>
      <c r="AB441" s="672"/>
      <c r="AC441" s="544"/>
      <c r="AD441" s="544"/>
      <c r="AE441" s="740"/>
      <c r="AF441" s="512"/>
      <c r="AG441" s="512"/>
      <c r="AH441" s="512"/>
      <c r="AI441" s="536"/>
      <c r="AJ441" s="903"/>
      <c r="AK441" s="906"/>
      <c r="AL441" s="906"/>
      <c r="AM441" s="885"/>
      <c r="AN441" s="900"/>
      <c r="AO441" s="582"/>
      <c r="AP441" s="373"/>
      <c r="AQ441" s="373"/>
      <c r="AR441" s="373"/>
      <c r="AS441" s="373"/>
      <c r="AT441" s="373"/>
      <c r="AU441" s="373"/>
      <c r="AV441" s="373"/>
      <c r="AW441" s="373"/>
      <c r="AX441" s="373"/>
      <c r="AY441" s="373"/>
      <c r="AZ441" s="420"/>
      <c r="BA441" s="426"/>
      <c r="BB441" s="422"/>
      <c r="BC441" s="422"/>
      <c r="BD441" s="422"/>
      <c r="BE441" s="611"/>
    </row>
    <row r="442" spans="1:57" ht="18.75" customHeight="1" thickBot="1" x14ac:dyDescent="0.3">
      <c r="A442" s="379"/>
      <c r="B442" s="542"/>
      <c r="C442" s="512"/>
      <c r="D442" s="368"/>
      <c r="E442" s="615"/>
      <c r="F442" s="368"/>
      <c r="G442" s="615"/>
      <c r="H442" s="521" t="s">
        <v>188</v>
      </c>
      <c r="I442" s="92" t="s">
        <v>197</v>
      </c>
      <c r="J442" s="551"/>
      <c r="K442" s="554"/>
      <c r="L442" s="512"/>
      <c r="M442" s="772"/>
      <c r="N442" s="615"/>
      <c r="O442" s="371"/>
      <c r="P442" s="373"/>
      <c r="Q442" s="373"/>
      <c r="R442" s="373"/>
      <c r="S442" s="530"/>
      <c r="T442" s="530"/>
      <c r="U442" s="530"/>
      <c r="V442" s="530"/>
      <c r="W442" s="530"/>
      <c r="X442" s="530"/>
      <c r="Y442" s="512"/>
      <c r="Z442" s="530"/>
      <c r="AA442" s="512"/>
      <c r="AB442" s="672"/>
      <c r="AC442" s="544"/>
      <c r="AD442" s="544"/>
      <c r="AE442" s="740"/>
      <c r="AF442" s="512"/>
      <c r="AG442" s="512"/>
      <c r="AH442" s="512"/>
      <c r="AI442" s="536"/>
      <c r="AJ442" s="903"/>
      <c r="AK442" s="906"/>
      <c r="AL442" s="906"/>
      <c r="AM442" s="885"/>
      <c r="AN442" s="900"/>
    </row>
    <row r="443" spans="1:57" ht="12.75" customHeight="1" thickBot="1" x14ac:dyDescent="0.3">
      <c r="A443" s="379"/>
      <c r="B443" s="542"/>
      <c r="C443" s="512"/>
      <c r="D443" s="368"/>
      <c r="E443" s="615"/>
      <c r="F443" s="368"/>
      <c r="G443" s="615"/>
      <c r="H443" s="521"/>
      <c r="I443" s="92" t="s">
        <v>197</v>
      </c>
      <c r="J443" s="551"/>
      <c r="K443" s="554"/>
      <c r="L443" s="512"/>
      <c r="M443" s="772"/>
      <c r="N443" s="615"/>
      <c r="O443" s="371"/>
      <c r="P443" s="373"/>
      <c r="Q443" s="373"/>
      <c r="R443" s="373"/>
      <c r="S443" s="530"/>
      <c r="T443" s="530"/>
      <c r="U443" s="530"/>
      <c r="V443" s="530"/>
      <c r="W443" s="530"/>
      <c r="X443" s="530"/>
      <c r="Y443" s="512"/>
      <c r="Z443" s="530"/>
      <c r="AA443" s="512"/>
      <c r="AB443" s="672"/>
      <c r="AC443" s="544"/>
      <c r="AD443" s="544"/>
      <c r="AE443" s="740"/>
      <c r="AF443" s="512"/>
      <c r="AG443" s="512"/>
      <c r="AH443" s="512"/>
      <c r="AI443" s="536"/>
      <c r="AJ443" s="903"/>
      <c r="AK443" s="906"/>
      <c r="AL443" s="906"/>
      <c r="AM443" s="885"/>
      <c r="AN443" s="900"/>
    </row>
    <row r="444" spans="1:57" ht="18.75" customHeight="1" thickBot="1" x14ac:dyDescent="0.3">
      <c r="A444" s="379"/>
      <c r="B444" s="542"/>
      <c r="C444" s="512"/>
      <c r="D444" s="368"/>
      <c r="E444" s="615"/>
      <c r="F444" s="368"/>
      <c r="G444" s="615"/>
      <c r="H444" s="521" t="s">
        <v>189</v>
      </c>
      <c r="I444" s="92" t="s">
        <v>197</v>
      </c>
      <c r="J444" s="551"/>
      <c r="K444" s="554"/>
      <c r="L444" s="512"/>
      <c r="M444" s="772"/>
      <c r="N444" s="615"/>
      <c r="O444" s="371"/>
      <c r="P444" s="373"/>
      <c r="Q444" s="373"/>
      <c r="R444" s="373"/>
      <c r="S444" s="530"/>
      <c r="T444" s="530"/>
      <c r="U444" s="530"/>
      <c r="V444" s="530"/>
      <c r="W444" s="530"/>
      <c r="X444" s="530"/>
      <c r="Y444" s="512"/>
      <c r="Z444" s="530"/>
      <c r="AA444" s="512"/>
      <c r="AB444" s="672"/>
      <c r="AC444" s="544"/>
      <c r="AD444" s="544"/>
      <c r="AE444" s="740"/>
      <c r="AF444" s="512"/>
      <c r="AG444" s="512"/>
      <c r="AH444" s="512"/>
      <c r="AI444" s="536"/>
      <c r="AJ444" s="903"/>
      <c r="AK444" s="906"/>
      <c r="AL444" s="906"/>
      <c r="AM444" s="885"/>
      <c r="AN444" s="900"/>
    </row>
    <row r="445" spans="1:57" ht="12.75" customHeight="1" thickBot="1" x14ac:dyDescent="0.3">
      <c r="A445" s="379"/>
      <c r="B445" s="542"/>
      <c r="C445" s="512"/>
      <c r="D445" s="368"/>
      <c r="E445" s="615"/>
      <c r="F445" s="368"/>
      <c r="G445" s="615"/>
      <c r="H445" s="521"/>
      <c r="I445" s="92" t="s">
        <v>197</v>
      </c>
      <c r="J445" s="551"/>
      <c r="K445" s="554"/>
      <c r="L445" s="512"/>
      <c r="M445" s="772"/>
      <c r="N445" s="615"/>
      <c r="O445" s="371"/>
      <c r="P445" s="373"/>
      <c r="Q445" s="373"/>
      <c r="R445" s="373"/>
      <c r="S445" s="530"/>
      <c r="T445" s="530"/>
      <c r="U445" s="530"/>
      <c r="V445" s="530"/>
      <c r="W445" s="530"/>
      <c r="X445" s="530"/>
      <c r="Y445" s="512"/>
      <c r="Z445" s="530"/>
      <c r="AA445" s="512"/>
      <c r="AB445" s="672"/>
      <c r="AC445" s="544"/>
      <c r="AD445" s="544"/>
      <c r="AE445" s="740"/>
      <c r="AF445" s="512"/>
      <c r="AG445" s="512"/>
      <c r="AH445" s="512"/>
      <c r="AI445" s="536"/>
      <c r="AJ445" s="903"/>
      <c r="AK445" s="906"/>
      <c r="AL445" s="906"/>
      <c r="AM445" s="885"/>
      <c r="AN445" s="900"/>
    </row>
    <row r="446" spans="1:57" ht="14.25" customHeight="1" thickBot="1" x14ac:dyDescent="0.3">
      <c r="A446" s="379"/>
      <c r="B446" s="542"/>
      <c r="C446" s="512"/>
      <c r="D446" s="368"/>
      <c r="E446" s="615"/>
      <c r="F446" s="368"/>
      <c r="G446" s="615"/>
      <c r="H446" s="523" t="s">
        <v>190</v>
      </c>
      <c r="I446" s="92" t="s">
        <v>197</v>
      </c>
      <c r="J446" s="551"/>
      <c r="K446" s="554"/>
      <c r="L446" s="512"/>
      <c r="M446" s="772"/>
      <c r="N446" s="615"/>
      <c r="O446" s="371"/>
      <c r="P446" s="373"/>
      <c r="Q446" s="373"/>
      <c r="R446" s="373"/>
      <c r="S446" s="530"/>
      <c r="T446" s="530"/>
      <c r="U446" s="530"/>
      <c r="V446" s="530"/>
      <c r="W446" s="530"/>
      <c r="X446" s="530"/>
      <c r="Y446" s="512"/>
      <c r="Z446" s="530"/>
      <c r="AA446" s="512"/>
      <c r="AB446" s="672"/>
      <c r="AC446" s="544"/>
      <c r="AD446" s="544"/>
      <c r="AE446" s="740"/>
      <c r="AF446" s="512"/>
      <c r="AG446" s="512"/>
      <c r="AH446" s="512"/>
      <c r="AI446" s="536"/>
      <c r="AJ446" s="903"/>
      <c r="AK446" s="906"/>
      <c r="AL446" s="906"/>
      <c r="AM446" s="885"/>
      <c r="AN446" s="900"/>
    </row>
    <row r="447" spans="1:57" ht="13.5" customHeight="1" thickBot="1" x14ac:dyDescent="0.3">
      <c r="A447" s="379"/>
      <c r="B447" s="542"/>
      <c r="C447" s="512"/>
      <c r="D447" s="368"/>
      <c r="E447" s="615"/>
      <c r="F447" s="368"/>
      <c r="G447" s="615"/>
      <c r="H447" s="525"/>
      <c r="I447" s="92" t="s">
        <v>197</v>
      </c>
      <c r="J447" s="551"/>
      <c r="K447" s="554"/>
      <c r="L447" s="512"/>
      <c r="M447" s="772"/>
      <c r="N447" s="615"/>
      <c r="O447" s="371"/>
      <c r="P447" s="373"/>
      <c r="Q447" s="373"/>
      <c r="R447" s="373"/>
      <c r="S447" s="530"/>
      <c r="T447" s="530"/>
      <c r="U447" s="530"/>
      <c r="V447" s="530"/>
      <c r="W447" s="530"/>
      <c r="X447" s="530"/>
      <c r="Y447" s="512"/>
      <c r="Z447" s="530"/>
      <c r="AA447" s="512"/>
      <c r="AB447" s="672"/>
      <c r="AC447" s="544"/>
      <c r="AD447" s="544"/>
      <c r="AE447" s="740"/>
      <c r="AF447" s="512"/>
      <c r="AG447" s="512"/>
      <c r="AH447" s="512"/>
      <c r="AI447" s="536"/>
      <c r="AJ447" s="903"/>
      <c r="AK447" s="906"/>
      <c r="AL447" s="906"/>
      <c r="AM447" s="885"/>
      <c r="AN447" s="900"/>
    </row>
    <row r="448" spans="1:57" ht="15.75" customHeight="1" thickBot="1" x14ac:dyDescent="0.3">
      <c r="A448" s="379"/>
      <c r="B448" s="542"/>
      <c r="C448" s="512"/>
      <c r="D448" s="368"/>
      <c r="E448" s="615"/>
      <c r="F448" s="368"/>
      <c r="G448" s="615"/>
      <c r="H448" s="651" t="s">
        <v>191</v>
      </c>
      <c r="I448" s="92" t="s">
        <v>197</v>
      </c>
      <c r="J448" s="551"/>
      <c r="K448" s="554"/>
      <c r="L448" s="512"/>
      <c r="M448" s="772"/>
      <c r="N448" s="615"/>
      <c r="O448" s="371"/>
      <c r="P448" s="373"/>
      <c r="Q448" s="373"/>
      <c r="R448" s="373"/>
      <c r="S448" s="530"/>
      <c r="T448" s="530"/>
      <c r="U448" s="530"/>
      <c r="V448" s="530"/>
      <c r="W448" s="530"/>
      <c r="X448" s="530"/>
      <c r="Y448" s="512"/>
      <c r="Z448" s="530"/>
      <c r="AA448" s="512"/>
      <c r="AB448" s="672"/>
      <c r="AC448" s="544"/>
      <c r="AD448" s="544"/>
      <c r="AE448" s="740"/>
      <c r="AF448" s="512"/>
      <c r="AG448" s="512"/>
      <c r="AH448" s="512"/>
      <c r="AI448" s="536"/>
      <c r="AJ448" s="903"/>
      <c r="AK448" s="906"/>
      <c r="AL448" s="906"/>
      <c r="AM448" s="885"/>
      <c r="AN448" s="900"/>
    </row>
    <row r="449" spans="1:40" ht="15.75" thickBot="1" x14ac:dyDescent="0.3">
      <c r="A449" s="380"/>
      <c r="B449" s="760"/>
      <c r="C449" s="556"/>
      <c r="D449" s="369"/>
      <c r="E449" s="616"/>
      <c r="F449" s="369"/>
      <c r="G449" s="616"/>
      <c r="H449" s="652"/>
      <c r="I449" s="92" t="s">
        <v>197</v>
      </c>
      <c r="J449" s="633"/>
      <c r="K449" s="635"/>
      <c r="L449" s="512"/>
      <c r="M449" s="773"/>
      <c r="N449" s="616"/>
      <c r="O449" s="371"/>
      <c r="P449" s="373"/>
      <c r="Q449" s="373"/>
      <c r="R449" s="373"/>
      <c r="S449" s="625"/>
      <c r="T449" s="625"/>
      <c r="U449" s="625"/>
      <c r="V449" s="625"/>
      <c r="W449" s="625"/>
      <c r="X449" s="625"/>
      <c r="Y449" s="556"/>
      <c r="Z449" s="625"/>
      <c r="AA449" s="556"/>
      <c r="AB449" s="673"/>
      <c r="AC449" s="544"/>
      <c r="AD449" s="544"/>
      <c r="AE449" s="741"/>
      <c r="AF449" s="556"/>
      <c r="AG449" s="556"/>
      <c r="AH449" s="512"/>
      <c r="AI449" s="599"/>
      <c r="AJ449" s="904"/>
      <c r="AK449" s="907"/>
      <c r="AL449" s="907"/>
      <c r="AM449" s="909"/>
      <c r="AN449" s="901"/>
    </row>
    <row r="450" spans="1:40" ht="15" customHeight="1" thickBot="1" x14ac:dyDescent="0.3">
      <c r="A450" s="794">
        <v>16</v>
      </c>
      <c r="B450" s="916" t="s">
        <v>443</v>
      </c>
      <c r="C450" s="512" t="s">
        <v>453</v>
      </c>
      <c r="D450" s="367" t="s">
        <v>142</v>
      </c>
      <c r="E450" s="700" t="s">
        <v>454</v>
      </c>
      <c r="F450" s="537" t="s">
        <v>455</v>
      </c>
      <c r="G450" s="700" t="s">
        <v>145</v>
      </c>
      <c r="H450" s="48" t="s">
        <v>146</v>
      </c>
      <c r="I450" s="92" t="s">
        <v>197</v>
      </c>
      <c r="J450" s="632">
        <f>COUNTIF(I450:I475,[3]DATOS!$D$24)</f>
        <v>26</v>
      </c>
      <c r="K450" s="554" t="str">
        <f>+IF(AND(J450&lt;6,J450&gt;0),"Moderado",IF(AND(J450&lt;12,J450&gt;5),"Mayor",IF(AND(J450&lt;20,J450&gt;11),"Catastrófico","Responda las Preguntas de Impacto")))</f>
        <v>Responda las Preguntas de Impacto</v>
      </c>
      <c r="L450" s="511"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771"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700" t="s">
        <v>456</v>
      </c>
      <c r="O450" s="513" t="s">
        <v>149</v>
      </c>
      <c r="P450" s="33" t="s">
        <v>150</v>
      </c>
      <c r="Q450" s="30" t="s">
        <v>151</v>
      </c>
      <c r="R450" s="33">
        <f>+IFERROR(VLOOKUP(Q450,[16]DATOS!$E$2:$F$17,2,FALSE),"")</f>
        <v>15</v>
      </c>
      <c r="S450" s="531">
        <f>SUM(R450:R457)</f>
        <v>100</v>
      </c>
      <c r="T450" s="531" t="str">
        <f>+IF(AND(S450&lt;=100,S450&gt;=96),"Fuerte",IF(AND(S450&lt;=95,S450&gt;=86),"Moderado",IF(AND(S450&lt;=85,J450&gt;=0),"Débil"," ")))</f>
        <v>Fuerte</v>
      </c>
      <c r="U450" s="531" t="s">
        <v>152</v>
      </c>
      <c r="V450" s="531"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531">
        <f>IF(V450="Fuerte",100,IF(V450="Moderado",50,IF(V450="Débil",0)))</f>
        <v>100</v>
      </c>
      <c r="X450" s="530">
        <f>AVERAGE(W450:W475)</f>
        <v>100</v>
      </c>
      <c r="Y450" s="789" t="s">
        <v>457</v>
      </c>
      <c r="Z450" s="530" t="s">
        <v>264</v>
      </c>
      <c r="AA450" s="797" t="s">
        <v>458</v>
      </c>
      <c r="AB450" s="672" t="str">
        <f>+IF(X450=100,"Fuerte",IF(AND(X450&lt;=99,X450&gt;=50),"Moderado",IF(X450&lt;50,"Débil"," ")))</f>
        <v>Fuerte</v>
      </c>
      <c r="AC450" s="544" t="s">
        <v>156</v>
      </c>
      <c r="AD450" s="544" t="s">
        <v>156</v>
      </c>
      <c r="AE450" s="799"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512"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512" t="str">
        <f>K450</f>
        <v>Responda las Preguntas de Impacto</v>
      </c>
      <c r="AH450" s="511"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604"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783" t="s">
        <v>459</v>
      </c>
      <c r="AK450" s="518">
        <v>43466</v>
      </c>
      <c r="AL450" s="518">
        <v>43830</v>
      </c>
      <c r="AM450" s="791" t="s">
        <v>460</v>
      </c>
      <c r="AN450" s="793" t="s">
        <v>461</v>
      </c>
    </row>
    <row r="451" spans="1:40" ht="15.75" thickBot="1" x14ac:dyDescent="0.3">
      <c r="A451" s="379"/>
      <c r="B451" s="542"/>
      <c r="C451" s="512"/>
      <c r="D451" s="368"/>
      <c r="E451" s="615"/>
      <c r="F451" s="368"/>
      <c r="G451" s="615"/>
      <c r="H451" s="32" t="s">
        <v>161</v>
      </c>
      <c r="I451" s="92" t="s">
        <v>197</v>
      </c>
      <c r="J451" s="551"/>
      <c r="K451" s="554"/>
      <c r="L451" s="512"/>
      <c r="M451" s="772"/>
      <c r="N451" s="615"/>
      <c r="O451" s="371"/>
      <c r="P451" s="34" t="s">
        <v>162</v>
      </c>
      <c r="Q451" s="30" t="s">
        <v>163</v>
      </c>
      <c r="R451" s="34">
        <f>+IFERROR(VLOOKUP(Q451,[16]DATOS!$E$2:$F$17,2,FALSE),"")</f>
        <v>15</v>
      </c>
      <c r="S451" s="373"/>
      <c r="T451" s="373"/>
      <c r="U451" s="373"/>
      <c r="V451" s="373"/>
      <c r="W451" s="373"/>
      <c r="X451" s="530"/>
      <c r="Y451" s="789"/>
      <c r="Z451" s="530"/>
      <c r="AA451" s="797"/>
      <c r="AB451" s="672"/>
      <c r="AC451" s="544"/>
      <c r="AD451" s="544"/>
      <c r="AE451" s="740"/>
      <c r="AF451" s="512"/>
      <c r="AG451" s="512"/>
      <c r="AH451" s="512"/>
      <c r="AI451" s="539"/>
      <c r="AJ451" s="784"/>
      <c r="AK451" s="518"/>
      <c r="AL451" s="518"/>
      <c r="AM451" s="791"/>
      <c r="AN451" s="793"/>
    </row>
    <row r="452" spans="1:40" ht="15.75" thickBot="1" x14ac:dyDescent="0.3">
      <c r="A452" s="379"/>
      <c r="B452" s="542"/>
      <c r="C452" s="512"/>
      <c r="D452" s="368"/>
      <c r="E452" s="615"/>
      <c r="F452" s="368"/>
      <c r="G452" s="615"/>
      <c r="H452" s="32" t="s">
        <v>164</v>
      </c>
      <c r="I452" s="92" t="s">
        <v>197</v>
      </c>
      <c r="J452" s="551"/>
      <c r="K452" s="554"/>
      <c r="L452" s="512"/>
      <c r="M452" s="772"/>
      <c r="N452" s="615"/>
      <c r="O452" s="371"/>
      <c r="P452" s="34" t="s">
        <v>165</v>
      </c>
      <c r="Q452" s="30" t="s">
        <v>166</v>
      </c>
      <c r="R452" s="34">
        <f>+IFERROR(VLOOKUP(Q452,[16]DATOS!$E$2:$F$17,2,FALSE),"")</f>
        <v>15</v>
      </c>
      <c r="S452" s="373"/>
      <c r="T452" s="373"/>
      <c r="U452" s="373"/>
      <c r="V452" s="373"/>
      <c r="W452" s="373"/>
      <c r="X452" s="530"/>
      <c r="Y452" s="789"/>
      <c r="Z452" s="530"/>
      <c r="AA452" s="797"/>
      <c r="AB452" s="672"/>
      <c r="AC452" s="544"/>
      <c r="AD452" s="544"/>
      <c r="AE452" s="740"/>
      <c r="AF452" s="512"/>
      <c r="AG452" s="512"/>
      <c r="AH452" s="512"/>
      <c r="AI452" s="539"/>
      <c r="AJ452" s="784"/>
      <c r="AK452" s="518"/>
      <c r="AL452" s="518"/>
      <c r="AM452" s="791"/>
      <c r="AN452" s="793"/>
    </row>
    <row r="453" spans="1:40" ht="15.75" thickBot="1" x14ac:dyDescent="0.3">
      <c r="A453" s="379"/>
      <c r="B453" s="542"/>
      <c r="C453" s="512"/>
      <c r="D453" s="368"/>
      <c r="E453" s="615"/>
      <c r="F453" s="368"/>
      <c r="G453" s="615"/>
      <c r="H453" s="32" t="s">
        <v>167</v>
      </c>
      <c r="I453" s="92" t="s">
        <v>197</v>
      </c>
      <c r="J453" s="551"/>
      <c r="K453" s="554"/>
      <c r="L453" s="512"/>
      <c r="M453" s="772"/>
      <c r="N453" s="615"/>
      <c r="O453" s="371"/>
      <c r="P453" s="34" t="s">
        <v>169</v>
      </c>
      <c r="Q453" s="30" t="s">
        <v>170</v>
      </c>
      <c r="R453" s="34">
        <f>+IFERROR(VLOOKUP(Q453,[16]DATOS!$E$2:$F$17,2,FALSE),"")</f>
        <v>15</v>
      </c>
      <c r="S453" s="373"/>
      <c r="T453" s="373"/>
      <c r="U453" s="373"/>
      <c r="V453" s="373"/>
      <c r="W453" s="373"/>
      <c r="X453" s="530"/>
      <c r="Y453" s="789"/>
      <c r="Z453" s="530"/>
      <c r="AA453" s="797"/>
      <c r="AB453" s="672"/>
      <c r="AC453" s="544"/>
      <c r="AD453" s="544"/>
      <c r="AE453" s="740"/>
      <c r="AF453" s="512"/>
      <c r="AG453" s="512"/>
      <c r="AH453" s="512"/>
      <c r="AI453" s="539"/>
      <c r="AJ453" s="784"/>
      <c r="AK453" s="518"/>
      <c r="AL453" s="518"/>
      <c r="AM453" s="791"/>
      <c r="AN453" s="793"/>
    </row>
    <row r="454" spans="1:40" ht="15.75" thickBot="1" x14ac:dyDescent="0.3">
      <c r="A454" s="379"/>
      <c r="B454" s="542"/>
      <c r="C454" s="512"/>
      <c r="D454" s="368"/>
      <c r="E454" s="615"/>
      <c r="F454" s="368"/>
      <c r="G454" s="615"/>
      <c r="H454" s="32" t="s">
        <v>171</v>
      </c>
      <c r="I454" s="92" t="s">
        <v>197</v>
      </c>
      <c r="J454" s="551"/>
      <c r="K454" s="554"/>
      <c r="L454" s="512"/>
      <c r="M454" s="772"/>
      <c r="N454" s="615"/>
      <c r="O454" s="371"/>
      <c r="P454" s="34" t="s">
        <v>172</v>
      </c>
      <c r="Q454" s="30" t="s">
        <v>173</v>
      </c>
      <c r="R454" s="34">
        <f>+IFERROR(VLOOKUP(Q454,[16]DATOS!$E$2:$F$17,2,FALSE),"")</f>
        <v>15</v>
      </c>
      <c r="S454" s="373"/>
      <c r="T454" s="373"/>
      <c r="U454" s="373"/>
      <c r="V454" s="373"/>
      <c r="W454" s="373"/>
      <c r="X454" s="530"/>
      <c r="Y454" s="789"/>
      <c r="Z454" s="530"/>
      <c r="AA454" s="797"/>
      <c r="AB454" s="672"/>
      <c r="AC454" s="544"/>
      <c r="AD454" s="544"/>
      <c r="AE454" s="740"/>
      <c r="AF454" s="512"/>
      <c r="AG454" s="512"/>
      <c r="AH454" s="512"/>
      <c r="AI454" s="539"/>
      <c r="AJ454" s="784"/>
      <c r="AK454" s="518"/>
      <c r="AL454" s="518"/>
      <c r="AM454" s="791"/>
      <c r="AN454" s="793"/>
    </row>
    <row r="455" spans="1:40" ht="15.75" thickBot="1" x14ac:dyDescent="0.3">
      <c r="A455" s="379"/>
      <c r="B455" s="542"/>
      <c r="C455" s="512"/>
      <c r="D455" s="368"/>
      <c r="E455" s="615"/>
      <c r="F455" s="368"/>
      <c r="G455" s="615"/>
      <c r="H455" s="32" t="s">
        <v>174</v>
      </c>
      <c r="I455" s="92" t="s">
        <v>197</v>
      </c>
      <c r="J455" s="551"/>
      <c r="K455" s="554"/>
      <c r="L455" s="512"/>
      <c r="M455" s="772"/>
      <c r="N455" s="615"/>
      <c r="O455" s="371"/>
      <c r="P455" s="35" t="s">
        <v>175</v>
      </c>
      <c r="Q455" s="30" t="s">
        <v>176</v>
      </c>
      <c r="R455" s="34">
        <f>+IFERROR(VLOOKUP(Q455,[16]DATOS!$E$2:$F$17,2,FALSE),"")</f>
        <v>15</v>
      </c>
      <c r="S455" s="373"/>
      <c r="T455" s="373"/>
      <c r="U455" s="373"/>
      <c r="V455" s="373"/>
      <c r="W455" s="373"/>
      <c r="X455" s="530"/>
      <c r="Y455" s="789"/>
      <c r="Z455" s="530"/>
      <c r="AA455" s="797"/>
      <c r="AB455" s="672"/>
      <c r="AC455" s="544"/>
      <c r="AD455" s="544"/>
      <c r="AE455" s="740"/>
      <c r="AF455" s="512"/>
      <c r="AG455" s="512"/>
      <c r="AH455" s="512"/>
      <c r="AI455" s="539"/>
      <c r="AJ455" s="784"/>
      <c r="AK455" s="518"/>
      <c r="AL455" s="518"/>
      <c r="AM455" s="791"/>
      <c r="AN455" s="793"/>
    </row>
    <row r="456" spans="1:40" ht="15.75" thickBot="1" x14ac:dyDescent="0.3">
      <c r="A456" s="379"/>
      <c r="B456" s="542"/>
      <c r="C456" s="512"/>
      <c r="D456" s="368"/>
      <c r="E456" s="615"/>
      <c r="F456" s="368"/>
      <c r="G456" s="615"/>
      <c r="H456" s="32" t="s">
        <v>177</v>
      </c>
      <c r="I456" s="92" t="s">
        <v>197</v>
      </c>
      <c r="J456" s="551"/>
      <c r="K456" s="554"/>
      <c r="L456" s="512"/>
      <c r="M456" s="772"/>
      <c r="N456" s="615"/>
      <c r="O456" s="371"/>
      <c r="P456" s="34" t="s">
        <v>178</v>
      </c>
      <c r="Q456" s="34" t="s">
        <v>179</v>
      </c>
      <c r="R456" s="34">
        <f>+IFERROR(VLOOKUP(Q456,[16]DATOS!$E$2:$F$17,2,FALSE),"")</f>
        <v>10</v>
      </c>
      <c r="S456" s="373"/>
      <c r="T456" s="373"/>
      <c r="U456" s="373"/>
      <c r="V456" s="373"/>
      <c r="W456" s="373"/>
      <c r="X456" s="530"/>
      <c r="Y456" s="789"/>
      <c r="Z456" s="530"/>
      <c r="AA456" s="797"/>
      <c r="AB456" s="672"/>
      <c r="AC456" s="544"/>
      <c r="AD456" s="544"/>
      <c r="AE456" s="740"/>
      <c r="AF456" s="512"/>
      <c r="AG456" s="512"/>
      <c r="AH456" s="512"/>
      <c r="AI456" s="539"/>
      <c r="AJ456" s="784"/>
      <c r="AK456" s="518"/>
      <c r="AL456" s="518"/>
      <c r="AM456" s="791"/>
      <c r="AN456" s="793"/>
    </row>
    <row r="457" spans="1:40" ht="30.75" thickBot="1" x14ac:dyDescent="0.3">
      <c r="A457" s="379"/>
      <c r="B457" s="542"/>
      <c r="C457" s="512"/>
      <c r="D457" s="368"/>
      <c r="E457" s="615"/>
      <c r="F457" s="368"/>
      <c r="G457" s="615"/>
      <c r="H457" s="32" t="s">
        <v>180</v>
      </c>
      <c r="I457" s="92" t="s">
        <v>197</v>
      </c>
      <c r="J457" s="551"/>
      <c r="K457" s="554"/>
      <c r="L457" s="512"/>
      <c r="M457" s="772"/>
      <c r="N457" s="800"/>
      <c r="O457" s="520"/>
      <c r="P457" s="31"/>
      <c r="Q457" s="35"/>
      <c r="R457" s="35"/>
      <c r="S457" s="373"/>
      <c r="T457" s="373"/>
      <c r="U457" s="373"/>
      <c r="V457" s="373"/>
      <c r="W457" s="373"/>
      <c r="X457" s="530"/>
      <c r="Y457" s="915"/>
      <c r="Z457" s="531"/>
      <c r="AA457" s="798"/>
      <c r="AB457" s="672"/>
      <c r="AC457" s="544"/>
      <c r="AD457" s="544"/>
      <c r="AE457" s="740"/>
      <c r="AF457" s="512"/>
      <c r="AG457" s="512"/>
      <c r="AH457" s="512"/>
      <c r="AI457" s="539"/>
      <c r="AJ457" s="784"/>
      <c r="AK457" s="519"/>
      <c r="AL457" s="519"/>
      <c r="AM457" s="783"/>
      <c r="AN457" s="793"/>
    </row>
    <row r="458" spans="1:40" ht="15.75" thickBot="1" x14ac:dyDescent="0.3">
      <c r="A458" s="379"/>
      <c r="B458" s="542"/>
      <c r="C458" s="512"/>
      <c r="D458" s="368"/>
      <c r="E458" s="615"/>
      <c r="F458" s="368"/>
      <c r="G458" s="615"/>
      <c r="H458" s="32" t="s">
        <v>181</v>
      </c>
      <c r="I458" s="92" t="s">
        <v>197</v>
      </c>
      <c r="J458" s="551"/>
      <c r="K458" s="554"/>
      <c r="L458" s="512"/>
      <c r="M458" s="772"/>
      <c r="N458" s="54"/>
      <c r="O458" s="371"/>
      <c r="P458" s="34" t="s">
        <v>150</v>
      </c>
      <c r="Q458" s="30" t="s">
        <v>151</v>
      </c>
      <c r="R458" s="34">
        <f>+IFERROR(VLOOKUP(Q458,[16]DATOS!$E$2:$F$17,2,FALSE),"")</f>
        <v>15</v>
      </c>
      <c r="S458" s="530">
        <f>SUM(R458:R467)</f>
        <v>100</v>
      </c>
      <c r="T458" s="529" t="str">
        <f>+IF(AND(S458&lt;=100,S458&gt;=96),"Fuerte",IF(AND(S458&lt;=95,S458&gt;=86),"Moderado",IF(AND(S458&lt;=85,J458&gt;=0),"Débil"," ")))</f>
        <v>Fuerte</v>
      </c>
      <c r="U458" s="529" t="s">
        <v>152</v>
      </c>
      <c r="V458" s="529"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529"/>
      <c r="X458" s="530"/>
      <c r="Y458" s="520"/>
      <c r="Z458" s="573"/>
      <c r="AA458" s="520"/>
      <c r="AB458" s="672"/>
      <c r="AC458" s="544"/>
      <c r="AD458" s="544"/>
      <c r="AE458" s="740"/>
      <c r="AF458" s="512"/>
      <c r="AG458" s="512"/>
      <c r="AH458" s="512"/>
      <c r="AI458" s="539"/>
      <c r="AJ458" s="507"/>
      <c r="AK458" s="508"/>
      <c r="AL458" s="508"/>
      <c r="AM458" s="764"/>
      <c r="AN458" s="793"/>
    </row>
    <row r="459" spans="1:40" ht="15.75" thickBot="1" x14ac:dyDescent="0.3">
      <c r="A459" s="379"/>
      <c r="B459" s="542"/>
      <c r="C459" s="512"/>
      <c r="D459" s="368"/>
      <c r="E459" s="615"/>
      <c r="F459" s="368"/>
      <c r="G459" s="615"/>
      <c r="H459" s="32" t="s">
        <v>182</v>
      </c>
      <c r="I459" s="92" t="s">
        <v>197</v>
      </c>
      <c r="J459" s="551"/>
      <c r="K459" s="554"/>
      <c r="L459" s="512"/>
      <c r="M459" s="772"/>
      <c r="N459" s="55"/>
      <c r="O459" s="371"/>
      <c r="P459" s="34" t="s">
        <v>162</v>
      </c>
      <c r="Q459" s="30" t="s">
        <v>163</v>
      </c>
      <c r="R459" s="34">
        <f>+IFERROR(VLOOKUP(Q459,[16]DATOS!$E$2:$F$17,2,FALSE),"")</f>
        <v>15</v>
      </c>
      <c r="S459" s="530"/>
      <c r="T459" s="530"/>
      <c r="U459" s="530"/>
      <c r="V459" s="530"/>
      <c r="W459" s="530"/>
      <c r="X459" s="530"/>
      <c r="Y459" s="512"/>
      <c r="Z459" s="530"/>
      <c r="AA459" s="512"/>
      <c r="AB459" s="672"/>
      <c r="AC459" s="544"/>
      <c r="AD459" s="544"/>
      <c r="AE459" s="740"/>
      <c r="AF459" s="512"/>
      <c r="AG459" s="512"/>
      <c r="AH459" s="512"/>
      <c r="AI459" s="539"/>
      <c r="AJ459" s="507"/>
      <c r="AK459" s="508"/>
      <c r="AL459" s="508"/>
      <c r="AM459" s="764"/>
      <c r="AN459" s="793"/>
    </row>
    <row r="460" spans="1:40" ht="15.75" thickBot="1" x14ac:dyDescent="0.3">
      <c r="A460" s="379"/>
      <c r="B460" s="542"/>
      <c r="C460" s="512"/>
      <c r="D460" s="368"/>
      <c r="E460" s="615"/>
      <c r="F460" s="368"/>
      <c r="G460" s="615"/>
      <c r="H460" s="32" t="s">
        <v>183</v>
      </c>
      <c r="I460" s="92" t="s">
        <v>197</v>
      </c>
      <c r="J460" s="551"/>
      <c r="K460" s="554"/>
      <c r="L460" s="512"/>
      <c r="M460" s="772"/>
      <c r="N460" s="55"/>
      <c r="O460" s="371"/>
      <c r="P460" s="34" t="s">
        <v>165</v>
      </c>
      <c r="Q460" s="30" t="s">
        <v>166</v>
      </c>
      <c r="R460" s="34">
        <f>+IFERROR(VLOOKUP(Q460,[16]DATOS!$E$2:$F$17,2,FALSE),"")</f>
        <v>15</v>
      </c>
      <c r="S460" s="530"/>
      <c r="T460" s="530"/>
      <c r="U460" s="530"/>
      <c r="V460" s="530"/>
      <c r="W460" s="530"/>
      <c r="X460" s="530"/>
      <c r="Y460" s="512"/>
      <c r="Z460" s="530"/>
      <c r="AA460" s="512"/>
      <c r="AB460" s="672"/>
      <c r="AC460" s="544"/>
      <c r="AD460" s="544"/>
      <c r="AE460" s="740"/>
      <c r="AF460" s="512"/>
      <c r="AG460" s="512"/>
      <c r="AH460" s="512"/>
      <c r="AI460" s="539"/>
      <c r="AJ460" s="507"/>
      <c r="AK460" s="508"/>
      <c r="AL460" s="508"/>
      <c r="AM460" s="764"/>
      <c r="AN460" s="793"/>
    </row>
    <row r="461" spans="1:40" ht="15.75" thickBot="1" x14ac:dyDescent="0.3">
      <c r="A461" s="379"/>
      <c r="B461" s="542"/>
      <c r="C461" s="512"/>
      <c r="D461" s="368"/>
      <c r="E461" s="615"/>
      <c r="F461" s="368"/>
      <c r="G461" s="615"/>
      <c r="H461" s="32" t="s">
        <v>184</v>
      </c>
      <c r="I461" s="92" t="s">
        <v>197</v>
      </c>
      <c r="J461" s="551"/>
      <c r="K461" s="554"/>
      <c r="L461" s="512"/>
      <c r="M461" s="772"/>
      <c r="N461" s="55"/>
      <c r="O461" s="371"/>
      <c r="P461" s="34" t="s">
        <v>169</v>
      </c>
      <c r="Q461" s="30" t="s">
        <v>170</v>
      </c>
      <c r="R461" s="34">
        <f>+IFERROR(VLOOKUP(Q461,[16]DATOS!$E$2:$F$17,2,FALSE),"")</f>
        <v>15</v>
      </c>
      <c r="S461" s="530"/>
      <c r="T461" s="530"/>
      <c r="U461" s="530"/>
      <c r="V461" s="530"/>
      <c r="W461" s="530"/>
      <c r="X461" s="530"/>
      <c r="Y461" s="512"/>
      <c r="Z461" s="530"/>
      <c r="AA461" s="512"/>
      <c r="AB461" s="672"/>
      <c r="AC461" s="544"/>
      <c r="AD461" s="544"/>
      <c r="AE461" s="740"/>
      <c r="AF461" s="512"/>
      <c r="AG461" s="512"/>
      <c r="AH461" s="512"/>
      <c r="AI461" s="539"/>
      <c r="AJ461" s="507"/>
      <c r="AK461" s="508"/>
      <c r="AL461" s="508"/>
      <c r="AM461" s="764"/>
      <c r="AN461" s="793"/>
    </row>
    <row r="462" spans="1:40" ht="15.75" thickBot="1" x14ac:dyDescent="0.3">
      <c r="A462" s="379"/>
      <c r="B462" s="542"/>
      <c r="C462" s="512"/>
      <c r="D462" s="368"/>
      <c r="E462" s="615"/>
      <c r="F462" s="368"/>
      <c r="G462" s="615"/>
      <c r="H462" s="521" t="s">
        <v>185</v>
      </c>
      <c r="I462" s="92" t="s">
        <v>197</v>
      </c>
      <c r="J462" s="551"/>
      <c r="K462" s="554"/>
      <c r="L462" s="512"/>
      <c r="M462" s="772"/>
      <c r="N462" s="55"/>
      <c r="O462" s="371"/>
      <c r="P462" s="34" t="s">
        <v>172</v>
      </c>
      <c r="Q462" s="30" t="s">
        <v>173</v>
      </c>
      <c r="R462" s="34">
        <f>+IFERROR(VLOOKUP(Q462,[16]DATOS!$E$2:$F$17,2,FALSE),"")</f>
        <v>15</v>
      </c>
      <c r="S462" s="530"/>
      <c r="T462" s="530"/>
      <c r="U462" s="530"/>
      <c r="V462" s="530"/>
      <c r="W462" s="530"/>
      <c r="X462" s="530"/>
      <c r="Y462" s="512"/>
      <c r="Z462" s="530"/>
      <c r="AA462" s="512"/>
      <c r="AB462" s="672"/>
      <c r="AC462" s="544"/>
      <c r="AD462" s="544"/>
      <c r="AE462" s="740"/>
      <c r="AF462" s="512"/>
      <c r="AG462" s="512"/>
      <c r="AH462" s="512"/>
      <c r="AI462" s="539"/>
      <c r="AJ462" s="507"/>
      <c r="AK462" s="508"/>
      <c r="AL462" s="508"/>
      <c r="AM462" s="764"/>
      <c r="AN462" s="793"/>
    </row>
    <row r="463" spans="1:40" ht="15.75" thickBot="1" x14ac:dyDescent="0.3">
      <c r="A463" s="379"/>
      <c r="B463" s="542"/>
      <c r="C463" s="512"/>
      <c r="D463" s="368"/>
      <c r="E463" s="615"/>
      <c r="F463" s="368"/>
      <c r="G463" s="615"/>
      <c r="H463" s="521"/>
      <c r="I463" s="92" t="s">
        <v>197</v>
      </c>
      <c r="J463" s="551"/>
      <c r="K463" s="554"/>
      <c r="L463" s="512"/>
      <c r="M463" s="772"/>
      <c r="N463" s="55"/>
      <c r="O463" s="371"/>
      <c r="P463" s="34" t="s">
        <v>175</v>
      </c>
      <c r="Q463" s="30" t="s">
        <v>176</v>
      </c>
      <c r="R463" s="34">
        <f>+IFERROR(VLOOKUP(Q463,[16]DATOS!$E$2:$F$17,2,FALSE),"")</f>
        <v>15</v>
      </c>
      <c r="S463" s="530"/>
      <c r="T463" s="530"/>
      <c r="U463" s="530"/>
      <c r="V463" s="530"/>
      <c r="W463" s="530"/>
      <c r="X463" s="530"/>
      <c r="Y463" s="512"/>
      <c r="Z463" s="530"/>
      <c r="AA463" s="512"/>
      <c r="AB463" s="672"/>
      <c r="AC463" s="544"/>
      <c r="AD463" s="544"/>
      <c r="AE463" s="740"/>
      <c r="AF463" s="512"/>
      <c r="AG463" s="512"/>
      <c r="AH463" s="512"/>
      <c r="AI463" s="539"/>
      <c r="AJ463" s="507"/>
      <c r="AK463" s="508"/>
      <c r="AL463" s="508"/>
      <c r="AM463" s="764"/>
      <c r="AN463" s="793"/>
    </row>
    <row r="464" spans="1:40" ht="15.75" thickBot="1" x14ac:dyDescent="0.3">
      <c r="A464" s="379"/>
      <c r="B464" s="542"/>
      <c r="C464" s="512"/>
      <c r="D464" s="368"/>
      <c r="E464" s="615"/>
      <c r="F464" s="368"/>
      <c r="G464" s="615"/>
      <c r="H464" s="523" t="s">
        <v>186</v>
      </c>
      <c r="I464" s="92" t="s">
        <v>197</v>
      </c>
      <c r="J464" s="551"/>
      <c r="K464" s="554"/>
      <c r="L464" s="512"/>
      <c r="M464" s="772"/>
      <c r="N464" s="55"/>
      <c r="O464" s="371"/>
      <c r="P464" s="34" t="s">
        <v>178</v>
      </c>
      <c r="Q464" s="34" t="s">
        <v>179</v>
      </c>
      <c r="R464" s="34">
        <f>+IFERROR(VLOOKUP(Q464,[16]DATOS!$E$2:$F$17,2,FALSE),"")</f>
        <v>10</v>
      </c>
      <c r="S464" s="530"/>
      <c r="T464" s="530"/>
      <c r="U464" s="530"/>
      <c r="V464" s="530"/>
      <c r="W464" s="530"/>
      <c r="X464" s="530"/>
      <c r="Y464" s="512"/>
      <c r="Z464" s="530"/>
      <c r="AA464" s="512"/>
      <c r="AB464" s="672"/>
      <c r="AC464" s="544"/>
      <c r="AD464" s="544"/>
      <c r="AE464" s="740"/>
      <c r="AF464" s="512"/>
      <c r="AG464" s="512"/>
      <c r="AH464" s="512"/>
      <c r="AI464" s="539"/>
      <c r="AJ464" s="507"/>
      <c r="AK464" s="508"/>
      <c r="AL464" s="508"/>
      <c r="AM464" s="764"/>
      <c r="AN464" s="793"/>
    </row>
    <row r="465" spans="1:40" ht="15.75" thickBot="1" x14ac:dyDescent="0.3">
      <c r="A465" s="379"/>
      <c r="B465" s="542"/>
      <c r="C465" s="512"/>
      <c r="D465" s="368"/>
      <c r="E465" s="615"/>
      <c r="F465" s="368"/>
      <c r="G465" s="615"/>
      <c r="H465" s="525"/>
      <c r="I465" s="92" t="s">
        <v>197</v>
      </c>
      <c r="J465" s="551"/>
      <c r="K465" s="554"/>
      <c r="L465" s="512"/>
      <c r="M465" s="772"/>
      <c r="N465" s="55"/>
      <c r="O465" s="371"/>
      <c r="P465" s="373"/>
      <c r="Q465" s="373"/>
      <c r="R465" s="373"/>
      <c r="S465" s="530"/>
      <c r="T465" s="530"/>
      <c r="U465" s="530"/>
      <c r="V465" s="530"/>
      <c r="W465" s="530"/>
      <c r="X465" s="530"/>
      <c r="Y465" s="512"/>
      <c r="Z465" s="530"/>
      <c r="AA465" s="512"/>
      <c r="AB465" s="672"/>
      <c r="AC465" s="544"/>
      <c r="AD465" s="544"/>
      <c r="AE465" s="740"/>
      <c r="AF465" s="512"/>
      <c r="AG465" s="512"/>
      <c r="AH465" s="512"/>
      <c r="AI465" s="536"/>
      <c r="AJ465" s="785" t="s">
        <v>462</v>
      </c>
      <c r="AK465" s="668" t="s">
        <v>463</v>
      </c>
      <c r="AL465" s="668" t="s">
        <v>464</v>
      </c>
      <c r="AM465" s="788"/>
      <c r="AN465" s="793"/>
    </row>
    <row r="466" spans="1:40" ht="15.75" thickBot="1" x14ac:dyDescent="0.3">
      <c r="A466" s="379"/>
      <c r="B466" s="542"/>
      <c r="C466" s="512"/>
      <c r="D466" s="368"/>
      <c r="E466" s="615"/>
      <c r="F466" s="368"/>
      <c r="G466" s="615"/>
      <c r="H466" s="521" t="s">
        <v>187</v>
      </c>
      <c r="I466" s="92" t="s">
        <v>197</v>
      </c>
      <c r="J466" s="551"/>
      <c r="K466" s="554"/>
      <c r="L466" s="512"/>
      <c r="M466" s="772"/>
      <c r="N466" s="55"/>
      <c r="O466" s="371"/>
      <c r="P466" s="373"/>
      <c r="Q466" s="373"/>
      <c r="R466" s="373"/>
      <c r="S466" s="530"/>
      <c r="T466" s="530"/>
      <c r="U466" s="530"/>
      <c r="V466" s="530"/>
      <c r="W466" s="530"/>
      <c r="X466" s="530"/>
      <c r="Y466" s="512"/>
      <c r="Z466" s="530"/>
      <c r="AA466" s="512"/>
      <c r="AB466" s="672"/>
      <c r="AC466" s="544"/>
      <c r="AD466" s="544"/>
      <c r="AE466" s="740"/>
      <c r="AF466" s="512"/>
      <c r="AG466" s="512"/>
      <c r="AH466" s="512"/>
      <c r="AI466" s="536"/>
      <c r="AJ466" s="786"/>
      <c r="AK466" s="669"/>
      <c r="AL466" s="669"/>
      <c r="AM466" s="789"/>
      <c r="AN466" s="793"/>
    </row>
    <row r="467" spans="1:40" ht="15.75" thickBot="1" x14ac:dyDescent="0.3">
      <c r="A467" s="379"/>
      <c r="B467" s="542"/>
      <c r="C467" s="512"/>
      <c r="D467" s="368"/>
      <c r="E467" s="615"/>
      <c r="F467" s="368"/>
      <c r="G467" s="615"/>
      <c r="H467" s="521"/>
      <c r="I467" s="92" t="s">
        <v>197</v>
      </c>
      <c r="J467" s="551"/>
      <c r="K467" s="554"/>
      <c r="L467" s="512"/>
      <c r="M467" s="772"/>
      <c r="N467" s="55"/>
      <c r="O467" s="371"/>
      <c r="P467" s="373"/>
      <c r="Q467" s="373"/>
      <c r="R467" s="373"/>
      <c r="S467" s="530"/>
      <c r="T467" s="530"/>
      <c r="U467" s="530"/>
      <c r="V467" s="530"/>
      <c r="W467" s="530"/>
      <c r="X467" s="530"/>
      <c r="Y467" s="512"/>
      <c r="Z467" s="530"/>
      <c r="AA467" s="512"/>
      <c r="AB467" s="672"/>
      <c r="AC467" s="544"/>
      <c r="AD467" s="544"/>
      <c r="AE467" s="740"/>
      <c r="AF467" s="512"/>
      <c r="AG467" s="512"/>
      <c r="AH467" s="512"/>
      <c r="AI467" s="536"/>
      <c r="AJ467" s="786"/>
      <c r="AK467" s="669"/>
      <c r="AL467" s="669"/>
      <c r="AM467" s="789"/>
      <c r="AN467" s="793"/>
    </row>
    <row r="468" spans="1:40" ht="15.75" thickBot="1" x14ac:dyDescent="0.3">
      <c r="A468" s="379"/>
      <c r="B468" s="542"/>
      <c r="C468" s="512"/>
      <c r="D468" s="368"/>
      <c r="E468" s="615"/>
      <c r="F468" s="368"/>
      <c r="G468" s="615"/>
      <c r="H468" s="521" t="s">
        <v>188</v>
      </c>
      <c r="I468" s="92" t="s">
        <v>197</v>
      </c>
      <c r="J468" s="551"/>
      <c r="K468" s="554"/>
      <c r="L468" s="512"/>
      <c r="M468" s="772"/>
      <c r="N468" s="55"/>
      <c r="O468" s="371"/>
      <c r="P468" s="373"/>
      <c r="Q468" s="373"/>
      <c r="R468" s="373"/>
      <c r="S468" s="530"/>
      <c r="T468" s="530"/>
      <c r="U468" s="530"/>
      <c r="V468" s="530"/>
      <c r="W468" s="530"/>
      <c r="X468" s="530"/>
      <c r="Y468" s="512"/>
      <c r="Z468" s="530"/>
      <c r="AA468" s="512"/>
      <c r="AB468" s="672"/>
      <c r="AC468" s="544"/>
      <c r="AD468" s="544"/>
      <c r="AE468" s="740"/>
      <c r="AF468" s="512"/>
      <c r="AG468" s="512"/>
      <c r="AH468" s="512"/>
      <c r="AI468" s="536"/>
      <c r="AJ468" s="786"/>
      <c r="AK468" s="669"/>
      <c r="AL468" s="669"/>
      <c r="AM468" s="789"/>
      <c r="AN468" s="793"/>
    </row>
    <row r="469" spans="1:40" ht="15.75" thickBot="1" x14ac:dyDescent="0.3">
      <c r="A469" s="379"/>
      <c r="B469" s="542"/>
      <c r="C469" s="512"/>
      <c r="D469" s="368"/>
      <c r="E469" s="615"/>
      <c r="F469" s="368"/>
      <c r="G469" s="615"/>
      <c r="H469" s="521"/>
      <c r="I469" s="92" t="s">
        <v>197</v>
      </c>
      <c r="J469" s="551"/>
      <c r="K469" s="554"/>
      <c r="L469" s="512"/>
      <c r="M469" s="772"/>
      <c r="N469" s="55"/>
      <c r="O469" s="371"/>
      <c r="P469" s="373"/>
      <c r="Q469" s="373"/>
      <c r="R469" s="373"/>
      <c r="S469" s="530"/>
      <c r="T469" s="530"/>
      <c r="U469" s="530"/>
      <c r="V469" s="530"/>
      <c r="W469" s="530"/>
      <c r="X469" s="530"/>
      <c r="Y469" s="512"/>
      <c r="Z469" s="530"/>
      <c r="AA469" s="512"/>
      <c r="AB469" s="672"/>
      <c r="AC469" s="544"/>
      <c r="AD469" s="544"/>
      <c r="AE469" s="740"/>
      <c r="AF469" s="512"/>
      <c r="AG469" s="512"/>
      <c r="AH469" s="512"/>
      <c r="AI469" s="536"/>
      <c r="AJ469" s="786"/>
      <c r="AK469" s="669"/>
      <c r="AL469" s="669"/>
      <c r="AM469" s="789"/>
      <c r="AN469" s="793"/>
    </row>
    <row r="470" spans="1:40" ht="15.75" thickBot="1" x14ac:dyDescent="0.3">
      <c r="A470" s="379"/>
      <c r="B470" s="542"/>
      <c r="C470" s="512"/>
      <c r="D470" s="368"/>
      <c r="E470" s="615"/>
      <c r="F470" s="368"/>
      <c r="G470" s="615"/>
      <c r="H470" s="521" t="s">
        <v>189</v>
      </c>
      <c r="I470" s="92" t="s">
        <v>197</v>
      </c>
      <c r="J470" s="551"/>
      <c r="K470" s="554"/>
      <c r="L470" s="512"/>
      <c r="M470" s="772"/>
      <c r="N470" s="55"/>
      <c r="O470" s="371"/>
      <c r="P470" s="373"/>
      <c r="Q470" s="373"/>
      <c r="R470" s="373"/>
      <c r="S470" s="530"/>
      <c r="T470" s="530"/>
      <c r="U470" s="530"/>
      <c r="V470" s="530"/>
      <c r="W470" s="530"/>
      <c r="X470" s="530"/>
      <c r="Y470" s="512"/>
      <c r="Z470" s="530"/>
      <c r="AA470" s="512"/>
      <c r="AB470" s="672"/>
      <c r="AC470" s="544"/>
      <c r="AD470" s="544"/>
      <c r="AE470" s="740"/>
      <c r="AF470" s="512"/>
      <c r="AG470" s="512"/>
      <c r="AH470" s="512"/>
      <c r="AI470" s="536"/>
      <c r="AJ470" s="786"/>
      <c r="AK470" s="669"/>
      <c r="AL470" s="669"/>
      <c r="AM470" s="789"/>
      <c r="AN470" s="793"/>
    </row>
    <row r="471" spans="1:40" ht="15.75" thickBot="1" x14ac:dyDescent="0.3">
      <c r="A471" s="379"/>
      <c r="B471" s="542"/>
      <c r="C471" s="512"/>
      <c r="D471" s="368"/>
      <c r="E471" s="615"/>
      <c r="F471" s="368"/>
      <c r="G471" s="615"/>
      <c r="H471" s="521"/>
      <c r="I471" s="92" t="s">
        <v>197</v>
      </c>
      <c r="J471" s="551"/>
      <c r="K471" s="554"/>
      <c r="L471" s="512"/>
      <c r="M471" s="772"/>
      <c r="N471" s="55"/>
      <c r="O471" s="371"/>
      <c r="P471" s="373"/>
      <c r="Q471" s="373"/>
      <c r="R471" s="373"/>
      <c r="S471" s="530"/>
      <c r="T471" s="530"/>
      <c r="U471" s="530"/>
      <c r="V471" s="530"/>
      <c r="W471" s="530"/>
      <c r="X471" s="530"/>
      <c r="Y471" s="512"/>
      <c r="Z471" s="530"/>
      <c r="AA471" s="512"/>
      <c r="AB471" s="672"/>
      <c r="AC471" s="544"/>
      <c r="AD471" s="544"/>
      <c r="AE471" s="740"/>
      <c r="AF471" s="512"/>
      <c r="AG471" s="512"/>
      <c r="AH471" s="512"/>
      <c r="AI471" s="536"/>
      <c r="AJ471" s="786"/>
      <c r="AK471" s="669"/>
      <c r="AL471" s="669"/>
      <c r="AM471" s="789"/>
      <c r="AN471" s="793"/>
    </row>
    <row r="472" spans="1:40" ht="15.75" thickBot="1" x14ac:dyDescent="0.3">
      <c r="A472" s="379"/>
      <c r="B472" s="542"/>
      <c r="C472" s="512"/>
      <c r="D472" s="368"/>
      <c r="E472" s="615"/>
      <c r="F472" s="368"/>
      <c r="G472" s="615"/>
      <c r="H472" s="523" t="s">
        <v>190</v>
      </c>
      <c r="I472" s="92" t="s">
        <v>197</v>
      </c>
      <c r="J472" s="551"/>
      <c r="K472" s="554"/>
      <c r="L472" s="512"/>
      <c r="M472" s="772"/>
      <c r="N472" s="55"/>
      <c r="O472" s="371"/>
      <c r="P472" s="373"/>
      <c r="Q472" s="373"/>
      <c r="R472" s="373"/>
      <c r="S472" s="530"/>
      <c r="T472" s="530"/>
      <c r="U472" s="530"/>
      <c r="V472" s="530"/>
      <c r="W472" s="530"/>
      <c r="X472" s="530"/>
      <c r="Y472" s="512"/>
      <c r="Z472" s="530"/>
      <c r="AA472" s="512"/>
      <c r="AB472" s="672"/>
      <c r="AC472" s="544"/>
      <c r="AD472" s="544"/>
      <c r="AE472" s="740"/>
      <c r="AF472" s="512"/>
      <c r="AG472" s="512"/>
      <c r="AH472" s="512"/>
      <c r="AI472" s="536"/>
      <c r="AJ472" s="786"/>
      <c r="AK472" s="669"/>
      <c r="AL472" s="669"/>
      <c r="AM472" s="789"/>
      <c r="AN472" s="793"/>
    </row>
    <row r="473" spans="1:40" ht="15.75" thickBot="1" x14ac:dyDescent="0.3">
      <c r="A473" s="379"/>
      <c r="B473" s="542"/>
      <c r="C473" s="512"/>
      <c r="D473" s="368"/>
      <c r="E473" s="615"/>
      <c r="F473" s="368"/>
      <c r="G473" s="615"/>
      <c r="H473" s="525"/>
      <c r="I473" s="92" t="s">
        <v>197</v>
      </c>
      <c r="J473" s="551"/>
      <c r="K473" s="554"/>
      <c r="L473" s="512"/>
      <c r="M473" s="772"/>
      <c r="N473" s="55"/>
      <c r="O473" s="371"/>
      <c r="P473" s="373"/>
      <c r="Q473" s="373"/>
      <c r="R473" s="373"/>
      <c r="S473" s="530"/>
      <c r="T473" s="530"/>
      <c r="U473" s="530"/>
      <c r="V473" s="530"/>
      <c r="W473" s="530"/>
      <c r="X473" s="530"/>
      <c r="Y473" s="512"/>
      <c r="Z473" s="530"/>
      <c r="AA473" s="512"/>
      <c r="AB473" s="672"/>
      <c r="AC473" s="544"/>
      <c r="AD473" s="544"/>
      <c r="AE473" s="740"/>
      <c r="AF473" s="512"/>
      <c r="AG473" s="512"/>
      <c r="AH473" s="512"/>
      <c r="AI473" s="536"/>
      <c r="AJ473" s="786"/>
      <c r="AK473" s="669"/>
      <c r="AL473" s="669"/>
      <c r="AM473" s="789"/>
      <c r="AN473" s="793"/>
    </row>
    <row r="474" spans="1:40" ht="15.75" thickBot="1" x14ac:dyDescent="0.3">
      <c r="A474" s="379"/>
      <c r="B474" s="542"/>
      <c r="C474" s="512"/>
      <c r="D474" s="368"/>
      <c r="E474" s="615"/>
      <c r="F474" s="368"/>
      <c r="G474" s="615"/>
      <c r="H474" s="651" t="s">
        <v>191</v>
      </c>
      <c r="I474" s="92" t="s">
        <v>197</v>
      </c>
      <c r="J474" s="551"/>
      <c r="K474" s="554"/>
      <c r="L474" s="512"/>
      <c r="M474" s="772"/>
      <c r="N474" s="55"/>
      <c r="O474" s="371"/>
      <c r="P474" s="373"/>
      <c r="Q474" s="373"/>
      <c r="R474" s="373"/>
      <c r="S474" s="530"/>
      <c r="T474" s="530"/>
      <c r="U474" s="530"/>
      <c r="V474" s="530"/>
      <c r="W474" s="530"/>
      <c r="X474" s="530"/>
      <c r="Y474" s="512"/>
      <c r="Z474" s="530"/>
      <c r="AA474" s="512"/>
      <c r="AB474" s="672"/>
      <c r="AC474" s="544"/>
      <c r="AD474" s="544"/>
      <c r="AE474" s="740"/>
      <c r="AF474" s="512"/>
      <c r="AG474" s="512"/>
      <c r="AH474" s="512"/>
      <c r="AI474" s="536"/>
      <c r="AJ474" s="786"/>
      <c r="AK474" s="669"/>
      <c r="AL474" s="669"/>
      <c r="AM474" s="789"/>
      <c r="AN474" s="793"/>
    </row>
    <row r="475" spans="1:40" ht="15.75" thickBot="1" x14ac:dyDescent="0.3">
      <c r="A475" s="380"/>
      <c r="B475" s="760"/>
      <c r="C475" s="556"/>
      <c r="D475" s="369"/>
      <c r="E475" s="616"/>
      <c r="F475" s="369"/>
      <c r="G475" s="616"/>
      <c r="H475" s="652"/>
      <c r="I475" s="92" t="s">
        <v>197</v>
      </c>
      <c r="J475" s="633"/>
      <c r="K475" s="635"/>
      <c r="L475" s="512"/>
      <c r="M475" s="773"/>
      <c r="N475" s="51"/>
      <c r="O475" s="371"/>
      <c r="P475" s="373"/>
      <c r="Q475" s="373"/>
      <c r="R475" s="373"/>
      <c r="S475" s="625"/>
      <c r="T475" s="625"/>
      <c r="U475" s="625"/>
      <c r="V475" s="625"/>
      <c r="W475" s="625"/>
      <c r="X475" s="625"/>
      <c r="Y475" s="556"/>
      <c r="Z475" s="625"/>
      <c r="AA475" s="556"/>
      <c r="AB475" s="673"/>
      <c r="AC475" s="544"/>
      <c r="AD475" s="544"/>
      <c r="AE475" s="741"/>
      <c r="AF475" s="556"/>
      <c r="AG475" s="556"/>
      <c r="AH475" s="512"/>
      <c r="AI475" s="599"/>
      <c r="AJ475" s="787"/>
      <c r="AK475" s="670"/>
      <c r="AL475" s="670"/>
      <c r="AM475" s="790"/>
      <c r="AN475" s="914"/>
    </row>
    <row r="476" spans="1:40" ht="15" customHeight="1" thickBot="1" x14ac:dyDescent="0.3">
      <c r="A476" s="794">
        <v>17</v>
      </c>
      <c r="B476" s="916" t="s">
        <v>443</v>
      </c>
      <c r="C476" s="512" t="s">
        <v>465</v>
      </c>
      <c r="D476" s="367" t="s">
        <v>142</v>
      </c>
      <c r="E476" s="512" t="s">
        <v>466</v>
      </c>
      <c r="F476" s="537" t="s">
        <v>467</v>
      </c>
      <c r="G476" s="700" t="s">
        <v>145</v>
      </c>
      <c r="H476" s="48" t="s">
        <v>146</v>
      </c>
      <c r="I476" s="92" t="s">
        <v>197</v>
      </c>
      <c r="J476" s="632">
        <f>COUNTIF(I476:I501,[3]DATOS!$D$24)</f>
        <v>26</v>
      </c>
      <c r="K476" s="554" t="str">
        <f>+IF(AND(J476&lt;6,J476&gt;0),"Moderado",IF(AND(J476&lt;12,J476&gt;5),"Mayor",IF(AND(J476&lt;20,J476&gt;11),"Catastrófico","Responda las Preguntas de Impacto")))</f>
        <v>Responda las Preguntas de Impacto</v>
      </c>
      <c r="L476" s="511"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771"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800" t="s">
        <v>468</v>
      </c>
      <c r="O476" s="513" t="s">
        <v>469</v>
      </c>
      <c r="P476" s="33" t="s">
        <v>150</v>
      </c>
      <c r="Q476" s="30" t="s">
        <v>151</v>
      </c>
      <c r="R476" s="33">
        <f>+IFERROR(VLOOKUP(Q476,[16]DATOS!$E$2:$F$17,2,FALSE),"")</f>
        <v>15</v>
      </c>
      <c r="S476" s="531">
        <f>SUM(R476:R483)</f>
        <v>100</v>
      </c>
      <c r="T476" s="531" t="str">
        <f>+IF(AND(S476&lt;=100,S476&gt;=96),"Fuerte",IF(AND(S476&lt;=95,S476&gt;=86),"Moderado",IF(AND(S476&lt;=85,J476&gt;=0),"Débil"," ")))</f>
        <v>Fuerte</v>
      </c>
      <c r="U476" s="531" t="s">
        <v>152</v>
      </c>
      <c r="V476" s="531"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531">
        <f>IF(V476="Fuerte",100,IF(V476="Moderado",50,IF(V476="Débil",0)))</f>
        <v>100</v>
      </c>
      <c r="X476" s="530">
        <f>AVERAGE(W476:W501)</f>
        <v>100</v>
      </c>
      <c r="Y476" s="795" t="s">
        <v>470</v>
      </c>
      <c r="Z476" s="530" t="s">
        <v>264</v>
      </c>
      <c r="AA476" s="797" t="s">
        <v>471</v>
      </c>
      <c r="AB476" s="672" t="str">
        <f>+IF(X476=100,"Fuerte",IF(AND(X476&lt;=99,X476&gt;=50),"Moderado",IF(X476&lt;50,"Débil"," ")))</f>
        <v>Fuerte</v>
      </c>
      <c r="AC476" s="544" t="s">
        <v>156</v>
      </c>
      <c r="AD476" s="544" t="s">
        <v>156</v>
      </c>
      <c r="AE476" s="799"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512"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512" t="str">
        <f>K476</f>
        <v>Responda las Preguntas de Impacto</v>
      </c>
      <c r="AH476" s="511"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604"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917" t="s">
        <v>472</v>
      </c>
      <c r="AK476" s="756">
        <v>43466</v>
      </c>
      <c r="AL476" s="756">
        <v>43830</v>
      </c>
      <c r="AM476" s="917" t="s">
        <v>473</v>
      </c>
      <c r="AN476" s="792" t="s">
        <v>474</v>
      </c>
    </row>
    <row r="477" spans="1:40" ht="15.75" thickBot="1" x14ac:dyDescent="0.3">
      <c r="A477" s="379"/>
      <c r="B477" s="542"/>
      <c r="C477" s="512"/>
      <c r="D477" s="368"/>
      <c r="E477" s="512"/>
      <c r="F477" s="368"/>
      <c r="G477" s="615"/>
      <c r="H477" s="32" t="s">
        <v>161</v>
      </c>
      <c r="I477" s="92" t="s">
        <v>197</v>
      </c>
      <c r="J477" s="551"/>
      <c r="K477" s="554"/>
      <c r="L477" s="512"/>
      <c r="M477" s="772"/>
      <c r="N477" s="391"/>
      <c r="O477" s="371"/>
      <c r="P477" s="34" t="s">
        <v>162</v>
      </c>
      <c r="Q477" s="30" t="s">
        <v>163</v>
      </c>
      <c r="R477" s="34">
        <f>+IFERROR(VLOOKUP(Q477,[16]DATOS!$E$2:$F$17,2,FALSE),"")</f>
        <v>15</v>
      </c>
      <c r="S477" s="373"/>
      <c r="T477" s="373"/>
      <c r="U477" s="373"/>
      <c r="V477" s="373"/>
      <c r="W477" s="373"/>
      <c r="X477" s="530"/>
      <c r="Y477" s="795"/>
      <c r="Z477" s="530"/>
      <c r="AA477" s="797"/>
      <c r="AB477" s="672"/>
      <c r="AC477" s="544"/>
      <c r="AD477" s="544"/>
      <c r="AE477" s="740"/>
      <c r="AF477" s="512"/>
      <c r="AG477" s="512"/>
      <c r="AH477" s="512"/>
      <c r="AI477" s="539"/>
      <c r="AJ477" s="791"/>
      <c r="AK477" s="518"/>
      <c r="AL477" s="518"/>
      <c r="AM477" s="791"/>
      <c r="AN477" s="793"/>
    </row>
    <row r="478" spans="1:40" ht="15.75" thickBot="1" x14ac:dyDescent="0.3">
      <c r="A478" s="379"/>
      <c r="B478" s="542"/>
      <c r="C478" s="512"/>
      <c r="D478" s="368"/>
      <c r="E478" s="512"/>
      <c r="F478" s="368"/>
      <c r="G478" s="615"/>
      <c r="H478" s="32" t="s">
        <v>164</v>
      </c>
      <c r="I478" s="92" t="s">
        <v>197</v>
      </c>
      <c r="J478" s="551"/>
      <c r="K478" s="554"/>
      <c r="L478" s="512"/>
      <c r="M478" s="772"/>
      <c r="N478" s="391"/>
      <c r="O478" s="371"/>
      <c r="P478" s="34" t="s">
        <v>165</v>
      </c>
      <c r="Q478" s="30" t="s">
        <v>166</v>
      </c>
      <c r="R478" s="34">
        <f>+IFERROR(VLOOKUP(Q478,[16]DATOS!$E$2:$F$17,2,FALSE),"")</f>
        <v>15</v>
      </c>
      <c r="S478" s="373"/>
      <c r="T478" s="373"/>
      <c r="U478" s="373"/>
      <c r="V478" s="373"/>
      <c r="W478" s="373"/>
      <c r="X478" s="530"/>
      <c r="Y478" s="795"/>
      <c r="Z478" s="530"/>
      <c r="AA478" s="797"/>
      <c r="AB478" s="672"/>
      <c r="AC478" s="544"/>
      <c r="AD478" s="544"/>
      <c r="AE478" s="740"/>
      <c r="AF478" s="512"/>
      <c r="AG478" s="512"/>
      <c r="AH478" s="512"/>
      <c r="AI478" s="539"/>
      <c r="AJ478" s="791"/>
      <c r="AK478" s="518"/>
      <c r="AL478" s="518"/>
      <c r="AM478" s="791"/>
      <c r="AN478" s="793"/>
    </row>
    <row r="479" spans="1:40" ht="15.75" thickBot="1" x14ac:dyDescent="0.3">
      <c r="A479" s="379"/>
      <c r="B479" s="542"/>
      <c r="C479" s="512"/>
      <c r="D479" s="368"/>
      <c r="E479" s="512"/>
      <c r="F479" s="368"/>
      <c r="G479" s="615"/>
      <c r="H479" s="32" t="s">
        <v>167</v>
      </c>
      <c r="I479" s="92" t="s">
        <v>197</v>
      </c>
      <c r="J479" s="551"/>
      <c r="K479" s="554"/>
      <c r="L479" s="512"/>
      <c r="M479" s="772"/>
      <c r="N479" s="391"/>
      <c r="O479" s="371"/>
      <c r="P479" s="34" t="s">
        <v>169</v>
      </c>
      <c r="Q479" s="30" t="s">
        <v>170</v>
      </c>
      <c r="R479" s="34">
        <f>+IFERROR(VLOOKUP(Q479,[16]DATOS!$E$2:$F$17,2,FALSE),"")</f>
        <v>15</v>
      </c>
      <c r="S479" s="373"/>
      <c r="T479" s="373"/>
      <c r="U479" s="373"/>
      <c r="V479" s="373"/>
      <c r="W479" s="373"/>
      <c r="X479" s="530"/>
      <c r="Y479" s="795"/>
      <c r="Z479" s="530"/>
      <c r="AA479" s="797"/>
      <c r="AB479" s="672"/>
      <c r="AC479" s="544"/>
      <c r="AD479" s="544"/>
      <c r="AE479" s="740"/>
      <c r="AF479" s="512"/>
      <c r="AG479" s="512"/>
      <c r="AH479" s="512"/>
      <c r="AI479" s="539"/>
      <c r="AJ479" s="791"/>
      <c r="AK479" s="518"/>
      <c r="AL479" s="518"/>
      <c r="AM479" s="791"/>
      <c r="AN479" s="793"/>
    </row>
    <row r="480" spans="1:40" ht="15.75" thickBot="1" x14ac:dyDescent="0.3">
      <c r="A480" s="379"/>
      <c r="B480" s="542"/>
      <c r="C480" s="512"/>
      <c r="D480" s="368"/>
      <c r="E480" s="512"/>
      <c r="F480" s="368"/>
      <c r="G480" s="615"/>
      <c r="H480" s="32" t="s">
        <v>171</v>
      </c>
      <c r="I480" s="92" t="s">
        <v>197</v>
      </c>
      <c r="J480" s="551"/>
      <c r="K480" s="554"/>
      <c r="L480" s="512"/>
      <c r="M480" s="772"/>
      <c r="N480" s="391"/>
      <c r="O480" s="371"/>
      <c r="P480" s="34" t="s">
        <v>172</v>
      </c>
      <c r="Q480" s="30" t="s">
        <v>173</v>
      </c>
      <c r="R480" s="34">
        <f>+IFERROR(VLOOKUP(Q480,[16]DATOS!$E$2:$F$17,2,FALSE),"")</f>
        <v>15</v>
      </c>
      <c r="S480" s="373"/>
      <c r="T480" s="373"/>
      <c r="U480" s="373"/>
      <c r="V480" s="373"/>
      <c r="W480" s="373"/>
      <c r="X480" s="530"/>
      <c r="Y480" s="795"/>
      <c r="Z480" s="530"/>
      <c r="AA480" s="797"/>
      <c r="AB480" s="672"/>
      <c r="AC480" s="544"/>
      <c r="AD480" s="544"/>
      <c r="AE480" s="740"/>
      <c r="AF480" s="512"/>
      <c r="AG480" s="512"/>
      <c r="AH480" s="512"/>
      <c r="AI480" s="539"/>
      <c r="AJ480" s="791"/>
      <c r="AK480" s="518"/>
      <c r="AL480" s="518"/>
      <c r="AM480" s="791"/>
      <c r="AN480" s="793"/>
    </row>
    <row r="481" spans="1:40" ht="15.75" thickBot="1" x14ac:dyDescent="0.3">
      <c r="A481" s="379"/>
      <c r="B481" s="542"/>
      <c r="C481" s="512"/>
      <c r="D481" s="368"/>
      <c r="E481" s="512"/>
      <c r="F481" s="368"/>
      <c r="G481" s="615"/>
      <c r="H481" s="32" t="s">
        <v>174</v>
      </c>
      <c r="I481" s="92" t="s">
        <v>197</v>
      </c>
      <c r="J481" s="551"/>
      <c r="K481" s="554"/>
      <c r="L481" s="512"/>
      <c r="M481" s="772"/>
      <c r="N481" s="391"/>
      <c r="O481" s="371"/>
      <c r="P481" s="35" t="s">
        <v>175</v>
      </c>
      <c r="Q481" s="30" t="s">
        <v>176</v>
      </c>
      <c r="R481" s="34">
        <f>+IFERROR(VLOOKUP(Q481,[16]DATOS!$E$2:$F$17,2,FALSE),"")</f>
        <v>15</v>
      </c>
      <c r="S481" s="373"/>
      <c r="T481" s="373"/>
      <c r="U481" s="373"/>
      <c r="V481" s="373"/>
      <c r="W481" s="373"/>
      <c r="X481" s="530"/>
      <c r="Y481" s="795"/>
      <c r="Z481" s="530"/>
      <c r="AA481" s="797"/>
      <c r="AB481" s="672"/>
      <c r="AC481" s="544"/>
      <c r="AD481" s="544"/>
      <c r="AE481" s="740"/>
      <c r="AF481" s="512"/>
      <c r="AG481" s="512"/>
      <c r="AH481" s="512"/>
      <c r="AI481" s="539"/>
      <c r="AJ481" s="791"/>
      <c r="AK481" s="518"/>
      <c r="AL481" s="518"/>
      <c r="AM481" s="791"/>
      <c r="AN481" s="793"/>
    </row>
    <row r="482" spans="1:40" ht="15.75" thickBot="1" x14ac:dyDescent="0.3">
      <c r="A482" s="379"/>
      <c r="B482" s="542"/>
      <c r="C482" s="512"/>
      <c r="D482" s="368"/>
      <c r="E482" s="512"/>
      <c r="F482" s="368"/>
      <c r="G482" s="615"/>
      <c r="H482" s="32" t="s">
        <v>177</v>
      </c>
      <c r="I482" s="92" t="s">
        <v>197</v>
      </c>
      <c r="J482" s="551"/>
      <c r="K482" s="554"/>
      <c r="L482" s="512"/>
      <c r="M482" s="772"/>
      <c r="N482" s="391"/>
      <c r="O482" s="371"/>
      <c r="P482" s="34" t="s">
        <v>178</v>
      </c>
      <c r="Q482" s="34" t="s">
        <v>179</v>
      </c>
      <c r="R482" s="34">
        <f>+IFERROR(VLOOKUP(Q482,[16]DATOS!$E$2:$F$17,2,FALSE),"")</f>
        <v>10</v>
      </c>
      <c r="S482" s="373"/>
      <c r="T482" s="373"/>
      <c r="U482" s="373"/>
      <c r="V482" s="373"/>
      <c r="W482" s="373"/>
      <c r="X482" s="530"/>
      <c r="Y482" s="795"/>
      <c r="Z482" s="530"/>
      <c r="AA482" s="797"/>
      <c r="AB482" s="672"/>
      <c r="AC482" s="544"/>
      <c r="AD482" s="544"/>
      <c r="AE482" s="740"/>
      <c r="AF482" s="512"/>
      <c r="AG482" s="512"/>
      <c r="AH482" s="512"/>
      <c r="AI482" s="539"/>
      <c r="AJ482" s="791"/>
      <c r="AK482" s="518"/>
      <c r="AL482" s="518"/>
      <c r="AM482" s="791"/>
      <c r="AN482" s="793"/>
    </row>
    <row r="483" spans="1:40" ht="30.75" thickBot="1" x14ac:dyDescent="0.3">
      <c r="A483" s="379"/>
      <c r="B483" s="542"/>
      <c r="C483" s="512"/>
      <c r="D483" s="368"/>
      <c r="E483" s="513"/>
      <c r="F483" s="368"/>
      <c r="G483" s="615"/>
      <c r="H483" s="32" t="s">
        <v>180</v>
      </c>
      <c r="I483" s="92" t="s">
        <v>197</v>
      </c>
      <c r="J483" s="551"/>
      <c r="K483" s="554"/>
      <c r="L483" s="512"/>
      <c r="M483" s="772"/>
      <c r="N483" s="391"/>
      <c r="O483" s="520"/>
      <c r="P483" s="31"/>
      <c r="Q483" s="35"/>
      <c r="R483" s="35"/>
      <c r="S483" s="373"/>
      <c r="T483" s="373"/>
      <c r="U483" s="373"/>
      <c r="V483" s="373"/>
      <c r="W483" s="373"/>
      <c r="X483" s="530"/>
      <c r="Y483" s="796"/>
      <c r="Z483" s="531"/>
      <c r="AA483" s="798"/>
      <c r="AB483" s="672"/>
      <c r="AC483" s="544"/>
      <c r="AD483" s="544"/>
      <c r="AE483" s="740"/>
      <c r="AF483" s="512"/>
      <c r="AG483" s="512"/>
      <c r="AH483" s="512"/>
      <c r="AI483" s="539"/>
      <c r="AJ483" s="783"/>
      <c r="AK483" s="519"/>
      <c r="AL483" s="519"/>
      <c r="AM483" s="783"/>
      <c r="AN483" s="793"/>
    </row>
    <row r="484" spans="1:40" ht="15.75" thickBot="1" x14ac:dyDescent="0.3">
      <c r="A484" s="379"/>
      <c r="B484" s="542"/>
      <c r="C484" s="512"/>
      <c r="D484" s="368"/>
      <c r="E484" s="614"/>
      <c r="F484" s="368"/>
      <c r="G484" s="615"/>
      <c r="H484" s="32" t="s">
        <v>181</v>
      </c>
      <c r="I484" s="92" t="s">
        <v>197</v>
      </c>
      <c r="J484" s="551"/>
      <c r="K484" s="554"/>
      <c r="L484" s="512"/>
      <c r="M484" s="772"/>
      <c r="N484" s="614"/>
      <c r="O484" s="371"/>
      <c r="P484" s="34" t="s">
        <v>150</v>
      </c>
      <c r="Q484" s="30" t="s">
        <v>151</v>
      </c>
      <c r="R484" s="34">
        <f>+IFERROR(VLOOKUP(Q484,[16]DATOS!$E$2:$F$17,2,FALSE),"")</f>
        <v>15</v>
      </c>
      <c r="S484" s="530">
        <f>SUM(R484:R493)</f>
        <v>100</v>
      </c>
      <c r="T484" s="529" t="str">
        <f>+IF(AND(S484&lt;=100,S484&gt;=96),"Fuerte",IF(AND(S484&lt;=95,S484&gt;=86),"Moderado",IF(AND(S484&lt;=85,J484&gt;=0),"Débil"," ")))</f>
        <v>Fuerte</v>
      </c>
      <c r="U484" s="529" t="s">
        <v>152</v>
      </c>
      <c r="V484" s="529"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529"/>
      <c r="X484" s="530"/>
      <c r="Y484" s="520"/>
      <c r="Z484" s="573"/>
      <c r="AA484" s="520"/>
      <c r="AB484" s="672"/>
      <c r="AC484" s="544"/>
      <c r="AD484" s="544"/>
      <c r="AE484" s="740"/>
      <c r="AF484" s="512"/>
      <c r="AG484" s="512"/>
      <c r="AH484" s="512"/>
      <c r="AI484" s="539"/>
      <c r="AJ484" s="514"/>
      <c r="AK484" s="517"/>
      <c r="AL484" s="517"/>
      <c r="AM484" s="788"/>
      <c r="AN484" s="793"/>
    </row>
    <row r="485" spans="1:40" ht="15.75" thickBot="1" x14ac:dyDescent="0.3">
      <c r="A485" s="379"/>
      <c r="B485" s="542"/>
      <c r="C485" s="512"/>
      <c r="D485" s="368"/>
      <c r="E485" s="615"/>
      <c r="F485" s="368"/>
      <c r="G485" s="615"/>
      <c r="H485" s="32" t="s">
        <v>182</v>
      </c>
      <c r="I485" s="92" t="s">
        <v>197</v>
      </c>
      <c r="J485" s="551"/>
      <c r="K485" s="554"/>
      <c r="L485" s="512"/>
      <c r="M485" s="772"/>
      <c r="N485" s="615"/>
      <c r="O485" s="371"/>
      <c r="P485" s="34" t="s">
        <v>162</v>
      </c>
      <c r="Q485" s="30" t="s">
        <v>163</v>
      </c>
      <c r="R485" s="34">
        <f>+IFERROR(VLOOKUP(Q485,[16]DATOS!$E$2:$F$17,2,FALSE),"")</f>
        <v>15</v>
      </c>
      <c r="S485" s="530"/>
      <c r="T485" s="530"/>
      <c r="U485" s="530"/>
      <c r="V485" s="530"/>
      <c r="W485" s="530"/>
      <c r="X485" s="530"/>
      <c r="Y485" s="512"/>
      <c r="Z485" s="530"/>
      <c r="AA485" s="512"/>
      <c r="AB485" s="672"/>
      <c r="AC485" s="544"/>
      <c r="AD485" s="544"/>
      <c r="AE485" s="740"/>
      <c r="AF485" s="512"/>
      <c r="AG485" s="512"/>
      <c r="AH485" s="512"/>
      <c r="AI485" s="539"/>
      <c r="AJ485" s="515"/>
      <c r="AK485" s="518"/>
      <c r="AL485" s="518"/>
      <c r="AM485" s="789"/>
      <c r="AN485" s="793"/>
    </row>
    <row r="486" spans="1:40" ht="15.75" thickBot="1" x14ac:dyDescent="0.3">
      <c r="A486" s="379"/>
      <c r="B486" s="542"/>
      <c r="C486" s="512"/>
      <c r="D486" s="368"/>
      <c r="E486" s="615"/>
      <c r="F486" s="368"/>
      <c r="G486" s="615"/>
      <c r="H486" s="32" t="s">
        <v>183</v>
      </c>
      <c r="I486" s="92" t="s">
        <v>197</v>
      </c>
      <c r="J486" s="551"/>
      <c r="K486" s="554"/>
      <c r="L486" s="512"/>
      <c r="M486" s="772"/>
      <c r="N486" s="615"/>
      <c r="O486" s="371"/>
      <c r="P486" s="34" t="s">
        <v>165</v>
      </c>
      <c r="Q486" s="30" t="s">
        <v>166</v>
      </c>
      <c r="R486" s="34">
        <f>+IFERROR(VLOOKUP(Q486,[16]DATOS!$E$2:$F$17,2,FALSE),"")</f>
        <v>15</v>
      </c>
      <c r="S486" s="530"/>
      <c r="T486" s="530"/>
      <c r="U486" s="530"/>
      <c r="V486" s="530"/>
      <c r="W486" s="530"/>
      <c r="X486" s="530"/>
      <c r="Y486" s="512"/>
      <c r="Z486" s="530"/>
      <c r="AA486" s="512"/>
      <c r="AB486" s="672"/>
      <c r="AC486" s="544"/>
      <c r="AD486" s="544"/>
      <c r="AE486" s="740"/>
      <c r="AF486" s="512"/>
      <c r="AG486" s="512"/>
      <c r="AH486" s="512"/>
      <c r="AI486" s="539"/>
      <c r="AJ486" s="515"/>
      <c r="AK486" s="518"/>
      <c r="AL486" s="518"/>
      <c r="AM486" s="789"/>
      <c r="AN486" s="793"/>
    </row>
    <row r="487" spans="1:40" ht="15.75" thickBot="1" x14ac:dyDescent="0.3">
      <c r="A487" s="379"/>
      <c r="B487" s="542"/>
      <c r="C487" s="512"/>
      <c r="D487" s="368"/>
      <c r="E487" s="615"/>
      <c r="F487" s="368"/>
      <c r="G487" s="615"/>
      <c r="H487" s="32" t="s">
        <v>184</v>
      </c>
      <c r="I487" s="92" t="s">
        <v>197</v>
      </c>
      <c r="J487" s="551"/>
      <c r="K487" s="554"/>
      <c r="L487" s="512"/>
      <c r="M487" s="772"/>
      <c r="N487" s="615"/>
      <c r="O487" s="371"/>
      <c r="P487" s="34" t="s">
        <v>169</v>
      </c>
      <c r="Q487" s="30" t="s">
        <v>170</v>
      </c>
      <c r="R487" s="34">
        <f>+IFERROR(VLOOKUP(Q487,[16]DATOS!$E$2:$F$17,2,FALSE),"")</f>
        <v>15</v>
      </c>
      <c r="S487" s="530"/>
      <c r="T487" s="530"/>
      <c r="U487" s="530"/>
      <c r="V487" s="530"/>
      <c r="W487" s="530"/>
      <c r="X487" s="530"/>
      <c r="Y487" s="512"/>
      <c r="Z487" s="530"/>
      <c r="AA487" s="512"/>
      <c r="AB487" s="672"/>
      <c r="AC487" s="544"/>
      <c r="AD487" s="544"/>
      <c r="AE487" s="740"/>
      <c r="AF487" s="512"/>
      <c r="AG487" s="512"/>
      <c r="AH487" s="512"/>
      <c r="AI487" s="539"/>
      <c r="AJ487" s="515"/>
      <c r="AK487" s="518"/>
      <c r="AL487" s="518"/>
      <c r="AM487" s="789"/>
      <c r="AN487" s="793"/>
    </row>
    <row r="488" spans="1:40" ht="15.75" thickBot="1" x14ac:dyDescent="0.3">
      <c r="A488" s="379"/>
      <c r="B488" s="542"/>
      <c r="C488" s="512"/>
      <c r="D488" s="368"/>
      <c r="E488" s="615"/>
      <c r="F488" s="368"/>
      <c r="G488" s="615"/>
      <c r="H488" s="521" t="s">
        <v>185</v>
      </c>
      <c r="I488" s="92" t="s">
        <v>197</v>
      </c>
      <c r="J488" s="551"/>
      <c r="K488" s="554"/>
      <c r="L488" s="512"/>
      <c r="M488" s="772"/>
      <c r="N488" s="615"/>
      <c r="O488" s="371"/>
      <c r="P488" s="34" t="s">
        <v>172</v>
      </c>
      <c r="Q488" s="30" t="s">
        <v>173</v>
      </c>
      <c r="R488" s="34">
        <f>+IFERROR(VLOOKUP(Q488,[16]DATOS!$E$2:$F$17,2,FALSE),"")</f>
        <v>15</v>
      </c>
      <c r="S488" s="530"/>
      <c r="T488" s="530"/>
      <c r="U488" s="530"/>
      <c r="V488" s="530"/>
      <c r="W488" s="530"/>
      <c r="X488" s="530"/>
      <c r="Y488" s="512"/>
      <c r="Z488" s="530"/>
      <c r="AA488" s="512"/>
      <c r="AB488" s="672"/>
      <c r="AC488" s="544"/>
      <c r="AD488" s="544"/>
      <c r="AE488" s="740"/>
      <c r="AF488" s="512"/>
      <c r="AG488" s="512"/>
      <c r="AH488" s="512"/>
      <c r="AI488" s="539"/>
      <c r="AJ488" s="515"/>
      <c r="AK488" s="518"/>
      <c r="AL488" s="518"/>
      <c r="AM488" s="789"/>
      <c r="AN488" s="793"/>
    </row>
    <row r="489" spans="1:40" ht="15.75" thickBot="1" x14ac:dyDescent="0.3">
      <c r="A489" s="379"/>
      <c r="B489" s="542"/>
      <c r="C489" s="512"/>
      <c r="D489" s="368"/>
      <c r="E489" s="615"/>
      <c r="F489" s="368"/>
      <c r="G489" s="615"/>
      <c r="H489" s="521"/>
      <c r="I489" s="92" t="s">
        <v>197</v>
      </c>
      <c r="J489" s="551"/>
      <c r="K489" s="554"/>
      <c r="L489" s="512"/>
      <c r="M489" s="772"/>
      <c r="N489" s="615"/>
      <c r="O489" s="371"/>
      <c r="P489" s="34" t="s">
        <v>175</v>
      </c>
      <c r="Q489" s="30" t="s">
        <v>176</v>
      </c>
      <c r="R489" s="34">
        <f>+IFERROR(VLOOKUP(Q489,[16]DATOS!$E$2:$F$17,2,FALSE),"")</f>
        <v>15</v>
      </c>
      <c r="S489" s="530"/>
      <c r="T489" s="530"/>
      <c r="U489" s="530"/>
      <c r="V489" s="530"/>
      <c r="W489" s="530"/>
      <c r="X489" s="530"/>
      <c r="Y489" s="512"/>
      <c r="Z489" s="530"/>
      <c r="AA489" s="512"/>
      <c r="AB489" s="672"/>
      <c r="AC489" s="544"/>
      <c r="AD489" s="544"/>
      <c r="AE489" s="740"/>
      <c r="AF489" s="512"/>
      <c r="AG489" s="512"/>
      <c r="AH489" s="512"/>
      <c r="AI489" s="539"/>
      <c r="AJ489" s="515"/>
      <c r="AK489" s="518"/>
      <c r="AL489" s="518"/>
      <c r="AM489" s="789"/>
      <c r="AN489" s="793"/>
    </row>
    <row r="490" spans="1:40" ht="15.75" thickBot="1" x14ac:dyDescent="0.3">
      <c r="A490" s="379"/>
      <c r="B490" s="542"/>
      <c r="C490" s="512"/>
      <c r="D490" s="368"/>
      <c r="E490" s="615"/>
      <c r="F490" s="368"/>
      <c r="G490" s="615"/>
      <c r="H490" s="523" t="s">
        <v>186</v>
      </c>
      <c r="I490" s="92" t="s">
        <v>197</v>
      </c>
      <c r="J490" s="551"/>
      <c r="K490" s="554"/>
      <c r="L490" s="512"/>
      <c r="M490" s="772"/>
      <c r="N490" s="615"/>
      <c r="O490" s="371"/>
      <c r="P490" s="34" t="s">
        <v>178</v>
      </c>
      <c r="Q490" s="34" t="s">
        <v>179</v>
      </c>
      <c r="R490" s="34">
        <f>+IFERROR(VLOOKUP(Q490,[16]DATOS!$E$2:$F$17,2,FALSE),"")</f>
        <v>10</v>
      </c>
      <c r="S490" s="530"/>
      <c r="T490" s="530"/>
      <c r="U490" s="530"/>
      <c r="V490" s="530"/>
      <c r="W490" s="530"/>
      <c r="X490" s="530"/>
      <c r="Y490" s="512"/>
      <c r="Z490" s="530"/>
      <c r="AA490" s="512"/>
      <c r="AB490" s="672"/>
      <c r="AC490" s="544"/>
      <c r="AD490" s="544"/>
      <c r="AE490" s="740"/>
      <c r="AF490" s="512"/>
      <c r="AG490" s="512"/>
      <c r="AH490" s="512"/>
      <c r="AI490" s="539"/>
      <c r="AJ490" s="516"/>
      <c r="AK490" s="519"/>
      <c r="AL490" s="519"/>
      <c r="AM490" s="915"/>
      <c r="AN490" s="793"/>
    </row>
    <row r="491" spans="1:40" ht="15.75" thickBot="1" x14ac:dyDescent="0.3">
      <c r="A491" s="379"/>
      <c r="B491" s="542"/>
      <c r="C491" s="512"/>
      <c r="D491" s="368"/>
      <c r="E491" s="615"/>
      <c r="F491" s="368"/>
      <c r="G491" s="615"/>
      <c r="H491" s="525"/>
      <c r="I491" s="92" t="s">
        <v>197</v>
      </c>
      <c r="J491" s="551"/>
      <c r="K491" s="554"/>
      <c r="L491" s="512"/>
      <c r="M491" s="772"/>
      <c r="N491" s="615"/>
      <c r="O491" s="371"/>
      <c r="P491" s="373"/>
      <c r="Q491" s="373"/>
      <c r="R491" s="373"/>
      <c r="S491" s="530"/>
      <c r="T491" s="530"/>
      <c r="U491" s="530"/>
      <c r="V491" s="530"/>
      <c r="W491" s="530"/>
      <c r="X491" s="530"/>
      <c r="Y491" s="512"/>
      <c r="Z491" s="530"/>
      <c r="AA491" s="512"/>
      <c r="AB491" s="672"/>
      <c r="AC491" s="544"/>
      <c r="AD491" s="544"/>
      <c r="AE491" s="740"/>
      <c r="AF491" s="512"/>
      <c r="AG491" s="512"/>
      <c r="AH491" s="512"/>
      <c r="AI491" s="536"/>
      <c r="AJ491" s="785" t="s">
        <v>475</v>
      </c>
      <c r="AK491" s="668" t="s">
        <v>250</v>
      </c>
      <c r="AL491" s="668" t="s">
        <v>251</v>
      </c>
      <c r="AM491" s="788" t="s">
        <v>476</v>
      </c>
      <c r="AN491" s="793"/>
    </row>
    <row r="492" spans="1:40" ht="15.75" thickBot="1" x14ac:dyDescent="0.3">
      <c r="A492" s="379"/>
      <c r="B492" s="542"/>
      <c r="C492" s="512"/>
      <c r="D492" s="368"/>
      <c r="E492" s="615"/>
      <c r="F492" s="368"/>
      <c r="G492" s="615"/>
      <c r="H492" s="521" t="s">
        <v>187</v>
      </c>
      <c r="I492" s="92" t="s">
        <v>197</v>
      </c>
      <c r="J492" s="551"/>
      <c r="K492" s="554"/>
      <c r="L492" s="512"/>
      <c r="M492" s="772"/>
      <c r="N492" s="615"/>
      <c r="O492" s="371"/>
      <c r="P492" s="373"/>
      <c r="Q492" s="373"/>
      <c r="R492" s="373"/>
      <c r="S492" s="530"/>
      <c r="T492" s="530"/>
      <c r="U492" s="530"/>
      <c r="V492" s="530"/>
      <c r="W492" s="530"/>
      <c r="X492" s="530"/>
      <c r="Y492" s="512"/>
      <c r="Z492" s="530"/>
      <c r="AA492" s="512"/>
      <c r="AB492" s="672"/>
      <c r="AC492" s="544"/>
      <c r="AD492" s="544"/>
      <c r="AE492" s="740"/>
      <c r="AF492" s="512"/>
      <c r="AG492" s="512"/>
      <c r="AH492" s="512"/>
      <c r="AI492" s="536"/>
      <c r="AJ492" s="786"/>
      <c r="AK492" s="669"/>
      <c r="AL492" s="669"/>
      <c r="AM492" s="789"/>
      <c r="AN492" s="793"/>
    </row>
    <row r="493" spans="1:40" ht="15.75" thickBot="1" x14ac:dyDescent="0.3">
      <c r="A493" s="379"/>
      <c r="B493" s="542"/>
      <c r="C493" s="512"/>
      <c r="D493" s="368"/>
      <c r="E493" s="615"/>
      <c r="F493" s="368"/>
      <c r="G493" s="615"/>
      <c r="H493" s="521"/>
      <c r="I493" s="92" t="s">
        <v>197</v>
      </c>
      <c r="J493" s="551"/>
      <c r="K493" s="554"/>
      <c r="L493" s="512"/>
      <c r="M493" s="772"/>
      <c r="N493" s="615"/>
      <c r="O493" s="371"/>
      <c r="P493" s="373"/>
      <c r="Q493" s="373"/>
      <c r="R493" s="373"/>
      <c r="S493" s="530"/>
      <c r="T493" s="530"/>
      <c r="U493" s="530"/>
      <c r="V493" s="530"/>
      <c r="W493" s="530"/>
      <c r="X493" s="530"/>
      <c r="Y493" s="512"/>
      <c r="Z493" s="530"/>
      <c r="AA493" s="512"/>
      <c r="AB493" s="672"/>
      <c r="AC493" s="544"/>
      <c r="AD493" s="544"/>
      <c r="AE493" s="740"/>
      <c r="AF493" s="512"/>
      <c r="AG493" s="512"/>
      <c r="AH493" s="512"/>
      <c r="AI493" s="536"/>
      <c r="AJ493" s="786"/>
      <c r="AK493" s="669"/>
      <c r="AL493" s="669"/>
      <c r="AM493" s="789"/>
      <c r="AN493" s="793"/>
    </row>
    <row r="494" spans="1:40" ht="15.75" thickBot="1" x14ac:dyDescent="0.3">
      <c r="A494" s="379"/>
      <c r="B494" s="542"/>
      <c r="C494" s="512"/>
      <c r="D494" s="368"/>
      <c r="E494" s="615"/>
      <c r="F494" s="368"/>
      <c r="G494" s="615"/>
      <c r="H494" s="521" t="s">
        <v>188</v>
      </c>
      <c r="I494" s="92" t="s">
        <v>197</v>
      </c>
      <c r="J494" s="551"/>
      <c r="K494" s="554"/>
      <c r="L494" s="512"/>
      <c r="M494" s="772"/>
      <c r="N494" s="615"/>
      <c r="O494" s="371"/>
      <c r="P494" s="373"/>
      <c r="Q494" s="373"/>
      <c r="R494" s="373"/>
      <c r="S494" s="530"/>
      <c r="T494" s="530"/>
      <c r="U494" s="530"/>
      <c r="V494" s="530"/>
      <c r="W494" s="530"/>
      <c r="X494" s="530"/>
      <c r="Y494" s="512"/>
      <c r="Z494" s="530"/>
      <c r="AA494" s="512"/>
      <c r="AB494" s="672"/>
      <c r="AC494" s="544"/>
      <c r="AD494" s="544"/>
      <c r="AE494" s="740"/>
      <c r="AF494" s="512"/>
      <c r="AG494" s="512"/>
      <c r="AH494" s="512"/>
      <c r="AI494" s="536"/>
      <c r="AJ494" s="786"/>
      <c r="AK494" s="669"/>
      <c r="AL494" s="669"/>
      <c r="AM494" s="789"/>
      <c r="AN494" s="793"/>
    </row>
    <row r="495" spans="1:40" ht="15.75" thickBot="1" x14ac:dyDescent="0.3">
      <c r="A495" s="379"/>
      <c r="B495" s="542"/>
      <c r="C495" s="512"/>
      <c r="D495" s="368"/>
      <c r="E495" s="615"/>
      <c r="F495" s="368"/>
      <c r="G495" s="615"/>
      <c r="H495" s="521"/>
      <c r="I495" s="92" t="s">
        <v>197</v>
      </c>
      <c r="J495" s="551"/>
      <c r="K495" s="554"/>
      <c r="L495" s="512"/>
      <c r="M495" s="772"/>
      <c r="N495" s="615"/>
      <c r="O495" s="371"/>
      <c r="P495" s="373"/>
      <c r="Q495" s="373"/>
      <c r="R495" s="373"/>
      <c r="S495" s="530"/>
      <c r="T495" s="530"/>
      <c r="U495" s="530"/>
      <c r="V495" s="530"/>
      <c r="W495" s="530"/>
      <c r="X495" s="530"/>
      <c r="Y495" s="512"/>
      <c r="Z495" s="530"/>
      <c r="AA495" s="512"/>
      <c r="AB495" s="672"/>
      <c r="AC495" s="544"/>
      <c r="AD495" s="544"/>
      <c r="AE495" s="740"/>
      <c r="AF495" s="512"/>
      <c r="AG495" s="512"/>
      <c r="AH495" s="512"/>
      <c r="AI495" s="536"/>
      <c r="AJ495" s="786"/>
      <c r="AK495" s="669"/>
      <c r="AL495" s="669"/>
      <c r="AM495" s="789"/>
      <c r="AN495" s="793"/>
    </row>
    <row r="496" spans="1:40" ht="15.75" thickBot="1" x14ac:dyDescent="0.3">
      <c r="A496" s="379"/>
      <c r="B496" s="542"/>
      <c r="C496" s="512"/>
      <c r="D496" s="368"/>
      <c r="E496" s="615"/>
      <c r="F496" s="368"/>
      <c r="G496" s="615"/>
      <c r="H496" s="521" t="s">
        <v>189</v>
      </c>
      <c r="I496" s="92" t="s">
        <v>197</v>
      </c>
      <c r="J496" s="551"/>
      <c r="K496" s="554"/>
      <c r="L496" s="512"/>
      <c r="M496" s="772"/>
      <c r="N496" s="615"/>
      <c r="O496" s="371"/>
      <c r="P496" s="373"/>
      <c r="Q496" s="373"/>
      <c r="R496" s="373"/>
      <c r="S496" s="530"/>
      <c r="T496" s="530"/>
      <c r="U496" s="530"/>
      <c r="V496" s="530"/>
      <c r="W496" s="530"/>
      <c r="X496" s="530"/>
      <c r="Y496" s="512"/>
      <c r="Z496" s="530"/>
      <c r="AA496" s="512"/>
      <c r="AB496" s="672"/>
      <c r="AC496" s="544"/>
      <c r="AD496" s="544"/>
      <c r="AE496" s="740"/>
      <c r="AF496" s="512"/>
      <c r="AG496" s="512"/>
      <c r="AH496" s="512"/>
      <c r="AI496" s="536"/>
      <c r="AJ496" s="786"/>
      <c r="AK496" s="669"/>
      <c r="AL496" s="669"/>
      <c r="AM496" s="789"/>
      <c r="AN496" s="793"/>
    </row>
    <row r="497" spans="1:40" ht="15.75" thickBot="1" x14ac:dyDescent="0.3">
      <c r="A497" s="379"/>
      <c r="B497" s="542"/>
      <c r="C497" s="512"/>
      <c r="D497" s="368"/>
      <c r="E497" s="615"/>
      <c r="F497" s="368"/>
      <c r="G497" s="615"/>
      <c r="H497" s="521"/>
      <c r="I497" s="92" t="s">
        <v>197</v>
      </c>
      <c r="J497" s="551"/>
      <c r="K497" s="554"/>
      <c r="L497" s="512"/>
      <c r="M497" s="772"/>
      <c r="N497" s="615"/>
      <c r="O497" s="371"/>
      <c r="P497" s="373"/>
      <c r="Q497" s="373"/>
      <c r="R497" s="373"/>
      <c r="S497" s="530"/>
      <c r="T497" s="530"/>
      <c r="U497" s="530"/>
      <c r="V497" s="530"/>
      <c r="W497" s="530"/>
      <c r="X497" s="530"/>
      <c r="Y497" s="512"/>
      <c r="Z497" s="530"/>
      <c r="AA497" s="512"/>
      <c r="AB497" s="672"/>
      <c r="AC497" s="544"/>
      <c r="AD497" s="544"/>
      <c r="AE497" s="740"/>
      <c r="AF497" s="512"/>
      <c r="AG497" s="512"/>
      <c r="AH497" s="512"/>
      <c r="AI497" s="536"/>
      <c r="AJ497" s="786"/>
      <c r="AK497" s="669"/>
      <c r="AL497" s="669"/>
      <c r="AM497" s="789"/>
      <c r="AN497" s="793"/>
    </row>
    <row r="498" spans="1:40" ht="15.75" thickBot="1" x14ac:dyDescent="0.3">
      <c r="A498" s="379"/>
      <c r="B498" s="542"/>
      <c r="C498" s="512"/>
      <c r="D498" s="368"/>
      <c r="E498" s="615"/>
      <c r="F498" s="368"/>
      <c r="G498" s="615"/>
      <c r="H498" s="523" t="s">
        <v>190</v>
      </c>
      <c r="I498" s="92" t="s">
        <v>197</v>
      </c>
      <c r="J498" s="551"/>
      <c r="K498" s="554"/>
      <c r="L498" s="512"/>
      <c r="M498" s="772"/>
      <c r="N498" s="615"/>
      <c r="O498" s="371"/>
      <c r="P498" s="373"/>
      <c r="Q498" s="373"/>
      <c r="R498" s="373"/>
      <c r="S498" s="530"/>
      <c r="T498" s="530"/>
      <c r="U498" s="530"/>
      <c r="V498" s="530"/>
      <c r="W498" s="530"/>
      <c r="X498" s="530"/>
      <c r="Y498" s="512"/>
      <c r="Z498" s="530"/>
      <c r="AA498" s="512"/>
      <c r="AB498" s="672"/>
      <c r="AC498" s="544"/>
      <c r="AD498" s="544"/>
      <c r="AE498" s="740"/>
      <c r="AF498" s="512"/>
      <c r="AG498" s="512"/>
      <c r="AH498" s="512"/>
      <c r="AI498" s="536"/>
      <c r="AJ498" s="786"/>
      <c r="AK498" s="669"/>
      <c r="AL498" s="669"/>
      <c r="AM498" s="789"/>
      <c r="AN498" s="793"/>
    </row>
    <row r="499" spans="1:40" ht="15.75" thickBot="1" x14ac:dyDescent="0.3">
      <c r="A499" s="379"/>
      <c r="B499" s="542"/>
      <c r="C499" s="512"/>
      <c r="D499" s="368"/>
      <c r="E499" s="615"/>
      <c r="F499" s="368"/>
      <c r="G499" s="615"/>
      <c r="H499" s="525"/>
      <c r="I499" s="92" t="s">
        <v>197</v>
      </c>
      <c r="J499" s="551"/>
      <c r="K499" s="554"/>
      <c r="L499" s="512"/>
      <c r="M499" s="772"/>
      <c r="N499" s="615"/>
      <c r="O499" s="371"/>
      <c r="P499" s="373"/>
      <c r="Q499" s="373"/>
      <c r="R499" s="373"/>
      <c r="S499" s="530"/>
      <c r="T499" s="530"/>
      <c r="U499" s="530"/>
      <c r="V499" s="530"/>
      <c r="W499" s="530"/>
      <c r="X499" s="530"/>
      <c r="Y499" s="512"/>
      <c r="Z499" s="530"/>
      <c r="AA499" s="512"/>
      <c r="AB499" s="672"/>
      <c r="AC499" s="544"/>
      <c r="AD499" s="544"/>
      <c r="AE499" s="740"/>
      <c r="AF499" s="512"/>
      <c r="AG499" s="512"/>
      <c r="AH499" s="512"/>
      <c r="AI499" s="536"/>
      <c r="AJ499" s="786"/>
      <c r="AK499" s="669"/>
      <c r="AL499" s="669"/>
      <c r="AM499" s="789"/>
      <c r="AN499" s="793"/>
    </row>
    <row r="500" spans="1:40" ht="15.75" thickBot="1" x14ac:dyDescent="0.3">
      <c r="A500" s="379"/>
      <c r="B500" s="542"/>
      <c r="C500" s="512"/>
      <c r="D500" s="368"/>
      <c r="E500" s="615"/>
      <c r="F500" s="368"/>
      <c r="G500" s="615"/>
      <c r="H500" s="651" t="s">
        <v>191</v>
      </c>
      <c r="I500" s="92" t="s">
        <v>197</v>
      </c>
      <c r="J500" s="551"/>
      <c r="K500" s="554"/>
      <c r="L500" s="512"/>
      <c r="M500" s="772"/>
      <c r="N500" s="615"/>
      <c r="O500" s="371"/>
      <c r="P500" s="373"/>
      <c r="Q500" s="373"/>
      <c r="R500" s="373"/>
      <c r="S500" s="530"/>
      <c r="T500" s="530"/>
      <c r="U500" s="530"/>
      <c r="V500" s="530"/>
      <c r="W500" s="530"/>
      <c r="X500" s="530"/>
      <c r="Y500" s="512"/>
      <c r="Z500" s="530"/>
      <c r="AA500" s="512"/>
      <c r="AB500" s="672"/>
      <c r="AC500" s="544"/>
      <c r="AD500" s="544"/>
      <c r="AE500" s="740"/>
      <c r="AF500" s="512"/>
      <c r="AG500" s="512"/>
      <c r="AH500" s="512"/>
      <c r="AI500" s="536"/>
      <c r="AJ500" s="786"/>
      <c r="AK500" s="669"/>
      <c r="AL500" s="669"/>
      <c r="AM500" s="789"/>
      <c r="AN500" s="793"/>
    </row>
    <row r="501" spans="1:40" ht="15.75" thickBot="1" x14ac:dyDescent="0.3">
      <c r="A501" s="380"/>
      <c r="B501" s="760"/>
      <c r="C501" s="556"/>
      <c r="D501" s="369"/>
      <c r="E501" s="616"/>
      <c r="F501" s="369"/>
      <c r="G501" s="616"/>
      <c r="H501" s="652"/>
      <c r="I501" s="92" t="s">
        <v>197</v>
      </c>
      <c r="J501" s="633"/>
      <c r="K501" s="635"/>
      <c r="L501" s="512"/>
      <c r="M501" s="773"/>
      <c r="N501" s="616"/>
      <c r="O501" s="371"/>
      <c r="P501" s="373"/>
      <c r="Q501" s="373"/>
      <c r="R501" s="373"/>
      <c r="S501" s="625"/>
      <c r="T501" s="625"/>
      <c r="U501" s="625"/>
      <c r="V501" s="625"/>
      <c r="W501" s="625"/>
      <c r="X501" s="625"/>
      <c r="Y501" s="556"/>
      <c r="Z501" s="625"/>
      <c r="AA501" s="556"/>
      <c r="AB501" s="673"/>
      <c r="AC501" s="544"/>
      <c r="AD501" s="544"/>
      <c r="AE501" s="741"/>
      <c r="AF501" s="556"/>
      <c r="AG501" s="556"/>
      <c r="AH501" s="512"/>
      <c r="AI501" s="599"/>
      <c r="AJ501" s="787"/>
      <c r="AK501" s="670"/>
      <c r="AL501" s="670"/>
      <c r="AM501" s="790"/>
      <c r="AN501" s="914"/>
    </row>
    <row r="502" spans="1:40" ht="15" customHeight="1" thickBot="1" x14ac:dyDescent="0.3">
      <c r="A502" s="373">
        <v>18</v>
      </c>
      <c r="B502" s="916" t="s">
        <v>477</v>
      </c>
      <c r="C502" s="371" t="s">
        <v>478</v>
      </c>
      <c r="D502" s="371" t="s">
        <v>142</v>
      </c>
      <c r="E502" s="520" t="s">
        <v>479</v>
      </c>
      <c r="F502" s="371" t="s">
        <v>480</v>
      </c>
      <c r="G502" s="371" t="s">
        <v>145</v>
      </c>
      <c r="H502" s="91" t="s">
        <v>146</v>
      </c>
      <c r="I502" s="92" t="s">
        <v>197</v>
      </c>
      <c r="J502" s="632">
        <f>COUNTIF(I502:I527,[3]DATOS!$D$24)</f>
        <v>26</v>
      </c>
      <c r="K502" s="365" t="str">
        <f>+IF(AND(J502&lt;6,J502&gt;0),"Moderado",IF(AND(J502&lt;12,J502&gt;5),"Mayor",IF(AND(J502&lt;20,J502&gt;11),"Catastrófico","Responda las Preguntas de Impacto")))</f>
        <v>Responda las Preguntas de Impacto</v>
      </c>
      <c r="L502" s="511"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604"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391" t="s">
        <v>481</v>
      </c>
      <c r="O502" s="371" t="s">
        <v>149</v>
      </c>
      <c r="P502" s="38" t="s">
        <v>150</v>
      </c>
      <c r="Q502" s="30" t="s">
        <v>151</v>
      </c>
      <c r="R502" s="37">
        <f>+IFERROR(VLOOKUP(Q502,[17]DATOS!$E$2:$F$17,2,FALSE),"")</f>
        <v>15</v>
      </c>
      <c r="S502" s="373">
        <f>SUM(R502:R509)</f>
        <v>100</v>
      </c>
      <c r="T502" s="373" t="str">
        <f>+IF(AND(S502&lt;=100,S502&gt;=96),"Fuerte",IF(AND(S502&lt;=95,S502&gt;=86),"Moderado",IF(AND(S502&lt;=85,J502&gt;=0),"Débil"," ")))</f>
        <v>Fuerte</v>
      </c>
      <c r="U502" s="373" t="s">
        <v>152</v>
      </c>
      <c r="V502" s="373"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373">
        <f>IF(V502="Fuerte",100,IF(V502="Moderado",50,IF(V502="Débil",0)))</f>
        <v>100</v>
      </c>
      <c r="X502" s="529">
        <f>AVERAGE(W502:W523)</f>
        <v>100</v>
      </c>
      <c r="Y502" s="520" t="s">
        <v>482</v>
      </c>
      <c r="Z502" s="529" t="s">
        <v>264</v>
      </c>
      <c r="AA502" s="754" t="s">
        <v>483</v>
      </c>
      <c r="AB502" s="754" t="str">
        <f>+IF(X502=100,"Fuerte",IF(AND(X502&lt;=99,X502&gt;=50),"Moderado",IF(X502&lt;50,"Débil"," ")))</f>
        <v>Fuerte</v>
      </c>
      <c r="AC502" s="754" t="s">
        <v>156</v>
      </c>
      <c r="AD502" s="754" t="s">
        <v>156</v>
      </c>
      <c r="AE502" s="520"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371"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520" t="str">
        <f>K502</f>
        <v>Responda las Preguntas de Impacto</v>
      </c>
      <c r="AH502" s="511"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604"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514" t="s">
        <v>484</v>
      </c>
      <c r="AK502" s="517">
        <v>43497</v>
      </c>
      <c r="AL502" s="517">
        <v>43830</v>
      </c>
      <c r="AM502" s="514" t="s">
        <v>356</v>
      </c>
      <c r="AN502" s="535" t="s">
        <v>485</v>
      </c>
    </row>
    <row r="503" spans="1:40" ht="15.75" thickBot="1" x14ac:dyDescent="0.3">
      <c r="A503" s="373"/>
      <c r="B503" s="542"/>
      <c r="C503" s="371"/>
      <c r="D503" s="371"/>
      <c r="E503" s="512"/>
      <c r="F503" s="371"/>
      <c r="G503" s="371"/>
      <c r="H503" s="91" t="s">
        <v>161</v>
      </c>
      <c r="I503" s="92" t="s">
        <v>197</v>
      </c>
      <c r="J503" s="551"/>
      <c r="K503" s="365"/>
      <c r="L503" s="512"/>
      <c r="M503" s="539"/>
      <c r="N503" s="391"/>
      <c r="O503" s="371"/>
      <c r="P503" s="38" t="s">
        <v>162</v>
      </c>
      <c r="Q503" s="30" t="s">
        <v>163</v>
      </c>
      <c r="R503" s="37">
        <f>+IFERROR(VLOOKUP(Q503,[17]DATOS!$E$2:$F$17,2,FALSE),"")</f>
        <v>15</v>
      </c>
      <c r="S503" s="373"/>
      <c r="T503" s="373"/>
      <c r="U503" s="373"/>
      <c r="V503" s="373"/>
      <c r="W503" s="373"/>
      <c r="X503" s="530"/>
      <c r="Y503" s="512"/>
      <c r="Z503" s="530"/>
      <c r="AA503" s="558"/>
      <c r="AB503" s="558"/>
      <c r="AC503" s="558"/>
      <c r="AD503" s="558"/>
      <c r="AE503" s="512"/>
      <c r="AF503" s="371"/>
      <c r="AG503" s="512"/>
      <c r="AH503" s="512"/>
      <c r="AI503" s="539"/>
      <c r="AJ503" s="515"/>
      <c r="AK503" s="518"/>
      <c r="AL503" s="518"/>
      <c r="AM503" s="515"/>
      <c r="AN503" s="536"/>
    </row>
    <row r="504" spans="1:40" ht="15.75" thickBot="1" x14ac:dyDescent="0.3">
      <c r="A504" s="373"/>
      <c r="B504" s="542"/>
      <c r="C504" s="371"/>
      <c r="D504" s="371"/>
      <c r="E504" s="512"/>
      <c r="F504" s="371"/>
      <c r="G504" s="371"/>
      <c r="H504" s="91" t="s">
        <v>164</v>
      </c>
      <c r="I504" s="92" t="s">
        <v>197</v>
      </c>
      <c r="J504" s="551"/>
      <c r="K504" s="365"/>
      <c r="L504" s="512"/>
      <c r="M504" s="539"/>
      <c r="N504" s="391"/>
      <c r="O504" s="371"/>
      <c r="P504" s="38" t="s">
        <v>165</v>
      </c>
      <c r="Q504" s="30" t="s">
        <v>166</v>
      </c>
      <c r="R504" s="37">
        <f>+IFERROR(VLOOKUP(Q504,[17]DATOS!$E$2:$F$17,2,FALSE),"")</f>
        <v>15</v>
      </c>
      <c r="S504" s="373"/>
      <c r="T504" s="373"/>
      <c r="U504" s="373"/>
      <c r="V504" s="373"/>
      <c r="W504" s="373"/>
      <c r="X504" s="530"/>
      <c r="Y504" s="512"/>
      <c r="Z504" s="530"/>
      <c r="AA504" s="558"/>
      <c r="AB504" s="558"/>
      <c r="AC504" s="558"/>
      <c r="AD504" s="558"/>
      <c r="AE504" s="512"/>
      <c r="AF504" s="371"/>
      <c r="AG504" s="512"/>
      <c r="AH504" s="512"/>
      <c r="AI504" s="539"/>
      <c r="AJ504" s="515"/>
      <c r="AK504" s="518"/>
      <c r="AL504" s="518"/>
      <c r="AM504" s="515"/>
      <c r="AN504" s="536"/>
    </row>
    <row r="505" spans="1:40" ht="15.75" thickBot="1" x14ac:dyDescent="0.3">
      <c r="A505" s="373"/>
      <c r="B505" s="542"/>
      <c r="C505" s="371"/>
      <c r="D505" s="371"/>
      <c r="E505" s="512"/>
      <c r="F505" s="371"/>
      <c r="G505" s="371"/>
      <c r="H505" s="91" t="s">
        <v>167</v>
      </c>
      <c r="I505" s="92" t="s">
        <v>197</v>
      </c>
      <c r="J505" s="551"/>
      <c r="K505" s="365"/>
      <c r="L505" s="512"/>
      <c r="M505" s="539"/>
      <c r="N505" s="391"/>
      <c r="O505" s="371"/>
      <c r="P505" s="38" t="s">
        <v>169</v>
      </c>
      <c r="Q505" s="30" t="s">
        <v>170</v>
      </c>
      <c r="R505" s="37">
        <f>+IFERROR(VLOOKUP(Q505,[17]DATOS!$E$2:$F$17,2,FALSE),"")</f>
        <v>15</v>
      </c>
      <c r="S505" s="373"/>
      <c r="T505" s="373"/>
      <c r="U505" s="373"/>
      <c r="V505" s="373"/>
      <c r="W505" s="373"/>
      <c r="X505" s="530"/>
      <c r="Y505" s="512"/>
      <c r="Z505" s="530"/>
      <c r="AA505" s="558"/>
      <c r="AB505" s="558"/>
      <c r="AC505" s="558"/>
      <c r="AD505" s="558"/>
      <c r="AE505" s="512"/>
      <c r="AF505" s="371"/>
      <c r="AG505" s="512"/>
      <c r="AH505" s="512"/>
      <c r="AI505" s="539"/>
      <c r="AJ505" s="515"/>
      <c r="AK505" s="518"/>
      <c r="AL505" s="518"/>
      <c r="AM505" s="515"/>
      <c r="AN505" s="536"/>
    </row>
    <row r="506" spans="1:40" ht="15.75" thickBot="1" x14ac:dyDescent="0.3">
      <c r="A506" s="373"/>
      <c r="B506" s="542"/>
      <c r="C506" s="371"/>
      <c r="D506" s="371"/>
      <c r="E506" s="512"/>
      <c r="F506" s="371"/>
      <c r="G506" s="371"/>
      <c r="H506" s="91" t="s">
        <v>171</v>
      </c>
      <c r="I506" s="92" t="s">
        <v>197</v>
      </c>
      <c r="J506" s="551"/>
      <c r="K506" s="365"/>
      <c r="L506" s="512"/>
      <c r="M506" s="539"/>
      <c r="N506" s="391"/>
      <c r="O506" s="371"/>
      <c r="P506" s="38" t="s">
        <v>172</v>
      </c>
      <c r="Q506" s="30" t="s">
        <v>173</v>
      </c>
      <c r="R506" s="37">
        <f>+IFERROR(VLOOKUP(Q506,[17]DATOS!$E$2:$F$17,2,FALSE),"")</f>
        <v>15</v>
      </c>
      <c r="S506" s="373"/>
      <c r="T506" s="373"/>
      <c r="U506" s="373"/>
      <c r="V506" s="373"/>
      <c r="W506" s="373"/>
      <c r="X506" s="530"/>
      <c r="Y506" s="512"/>
      <c r="Z506" s="530"/>
      <c r="AA506" s="558"/>
      <c r="AB506" s="558"/>
      <c r="AC506" s="558"/>
      <c r="AD506" s="558"/>
      <c r="AE506" s="512"/>
      <c r="AF506" s="371"/>
      <c r="AG506" s="512"/>
      <c r="AH506" s="512"/>
      <c r="AI506" s="539"/>
      <c r="AJ506" s="515"/>
      <c r="AK506" s="518"/>
      <c r="AL506" s="518"/>
      <c r="AM506" s="515"/>
      <c r="AN506" s="536"/>
    </row>
    <row r="507" spans="1:40" ht="15.75" thickBot="1" x14ac:dyDescent="0.3">
      <c r="A507" s="373"/>
      <c r="B507" s="542"/>
      <c r="C507" s="371"/>
      <c r="D507" s="371"/>
      <c r="E507" s="512"/>
      <c r="F507" s="371"/>
      <c r="G507" s="371"/>
      <c r="H507" s="91" t="s">
        <v>174</v>
      </c>
      <c r="I507" s="92" t="s">
        <v>197</v>
      </c>
      <c r="J507" s="551"/>
      <c r="K507" s="365"/>
      <c r="L507" s="512"/>
      <c r="M507" s="539"/>
      <c r="N507" s="391"/>
      <c r="O507" s="371"/>
      <c r="P507" s="38" t="s">
        <v>175</v>
      </c>
      <c r="Q507" s="30" t="s">
        <v>176</v>
      </c>
      <c r="R507" s="37">
        <f>+IFERROR(VLOOKUP(Q507,[17]DATOS!$E$2:$F$17,2,FALSE),"")</f>
        <v>15</v>
      </c>
      <c r="S507" s="373"/>
      <c r="T507" s="373"/>
      <c r="U507" s="373"/>
      <c r="V507" s="373"/>
      <c r="W507" s="373"/>
      <c r="X507" s="530"/>
      <c r="Y507" s="512"/>
      <c r="Z507" s="530"/>
      <c r="AA507" s="558"/>
      <c r="AB507" s="558"/>
      <c r="AC507" s="558"/>
      <c r="AD507" s="558"/>
      <c r="AE507" s="512"/>
      <c r="AF507" s="371"/>
      <c r="AG507" s="512"/>
      <c r="AH507" s="512"/>
      <c r="AI507" s="539"/>
      <c r="AJ507" s="515"/>
      <c r="AK507" s="518"/>
      <c r="AL507" s="518"/>
      <c r="AM507" s="515"/>
      <c r="AN507" s="536"/>
    </row>
    <row r="508" spans="1:40" ht="15.75" thickBot="1" x14ac:dyDescent="0.3">
      <c r="A508" s="373"/>
      <c r="B508" s="542"/>
      <c r="C508" s="371"/>
      <c r="D508" s="371"/>
      <c r="E508" s="513"/>
      <c r="F508" s="371"/>
      <c r="G508" s="371"/>
      <c r="H508" s="91" t="s">
        <v>177</v>
      </c>
      <c r="I508" s="92" t="s">
        <v>197</v>
      </c>
      <c r="J508" s="551"/>
      <c r="K508" s="365"/>
      <c r="L508" s="512"/>
      <c r="M508" s="539"/>
      <c r="N508" s="391"/>
      <c r="O508" s="371"/>
      <c r="P508" s="38" t="s">
        <v>178</v>
      </c>
      <c r="Q508" s="34" t="s">
        <v>179</v>
      </c>
      <c r="R508" s="37">
        <f>+IFERROR(VLOOKUP(Q508,[17]DATOS!$E$2:$F$17,2,FALSE),"")</f>
        <v>10</v>
      </c>
      <c r="S508" s="373"/>
      <c r="T508" s="373"/>
      <c r="U508" s="373"/>
      <c r="V508" s="373"/>
      <c r="W508" s="373"/>
      <c r="X508" s="530"/>
      <c r="Y508" s="512"/>
      <c r="Z508" s="530"/>
      <c r="AA508" s="558"/>
      <c r="AB508" s="558"/>
      <c r="AC508" s="558"/>
      <c r="AD508" s="558"/>
      <c r="AE508" s="512"/>
      <c r="AF508" s="371"/>
      <c r="AG508" s="512"/>
      <c r="AH508" s="512"/>
      <c r="AI508" s="539"/>
      <c r="AJ508" s="515"/>
      <c r="AK508" s="518"/>
      <c r="AL508" s="518"/>
      <c r="AM508" s="515"/>
      <c r="AN508" s="536"/>
    </row>
    <row r="509" spans="1:40" ht="30.75" thickBot="1" x14ac:dyDescent="0.3">
      <c r="A509" s="373"/>
      <c r="B509" s="542"/>
      <c r="C509" s="371"/>
      <c r="D509" s="371"/>
      <c r="E509" s="520" t="s">
        <v>486</v>
      </c>
      <c r="F509" s="371"/>
      <c r="G509" s="371"/>
      <c r="H509" s="91" t="s">
        <v>180</v>
      </c>
      <c r="I509" s="92" t="s">
        <v>197</v>
      </c>
      <c r="J509" s="551"/>
      <c r="K509" s="365"/>
      <c r="L509" s="512"/>
      <c r="M509" s="539"/>
      <c r="N509" s="391"/>
      <c r="O509" s="371"/>
      <c r="P509" s="921"/>
      <c r="Q509" s="921"/>
      <c r="R509" s="921"/>
      <c r="S509" s="373"/>
      <c r="T509" s="373"/>
      <c r="U509" s="373"/>
      <c r="V509" s="373"/>
      <c r="W509" s="373"/>
      <c r="X509" s="530"/>
      <c r="Y509" s="512"/>
      <c r="Z509" s="530"/>
      <c r="AA509" s="558"/>
      <c r="AB509" s="558"/>
      <c r="AC509" s="558"/>
      <c r="AD509" s="558"/>
      <c r="AE509" s="512"/>
      <c r="AF509" s="371"/>
      <c r="AG509" s="512"/>
      <c r="AH509" s="512"/>
      <c r="AI509" s="539"/>
      <c r="AJ509" s="515"/>
      <c r="AK509" s="518"/>
      <c r="AL509" s="518"/>
      <c r="AM509" s="515"/>
      <c r="AN509" s="536"/>
    </row>
    <row r="510" spans="1:40" ht="15.75" thickBot="1" x14ac:dyDescent="0.3">
      <c r="A510" s="373"/>
      <c r="B510" s="542"/>
      <c r="C510" s="371"/>
      <c r="D510" s="371"/>
      <c r="E510" s="512"/>
      <c r="F510" s="371"/>
      <c r="G510" s="371"/>
      <c r="H510" s="91" t="s">
        <v>181</v>
      </c>
      <c r="I510" s="92" t="s">
        <v>197</v>
      </c>
      <c r="J510" s="551"/>
      <c r="K510" s="365"/>
      <c r="L510" s="512"/>
      <c r="M510" s="539"/>
      <c r="N510" s="391"/>
      <c r="O510" s="371"/>
      <c r="P510" s="401"/>
      <c r="Q510" s="401"/>
      <c r="R510" s="401"/>
      <c r="S510" s="373"/>
      <c r="T510" s="373"/>
      <c r="U510" s="373"/>
      <c r="V510" s="373"/>
      <c r="W510" s="373"/>
      <c r="X510" s="530"/>
      <c r="Y510" s="512"/>
      <c r="Z510" s="530"/>
      <c r="AA510" s="558"/>
      <c r="AB510" s="558"/>
      <c r="AC510" s="558"/>
      <c r="AD510" s="558"/>
      <c r="AE510" s="512"/>
      <c r="AF510" s="371"/>
      <c r="AG510" s="512"/>
      <c r="AH510" s="512"/>
      <c r="AI510" s="539"/>
      <c r="AJ510" s="515"/>
      <c r="AK510" s="518"/>
      <c r="AL510" s="518"/>
      <c r="AM510" s="515"/>
      <c r="AN510" s="536"/>
    </row>
    <row r="511" spans="1:40" ht="15.75" thickBot="1" x14ac:dyDescent="0.3">
      <c r="A511" s="373"/>
      <c r="B511" s="542"/>
      <c r="C511" s="371"/>
      <c r="D511" s="371"/>
      <c r="E511" s="512"/>
      <c r="F511" s="371"/>
      <c r="G511" s="371"/>
      <c r="H511" s="91" t="s">
        <v>182</v>
      </c>
      <c r="I511" s="92" t="s">
        <v>197</v>
      </c>
      <c r="J511" s="551"/>
      <c r="K511" s="365"/>
      <c r="L511" s="512"/>
      <c r="M511" s="539"/>
      <c r="N511" s="391"/>
      <c r="O511" s="371"/>
      <c r="P511" s="401"/>
      <c r="Q511" s="401"/>
      <c r="R511" s="401"/>
      <c r="S511" s="373"/>
      <c r="T511" s="373"/>
      <c r="U511" s="373"/>
      <c r="V511" s="373"/>
      <c r="W511" s="373"/>
      <c r="X511" s="530"/>
      <c r="Y511" s="512"/>
      <c r="Z511" s="530"/>
      <c r="AA511" s="558"/>
      <c r="AB511" s="558"/>
      <c r="AC511" s="558"/>
      <c r="AD511" s="558"/>
      <c r="AE511" s="512"/>
      <c r="AF511" s="371"/>
      <c r="AG511" s="512"/>
      <c r="AH511" s="512"/>
      <c r="AI511" s="539"/>
      <c r="AJ511" s="515"/>
      <c r="AK511" s="518"/>
      <c r="AL511" s="518"/>
      <c r="AM511" s="515"/>
      <c r="AN511" s="536"/>
    </row>
    <row r="512" spans="1:40" ht="15.75" thickBot="1" x14ac:dyDescent="0.3">
      <c r="A512" s="373"/>
      <c r="B512" s="542"/>
      <c r="C512" s="371"/>
      <c r="D512" s="371"/>
      <c r="E512" s="512"/>
      <c r="F512" s="371"/>
      <c r="G512" s="371"/>
      <c r="H512" s="91" t="s">
        <v>183</v>
      </c>
      <c r="I512" s="92" t="s">
        <v>197</v>
      </c>
      <c r="J512" s="551"/>
      <c r="K512" s="365"/>
      <c r="L512" s="512"/>
      <c r="M512" s="539"/>
      <c r="N512" s="391"/>
      <c r="O512" s="371"/>
      <c r="P512" s="401"/>
      <c r="Q512" s="401"/>
      <c r="R512" s="401"/>
      <c r="S512" s="373"/>
      <c r="T512" s="373"/>
      <c r="U512" s="373"/>
      <c r="V512" s="373"/>
      <c r="W512" s="373"/>
      <c r="X512" s="530"/>
      <c r="Y512" s="512"/>
      <c r="Z512" s="530"/>
      <c r="AA512" s="558"/>
      <c r="AB512" s="558"/>
      <c r="AC512" s="558"/>
      <c r="AD512" s="558"/>
      <c r="AE512" s="512"/>
      <c r="AF512" s="371"/>
      <c r="AG512" s="512"/>
      <c r="AH512" s="512"/>
      <c r="AI512" s="539"/>
      <c r="AJ512" s="515"/>
      <c r="AK512" s="518"/>
      <c r="AL512" s="518"/>
      <c r="AM512" s="515"/>
      <c r="AN512" s="536"/>
    </row>
    <row r="513" spans="1:40" ht="15.75" thickBot="1" x14ac:dyDescent="0.3">
      <c r="A513" s="373"/>
      <c r="B513" s="542"/>
      <c r="C513" s="371"/>
      <c r="D513" s="371"/>
      <c r="E513" s="512"/>
      <c r="F513" s="371"/>
      <c r="G513" s="371"/>
      <c r="H513" s="91" t="s">
        <v>184</v>
      </c>
      <c r="I513" s="92" t="s">
        <v>197</v>
      </c>
      <c r="J513" s="551"/>
      <c r="K513" s="365"/>
      <c r="L513" s="512"/>
      <c r="M513" s="539"/>
      <c r="N513" s="391"/>
      <c r="O513" s="371"/>
      <c r="P513" s="401"/>
      <c r="Q513" s="401"/>
      <c r="R513" s="401"/>
      <c r="S513" s="373"/>
      <c r="T513" s="373"/>
      <c r="U513" s="373"/>
      <c r="V513" s="373"/>
      <c r="W513" s="373"/>
      <c r="X513" s="530"/>
      <c r="Y513" s="512"/>
      <c r="Z513" s="530"/>
      <c r="AA513" s="558"/>
      <c r="AB513" s="558"/>
      <c r="AC513" s="558"/>
      <c r="AD513" s="558"/>
      <c r="AE513" s="512"/>
      <c r="AF513" s="371"/>
      <c r="AG513" s="512"/>
      <c r="AH513" s="512"/>
      <c r="AI513" s="539"/>
      <c r="AJ513" s="515"/>
      <c r="AK513" s="518"/>
      <c r="AL513" s="518"/>
      <c r="AM513" s="515"/>
      <c r="AN513" s="536"/>
    </row>
    <row r="514" spans="1:40" ht="15.75" thickBot="1" x14ac:dyDescent="0.3">
      <c r="A514" s="373"/>
      <c r="B514" s="542"/>
      <c r="C514" s="371"/>
      <c r="D514" s="371"/>
      <c r="E514" s="512"/>
      <c r="F514" s="371"/>
      <c r="G514" s="371"/>
      <c r="H514" s="521" t="s">
        <v>185</v>
      </c>
      <c r="I514" s="92" t="s">
        <v>197</v>
      </c>
      <c r="J514" s="551"/>
      <c r="K514" s="365"/>
      <c r="L514" s="512"/>
      <c r="M514" s="539"/>
      <c r="N514" s="391"/>
      <c r="O514" s="371"/>
      <c r="P514" s="401"/>
      <c r="Q514" s="401"/>
      <c r="R514" s="401"/>
      <c r="S514" s="373"/>
      <c r="T514" s="373"/>
      <c r="U514" s="373"/>
      <c r="V514" s="373"/>
      <c r="W514" s="373"/>
      <c r="X514" s="530"/>
      <c r="Y514" s="512"/>
      <c r="Z514" s="530"/>
      <c r="AA514" s="558"/>
      <c r="AB514" s="558"/>
      <c r="AC514" s="558"/>
      <c r="AD514" s="558"/>
      <c r="AE514" s="512"/>
      <c r="AF514" s="371"/>
      <c r="AG514" s="512"/>
      <c r="AH514" s="512"/>
      <c r="AI514" s="539"/>
      <c r="AJ514" s="515"/>
      <c r="AK514" s="518"/>
      <c r="AL514" s="518"/>
      <c r="AM514" s="515"/>
      <c r="AN514" s="536"/>
    </row>
    <row r="515" spans="1:40" ht="15.75" thickBot="1" x14ac:dyDescent="0.3">
      <c r="A515" s="373"/>
      <c r="B515" s="542"/>
      <c r="C515" s="371"/>
      <c r="D515" s="371"/>
      <c r="E515" s="512"/>
      <c r="F515" s="371"/>
      <c r="G515" s="371"/>
      <c r="H515" s="521"/>
      <c r="I515" s="92" t="s">
        <v>197</v>
      </c>
      <c r="J515" s="551"/>
      <c r="K515" s="365"/>
      <c r="L515" s="512"/>
      <c r="M515" s="539"/>
      <c r="N515" s="391"/>
      <c r="O515" s="371"/>
      <c r="P515" s="401"/>
      <c r="Q515" s="401"/>
      <c r="R515" s="401"/>
      <c r="S515" s="373"/>
      <c r="T515" s="373"/>
      <c r="U515" s="373"/>
      <c r="V515" s="373"/>
      <c r="W515" s="373"/>
      <c r="X515" s="530"/>
      <c r="Y515" s="512"/>
      <c r="Z515" s="530"/>
      <c r="AA515" s="558"/>
      <c r="AB515" s="558"/>
      <c r="AC515" s="558"/>
      <c r="AD515" s="558"/>
      <c r="AE515" s="512"/>
      <c r="AF515" s="371"/>
      <c r="AG515" s="512"/>
      <c r="AH515" s="512"/>
      <c r="AI515" s="539"/>
      <c r="AJ515" s="515"/>
      <c r="AK515" s="518"/>
      <c r="AL515" s="518"/>
      <c r="AM515" s="515"/>
      <c r="AN515" s="536"/>
    </row>
    <row r="516" spans="1:40" ht="15.75" thickBot="1" x14ac:dyDescent="0.3">
      <c r="A516" s="373"/>
      <c r="B516" s="542"/>
      <c r="C516" s="371"/>
      <c r="D516" s="371"/>
      <c r="E516" s="512"/>
      <c r="F516" s="371"/>
      <c r="G516" s="371"/>
      <c r="H516" s="521" t="s">
        <v>186</v>
      </c>
      <c r="I516" s="92" t="s">
        <v>197</v>
      </c>
      <c r="J516" s="551"/>
      <c r="K516" s="365"/>
      <c r="L516" s="512"/>
      <c r="M516" s="539"/>
      <c r="N516" s="391"/>
      <c r="O516" s="371"/>
      <c r="P516" s="922"/>
      <c r="Q516" s="922"/>
      <c r="R516" s="922"/>
      <c r="S516" s="373"/>
      <c r="T516" s="373"/>
      <c r="U516" s="373"/>
      <c r="V516" s="373"/>
      <c r="W516" s="373"/>
      <c r="X516" s="530"/>
      <c r="Y516" s="513"/>
      <c r="Z516" s="531"/>
      <c r="AA516" s="801"/>
      <c r="AB516" s="558"/>
      <c r="AC516" s="558"/>
      <c r="AD516" s="558"/>
      <c r="AE516" s="512"/>
      <c r="AF516" s="371"/>
      <c r="AG516" s="512"/>
      <c r="AH516" s="512"/>
      <c r="AI516" s="539"/>
      <c r="AJ516" s="516"/>
      <c r="AK516" s="519"/>
      <c r="AL516" s="519"/>
      <c r="AM516" s="516"/>
      <c r="AN516" s="537"/>
    </row>
    <row r="517" spans="1:40" ht="15.75" thickBot="1" x14ac:dyDescent="0.3">
      <c r="A517" s="373"/>
      <c r="B517" s="542"/>
      <c r="C517" s="371"/>
      <c r="D517" s="371"/>
      <c r="E517" s="513"/>
      <c r="F517" s="371"/>
      <c r="G517" s="371"/>
      <c r="H517" s="521"/>
      <c r="I517" s="92" t="s">
        <v>197</v>
      </c>
      <c r="J517" s="551"/>
      <c r="K517" s="365"/>
      <c r="L517" s="512"/>
      <c r="M517" s="539"/>
      <c r="N517" s="614" t="s">
        <v>487</v>
      </c>
      <c r="O517" s="520" t="s">
        <v>149</v>
      </c>
      <c r="P517" s="34" t="s">
        <v>150</v>
      </c>
      <c r="Q517" s="30" t="s">
        <v>151</v>
      </c>
      <c r="R517" s="34">
        <f>+IFERROR(VLOOKUP(Q517,[17]DATOS!$E$2:$F$17,2,FALSE),"")</f>
        <v>15</v>
      </c>
      <c r="S517" s="529">
        <f>SUM(R517:R523)</f>
        <v>100</v>
      </c>
      <c r="T517" s="529" t="str">
        <f>+IF(AND(S517&lt;=100,S517&gt;=96),"Fuerte",IF(AND(S517&lt;=95,S517&gt;=86),"Moderado",IF(AND(S517&lt;=85,J510&gt;=0),"Débil"," ")))</f>
        <v>Fuerte</v>
      </c>
      <c r="U517" s="529" t="s">
        <v>152</v>
      </c>
      <c r="V517" s="520"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529">
        <f>IF(V517="Fuerte",100,IF(V517="Moderado",50,IF(V517="Débil",0)))</f>
        <v>100</v>
      </c>
      <c r="X517" s="530"/>
      <c r="Y517" s="520" t="s">
        <v>482</v>
      </c>
      <c r="Z517" s="573" t="s">
        <v>270</v>
      </c>
      <c r="AA517" s="918" t="s">
        <v>488</v>
      </c>
      <c r="AB517" s="558"/>
      <c r="AC517" s="558"/>
      <c r="AD517" s="558"/>
      <c r="AE517" s="512"/>
      <c r="AF517" s="371"/>
      <c r="AG517" s="512"/>
      <c r="AH517" s="512"/>
      <c r="AI517" s="539"/>
      <c r="AJ517" s="514" t="s">
        <v>489</v>
      </c>
      <c r="AK517" s="517">
        <v>43497</v>
      </c>
      <c r="AL517" s="517">
        <v>43830</v>
      </c>
      <c r="AM517" s="520" t="s">
        <v>356</v>
      </c>
      <c r="AN517" s="535" t="s">
        <v>490</v>
      </c>
    </row>
    <row r="518" spans="1:40" ht="15.75" thickBot="1" x14ac:dyDescent="0.3">
      <c r="A518" s="373"/>
      <c r="B518" s="542"/>
      <c r="C518" s="371"/>
      <c r="D518" s="371"/>
      <c r="E518" s="520" t="s">
        <v>491</v>
      </c>
      <c r="F518" s="371"/>
      <c r="G518" s="371"/>
      <c r="H518" s="521" t="s">
        <v>187</v>
      </c>
      <c r="I518" s="92" t="s">
        <v>197</v>
      </c>
      <c r="J518" s="551"/>
      <c r="K518" s="365"/>
      <c r="L518" s="512"/>
      <c r="M518" s="539"/>
      <c r="N518" s="615"/>
      <c r="O518" s="512"/>
      <c r="P518" s="34" t="s">
        <v>162</v>
      </c>
      <c r="Q518" s="30" t="s">
        <v>163</v>
      </c>
      <c r="R518" s="34">
        <f>+IFERROR(VLOOKUP(Q518,[17]DATOS!$E$2:$F$17,2,FALSE),"")</f>
        <v>15</v>
      </c>
      <c r="S518" s="530"/>
      <c r="T518" s="530"/>
      <c r="U518" s="530"/>
      <c r="V518" s="512"/>
      <c r="W518" s="530"/>
      <c r="X518" s="530"/>
      <c r="Y518" s="512"/>
      <c r="Z518" s="574"/>
      <c r="AA518" s="919"/>
      <c r="AB518" s="558"/>
      <c r="AC518" s="558"/>
      <c r="AD518" s="558"/>
      <c r="AE518" s="512"/>
      <c r="AF518" s="371"/>
      <c r="AG518" s="512"/>
      <c r="AH518" s="512"/>
      <c r="AI518" s="539"/>
      <c r="AJ518" s="515"/>
      <c r="AK518" s="518"/>
      <c r="AL518" s="518"/>
      <c r="AM518" s="512"/>
      <c r="AN518" s="536"/>
    </row>
    <row r="519" spans="1:40" ht="15.75" thickBot="1" x14ac:dyDescent="0.3">
      <c r="A519" s="373"/>
      <c r="B519" s="542"/>
      <c r="C519" s="371"/>
      <c r="D519" s="371"/>
      <c r="E519" s="512"/>
      <c r="F519" s="371"/>
      <c r="G519" s="371"/>
      <c r="H519" s="521"/>
      <c r="I519" s="92" t="s">
        <v>197</v>
      </c>
      <c r="J519" s="551"/>
      <c r="K519" s="365"/>
      <c r="L519" s="512"/>
      <c r="M519" s="539"/>
      <c r="N519" s="615"/>
      <c r="O519" s="512"/>
      <c r="P519" s="34" t="s">
        <v>165</v>
      </c>
      <c r="Q519" s="30" t="s">
        <v>166</v>
      </c>
      <c r="R519" s="34">
        <f>+IFERROR(VLOOKUP(Q519,[17]DATOS!$E$2:$F$17,2,FALSE),"")</f>
        <v>15</v>
      </c>
      <c r="S519" s="530"/>
      <c r="T519" s="530"/>
      <c r="U519" s="530"/>
      <c r="V519" s="512"/>
      <c r="W519" s="530"/>
      <c r="X519" s="530"/>
      <c r="Y519" s="512"/>
      <c r="Z519" s="574"/>
      <c r="AA519" s="919"/>
      <c r="AB519" s="558"/>
      <c r="AC519" s="558"/>
      <c r="AD519" s="558"/>
      <c r="AE519" s="512"/>
      <c r="AF519" s="371"/>
      <c r="AG519" s="512"/>
      <c r="AH519" s="512"/>
      <c r="AI519" s="539"/>
      <c r="AJ519" s="515"/>
      <c r="AK519" s="518"/>
      <c r="AL519" s="518"/>
      <c r="AM519" s="512"/>
      <c r="AN519" s="536"/>
    </row>
    <row r="520" spans="1:40" ht="15.75" thickBot="1" x14ac:dyDescent="0.3">
      <c r="A520" s="373"/>
      <c r="B520" s="542"/>
      <c r="C520" s="371"/>
      <c r="D520" s="371"/>
      <c r="E520" s="512"/>
      <c r="F520" s="371"/>
      <c r="G520" s="371"/>
      <c r="H520" s="521" t="s">
        <v>188</v>
      </c>
      <c r="I520" s="92" t="s">
        <v>197</v>
      </c>
      <c r="J520" s="551"/>
      <c r="K520" s="365"/>
      <c r="L520" s="512"/>
      <c r="M520" s="539"/>
      <c r="N520" s="615"/>
      <c r="O520" s="512"/>
      <c r="P520" s="34" t="s">
        <v>169</v>
      </c>
      <c r="Q520" s="30" t="s">
        <v>170</v>
      </c>
      <c r="R520" s="34">
        <f>+IFERROR(VLOOKUP(Q520,[17]DATOS!$E$2:$F$17,2,FALSE),"")</f>
        <v>15</v>
      </c>
      <c r="S520" s="530"/>
      <c r="T520" s="530"/>
      <c r="U520" s="530"/>
      <c r="V520" s="512"/>
      <c r="W520" s="530"/>
      <c r="X520" s="530"/>
      <c r="Y520" s="512"/>
      <c r="Z520" s="574"/>
      <c r="AA520" s="919"/>
      <c r="AB520" s="558"/>
      <c r="AC520" s="558"/>
      <c r="AD520" s="558"/>
      <c r="AE520" s="512"/>
      <c r="AF520" s="371"/>
      <c r="AG520" s="512"/>
      <c r="AH520" s="512"/>
      <c r="AI520" s="539"/>
      <c r="AJ520" s="515"/>
      <c r="AK520" s="518"/>
      <c r="AL520" s="518"/>
      <c r="AM520" s="512"/>
      <c r="AN520" s="536"/>
    </row>
    <row r="521" spans="1:40" ht="15.75" thickBot="1" x14ac:dyDescent="0.3">
      <c r="A521" s="373"/>
      <c r="B521" s="542"/>
      <c r="C521" s="371"/>
      <c r="D521" s="371"/>
      <c r="E521" s="512"/>
      <c r="F521" s="371"/>
      <c r="G521" s="371"/>
      <c r="H521" s="521"/>
      <c r="I521" s="92" t="s">
        <v>197</v>
      </c>
      <c r="J521" s="551"/>
      <c r="K521" s="365"/>
      <c r="L521" s="512"/>
      <c r="M521" s="539"/>
      <c r="N521" s="615"/>
      <c r="O521" s="512"/>
      <c r="P521" s="34" t="s">
        <v>172</v>
      </c>
      <c r="Q521" s="30" t="s">
        <v>173</v>
      </c>
      <c r="R521" s="34">
        <f>+IFERROR(VLOOKUP(Q521,[17]DATOS!$E$2:$F$17,2,FALSE),"")</f>
        <v>15</v>
      </c>
      <c r="S521" s="530"/>
      <c r="T521" s="530"/>
      <c r="U521" s="530"/>
      <c r="V521" s="512"/>
      <c r="W521" s="530"/>
      <c r="X521" s="530"/>
      <c r="Y521" s="512"/>
      <c r="Z521" s="574"/>
      <c r="AA521" s="919"/>
      <c r="AB521" s="558"/>
      <c r="AC521" s="558"/>
      <c r="AD521" s="558"/>
      <c r="AE521" s="512"/>
      <c r="AF521" s="371"/>
      <c r="AG521" s="512"/>
      <c r="AH521" s="512"/>
      <c r="AI521" s="539"/>
      <c r="AJ521" s="515"/>
      <c r="AK521" s="518"/>
      <c r="AL521" s="518"/>
      <c r="AM521" s="512"/>
      <c r="AN521" s="536"/>
    </row>
    <row r="522" spans="1:40" ht="15.75" thickBot="1" x14ac:dyDescent="0.3">
      <c r="A522" s="373"/>
      <c r="B522" s="542"/>
      <c r="C522" s="371"/>
      <c r="D522" s="371"/>
      <c r="E522" s="512"/>
      <c r="F522" s="371"/>
      <c r="G522" s="371"/>
      <c r="H522" s="521" t="s">
        <v>189</v>
      </c>
      <c r="I522" s="92" t="s">
        <v>197</v>
      </c>
      <c r="J522" s="551"/>
      <c r="K522" s="365"/>
      <c r="L522" s="512"/>
      <c r="M522" s="539"/>
      <c r="N522" s="615"/>
      <c r="O522" s="512"/>
      <c r="P522" s="34" t="s">
        <v>175</v>
      </c>
      <c r="Q522" s="30" t="s">
        <v>176</v>
      </c>
      <c r="R522" s="34">
        <f>+IFERROR(VLOOKUP(Q522,[17]DATOS!$E$2:$F$17,2,FALSE),"")</f>
        <v>15</v>
      </c>
      <c r="S522" s="530"/>
      <c r="T522" s="530"/>
      <c r="U522" s="530"/>
      <c r="V522" s="512"/>
      <c r="W522" s="530"/>
      <c r="X522" s="530"/>
      <c r="Y522" s="512"/>
      <c r="Z522" s="574"/>
      <c r="AA522" s="919"/>
      <c r="AB522" s="558"/>
      <c r="AC522" s="558"/>
      <c r="AD522" s="558"/>
      <c r="AE522" s="512"/>
      <c r="AF522" s="371"/>
      <c r="AG522" s="512"/>
      <c r="AH522" s="512"/>
      <c r="AI522" s="539"/>
      <c r="AJ522" s="515"/>
      <c r="AK522" s="518"/>
      <c r="AL522" s="518"/>
      <c r="AM522" s="512"/>
      <c r="AN522" s="536"/>
    </row>
    <row r="523" spans="1:40" ht="15.75" thickBot="1" x14ac:dyDescent="0.3">
      <c r="A523" s="373"/>
      <c r="B523" s="542"/>
      <c r="C523" s="371"/>
      <c r="D523" s="371"/>
      <c r="E523" s="512"/>
      <c r="F523" s="371"/>
      <c r="G523" s="371"/>
      <c r="H523" s="521"/>
      <c r="I523" s="92" t="s">
        <v>197</v>
      </c>
      <c r="J523" s="551"/>
      <c r="K523" s="365"/>
      <c r="L523" s="512"/>
      <c r="M523" s="539"/>
      <c r="N523" s="615"/>
      <c r="O523" s="512"/>
      <c r="P523" s="34" t="s">
        <v>178</v>
      </c>
      <c r="Q523" s="34" t="s">
        <v>179</v>
      </c>
      <c r="R523" s="34">
        <f>+IFERROR(VLOOKUP(Q523,[17]DATOS!$E$2:$F$17,2,FALSE),"")</f>
        <v>10</v>
      </c>
      <c r="S523" s="530"/>
      <c r="T523" s="530"/>
      <c r="U523" s="530"/>
      <c r="V523" s="512"/>
      <c r="W523" s="530"/>
      <c r="X523" s="530"/>
      <c r="Y523" s="512"/>
      <c r="Z523" s="574"/>
      <c r="AA523" s="919"/>
      <c r="AB523" s="558"/>
      <c r="AC523" s="558"/>
      <c r="AD523" s="558"/>
      <c r="AE523" s="512"/>
      <c r="AF523" s="371"/>
      <c r="AG523" s="512"/>
      <c r="AH523" s="512"/>
      <c r="AI523" s="539"/>
      <c r="AJ523" s="515"/>
      <c r="AK523" s="518"/>
      <c r="AL523" s="518"/>
      <c r="AM523" s="512"/>
      <c r="AN523" s="536"/>
    </row>
    <row r="524" spans="1:40" ht="15.75" thickBot="1" x14ac:dyDescent="0.3">
      <c r="A524" s="373"/>
      <c r="B524" s="542"/>
      <c r="C524" s="371"/>
      <c r="D524" s="371"/>
      <c r="E524" s="512"/>
      <c r="F524" s="371"/>
      <c r="G524" s="371"/>
      <c r="H524" s="521" t="s">
        <v>190</v>
      </c>
      <c r="I524" s="92" t="s">
        <v>197</v>
      </c>
      <c r="J524" s="551"/>
      <c r="K524" s="365"/>
      <c r="L524" s="512"/>
      <c r="M524" s="539"/>
      <c r="N524" s="615"/>
      <c r="O524" s="512"/>
      <c r="P524" s="529"/>
      <c r="Q524" s="529"/>
      <c r="R524" s="529" t="str">
        <f>+IFERROR(VLOOKUP(Q524,[17]DATOS!$E$2:$F$17,2,FALSE),"")</f>
        <v/>
      </c>
      <c r="S524" s="530"/>
      <c r="T524" s="530"/>
      <c r="U524" s="530"/>
      <c r="V524" s="512"/>
      <c r="W524" s="530"/>
      <c r="X524" s="530"/>
      <c r="Y524" s="512"/>
      <c r="Z524" s="574"/>
      <c r="AA524" s="919"/>
      <c r="AB524" s="558"/>
      <c r="AC524" s="558"/>
      <c r="AD524" s="558"/>
      <c r="AE524" s="512"/>
      <c r="AF524" s="371"/>
      <c r="AG524" s="512"/>
      <c r="AH524" s="512"/>
      <c r="AI524" s="539"/>
      <c r="AJ524" s="515"/>
      <c r="AK524" s="518"/>
      <c r="AL524" s="518"/>
      <c r="AM524" s="512"/>
      <c r="AN524" s="536"/>
    </row>
    <row r="525" spans="1:40" ht="15.75" thickBot="1" x14ac:dyDescent="0.3">
      <c r="A525" s="373"/>
      <c r="B525" s="542"/>
      <c r="C525" s="371"/>
      <c r="D525" s="371"/>
      <c r="E525" s="512"/>
      <c r="F525" s="371"/>
      <c r="G525" s="371"/>
      <c r="H525" s="521"/>
      <c r="I525" s="92" t="s">
        <v>197</v>
      </c>
      <c r="J525" s="551"/>
      <c r="K525" s="365"/>
      <c r="L525" s="512"/>
      <c r="M525" s="539"/>
      <c r="N525" s="615"/>
      <c r="O525" s="512"/>
      <c r="P525" s="530"/>
      <c r="Q525" s="530"/>
      <c r="R525" s="530"/>
      <c r="S525" s="530"/>
      <c r="T525" s="530"/>
      <c r="U525" s="530"/>
      <c r="V525" s="512"/>
      <c r="W525" s="530"/>
      <c r="X525" s="530"/>
      <c r="Y525" s="512"/>
      <c r="Z525" s="574"/>
      <c r="AA525" s="919"/>
      <c r="AB525" s="558"/>
      <c r="AC525" s="558"/>
      <c r="AD525" s="558"/>
      <c r="AE525" s="512"/>
      <c r="AF525" s="371"/>
      <c r="AG525" s="512"/>
      <c r="AH525" s="512"/>
      <c r="AI525" s="539"/>
      <c r="AJ525" s="515"/>
      <c r="AK525" s="518"/>
      <c r="AL525" s="518"/>
      <c r="AM525" s="512"/>
      <c r="AN525" s="536"/>
    </row>
    <row r="526" spans="1:40" ht="15.75" thickBot="1" x14ac:dyDescent="0.3">
      <c r="A526" s="373"/>
      <c r="B526" s="542"/>
      <c r="C526" s="371"/>
      <c r="D526" s="371"/>
      <c r="E526" s="512"/>
      <c r="F526" s="371"/>
      <c r="G526" s="371"/>
      <c r="H526" s="521" t="s">
        <v>191</v>
      </c>
      <c r="I526" s="92" t="s">
        <v>197</v>
      </c>
      <c r="J526" s="551"/>
      <c r="K526" s="365"/>
      <c r="L526" s="512"/>
      <c r="M526" s="539"/>
      <c r="N526" s="615"/>
      <c r="O526" s="512"/>
      <c r="P526" s="530"/>
      <c r="Q526" s="530"/>
      <c r="R526" s="530"/>
      <c r="S526" s="530"/>
      <c r="T526" s="530"/>
      <c r="U526" s="530"/>
      <c r="V526" s="512"/>
      <c r="W526" s="530"/>
      <c r="X526" s="530"/>
      <c r="Y526" s="512"/>
      <c r="Z526" s="574"/>
      <c r="AA526" s="919"/>
      <c r="AB526" s="558"/>
      <c r="AC526" s="558"/>
      <c r="AD526" s="558"/>
      <c r="AE526" s="512"/>
      <c r="AF526" s="371"/>
      <c r="AG526" s="512"/>
      <c r="AH526" s="512"/>
      <c r="AI526" s="539"/>
      <c r="AJ526" s="515"/>
      <c r="AK526" s="518"/>
      <c r="AL526" s="518"/>
      <c r="AM526" s="512"/>
      <c r="AN526" s="536"/>
    </row>
    <row r="527" spans="1:40" ht="15.75" thickBot="1" x14ac:dyDescent="0.3">
      <c r="A527" s="373"/>
      <c r="B527" s="542"/>
      <c r="C527" s="371"/>
      <c r="D527" s="371"/>
      <c r="E527" s="512"/>
      <c r="F527" s="371"/>
      <c r="G527" s="371"/>
      <c r="H527" s="521"/>
      <c r="I527" s="92" t="s">
        <v>197</v>
      </c>
      <c r="J527" s="551"/>
      <c r="K527" s="365"/>
      <c r="L527" s="512"/>
      <c r="M527" s="539"/>
      <c r="N527" s="615"/>
      <c r="O527" s="512"/>
      <c r="P527" s="530"/>
      <c r="Q527" s="530"/>
      <c r="R527" s="530"/>
      <c r="S527" s="530"/>
      <c r="T527" s="530"/>
      <c r="U527" s="530"/>
      <c r="V527" s="512"/>
      <c r="W527" s="530"/>
      <c r="X527" s="530"/>
      <c r="Y527" s="512"/>
      <c r="Z527" s="574"/>
      <c r="AA527" s="919"/>
      <c r="AB527" s="558"/>
      <c r="AC527" s="558"/>
      <c r="AD527" s="558"/>
      <c r="AE527" s="512"/>
      <c r="AF527" s="371"/>
      <c r="AG527" s="512"/>
      <c r="AH527" s="512"/>
      <c r="AI527" s="539"/>
      <c r="AJ527" s="515"/>
      <c r="AK527" s="518"/>
      <c r="AL527" s="518"/>
      <c r="AM527" s="512"/>
      <c r="AN527" s="536"/>
    </row>
    <row r="528" spans="1:40" ht="15.75" thickBot="1" x14ac:dyDescent="0.3">
      <c r="A528" s="373"/>
      <c r="B528" s="542"/>
      <c r="C528" s="371"/>
      <c r="D528" s="371"/>
      <c r="E528" s="512"/>
      <c r="F528" s="371"/>
      <c r="G528" s="371"/>
      <c r="H528" s="521"/>
      <c r="I528" s="92" t="s">
        <v>197</v>
      </c>
      <c r="J528" s="551"/>
      <c r="K528" s="365"/>
      <c r="L528" s="512"/>
      <c r="M528" s="539"/>
      <c r="N528" s="615"/>
      <c r="O528" s="512"/>
      <c r="P528" s="530"/>
      <c r="Q528" s="530"/>
      <c r="R528" s="530"/>
      <c r="S528" s="530"/>
      <c r="T528" s="530"/>
      <c r="U528" s="530"/>
      <c r="V528" s="512"/>
      <c r="W528" s="530"/>
      <c r="X528" s="530"/>
      <c r="Y528" s="512"/>
      <c r="Z528" s="574"/>
      <c r="AA528" s="919"/>
      <c r="AB528" s="558"/>
      <c r="AC528" s="558"/>
      <c r="AD528" s="558"/>
      <c r="AE528" s="512"/>
      <c r="AF528" s="371"/>
      <c r="AG528" s="512"/>
      <c r="AH528" s="512"/>
      <c r="AI528" s="539"/>
      <c r="AJ528" s="515"/>
      <c r="AK528" s="518"/>
      <c r="AL528" s="518"/>
      <c r="AM528" s="512"/>
      <c r="AN528" s="536"/>
    </row>
    <row r="529" spans="1:40" ht="15.75" thickBot="1" x14ac:dyDescent="0.3">
      <c r="A529" s="373"/>
      <c r="B529" s="542"/>
      <c r="C529" s="371"/>
      <c r="D529" s="371"/>
      <c r="E529" s="513"/>
      <c r="F529" s="371"/>
      <c r="G529" s="371"/>
      <c r="H529" s="91"/>
      <c r="I529" s="92" t="s">
        <v>197</v>
      </c>
      <c r="J529" s="551"/>
      <c r="K529" s="365"/>
      <c r="L529" s="512"/>
      <c r="M529" s="539"/>
      <c r="N529" s="615"/>
      <c r="O529" s="512"/>
      <c r="P529" s="530"/>
      <c r="Q529" s="530"/>
      <c r="R529" s="530"/>
      <c r="S529" s="530"/>
      <c r="T529" s="530"/>
      <c r="U529" s="530"/>
      <c r="V529" s="512"/>
      <c r="W529" s="530"/>
      <c r="X529" s="530"/>
      <c r="Y529" s="512"/>
      <c r="Z529" s="574"/>
      <c r="AA529" s="919"/>
      <c r="AB529" s="558"/>
      <c r="AC529" s="558"/>
      <c r="AD529" s="558"/>
      <c r="AE529" s="512"/>
      <c r="AF529" s="85"/>
      <c r="AG529" s="512"/>
      <c r="AH529" s="512"/>
      <c r="AI529" s="539"/>
      <c r="AJ529" s="516"/>
      <c r="AK529" s="519"/>
      <c r="AL529" s="519"/>
      <c r="AM529" s="513"/>
      <c r="AN529" s="537"/>
    </row>
    <row r="530" spans="1:40" ht="129.75" customHeight="1" thickBot="1" x14ac:dyDescent="0.3">
      <c r="A530" s="373"/>
      <c r="B530" s="760"/>
      <c r="C530" s="371"/>
      <c r="D530" s="371"/>
      <c r="E530" s="85" t="s">
        <v>492</v>
      </c>
      <c r="F530" s="371"/>
      <c r="G530" s="371"/>
      <c r="H530" s="91"/>
      <c r="I530" s="92" t="s">
        <v>197</v>
      </c>
      <c r="J530" s="551"/>
      <c r="K530" s="365"/>
      <c r="L530" s="556"/>
      <c r="M530" s="540"/>
      <c r="N530" s="800"/>
      <c r="O530" s="513"/>
      <c r="P530" s="531"/>
      <c r="Q530" s="531"/>
      <c r="R530" s="531"/>
      <c r="S530" s="531"/>
      <c r="T530" s="531"/>
      <c r="U530" s="531"/>
      <c r="V530" s="513"/>
      <c r="W530" s="531"/>
      <c r="X530" s="531"/>
      <c r="Y530" s="513"/>
      <c r="Z530" s="575"/>
      <c r="AA530" s="920"/>
      <c r="AB530" s="801"/>
      <c r="AC530" s="801"/>
      <c r="AD530" s="801"/>
      <c r="AE530" s="513"/>
      <c r="AF530" s="85"/>
      <c r="AG530" s="513"/>
      <c r="AH530" s="556"/>
      <c r="AI530" s="540"/>
      <c r="AJ530" s="101" t="s">
        <v>493</v>
      </c>
      <c r="AK530" s="65" t="s">
        <v>250</v>
      </c>
      <c r="AL530" s="65" t="s">
        <v>251</v>
      </c>
      <c r="AM530" s="97" t="s">
        <v>252</v>
      </c>
      <c r="AN530" s="56"/>
    </row>
    <row r="531" spans="1:40" ht="15.75" thickBot="1" x14ac:dyDescent="0.3">
      <c r="A531" s="378">
        <v>19</v>
      </c>
      <c r="B531" s="916" t="s">
        <v>494</v>
      </c>
      <c r="C531" s="511" t="s">
        <v>495</v>
      </c>
      <c r="D531" s="367" t="s">
        <v>142</v>
      </c>
      <c r="E531" s="511" t="s">
        <v>496</v>
      </c>
      <c r="F531" s="367" t="s">
        <v>497</v>
      </c>
      <c r="G531" s="700" t="s">
        <v>145</v>
      </c>
      <c r="H531" s="36" t="s">
        <v>146</v>
      </c>
      <c r="I531" s="92" t="s">
        <v>197</v>
      </c>
      <c r="J531" s="769">
        <f>COUNTIF(I531:I556,[3]DATOS!$D$24)</f>
        <v>26</v>
      </c>
      <c r="K531" s="634" t="str">
        <f>+IF(AND(J531&lt;6,J531&gt;0),"Moderado",IF(AND(J531&lt;12,J531&gt;5),"Mayor",IF(AND(J531&lt;20,J531&gt;11),"Catastrófico","Responda las Preguntas de Impacto")))</f>
        <v>Responda las Preguntas de Impacto</v>
      </c>
      <c r="L531" s="511"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771"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390" t="s">
        <v>498</v>
      </c>
      <c r="O531" s="370" t="s">
        <v>149</v>
      </c>
      <c r="P531" s="34" t="s">
        <v>150</v>
      </c>
      <c r="Q531" s="30" t="s">
        <v>151</v>
      </c>
      <c r="R531" s="30">
        <f>+IFERROR(VLOOKUP(Q531,[18]DATOS!$E$2:$F$17,2,FALSE),"")</f>
        <v>15</v>
      </c>
      <c r="S531" s="674">
        <f>SUM(R531:R538)</f>
        <v>100</v>
      </c>
      <c r="T531" s="373" t="str">
        <f>+IF(AND(S531&lt;=100,S531&gt;=96),"Fuerte",IF(AND(S531&lt;=95,S531&gt;=86),"Moderado",IF(AND(S531&lt;=85,J531&gt;=0),"Débil"," ")))</f>
        <v>Fuerte</v>
      </c>
      <c r="U531" s="373" t="s">
        <v>152</v>
      </c>
      <c r="V531" s="373"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373">
        <f>IF(V531="Fuerte",100,IF(V531="Moderado",50,IF(V531="Débil",0)))</f>
        <v>100</v>
      </c>
      <c r="X531" s="529">
        <f>AVERAGE(W531:W556)</f>
        <v>100</v>
      </c>
      <c r="Y531" s="520" t="s">
        <v>499</v>
      </c>
      <c r="Z531" s="529" t="s">
        <v>264</v>
      </c>
      <c r="AA531" s="754" t="s">
        <v>500</v>
      </c>
      <c r="AB531" s="738" t="str">
        <f>+IF(X531=100,"Fuerte",IF(AND(X531&lt;=99,X531&gt;=50),"Moderado",IF(X531&lt;50,"Débil"," ")))</f>
        <v>Fuerte</v>
      </c>
      <c r="AC531" s="544" t="s">
        <v>156</v>
      </c>
      <c r="AD531" s="544" t="s">
        <v>156</v>
      </c>
      <c r="AE531" s="739"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511"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511" t="str">
        <f>K531</f>
        <v>Responda las Preguntas de Impacto</v>
      </c>
      <c r="AH531" s="511"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604"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507" t="s">
        <v>501</v>
      </c>
      <c r="AK531" s="756">
        <v>43466</v>
      </c>
      <c r="AL531" s="517">
        <v>43830</v>
      </c>
      <c r="AM531" s="683" t="s">
        <v>502</v>
      </c>
      <c r="AN531" s="535" t="s">
        <v>503</v>
      </c>
    </row>
    <row r="532" spans="1:40" ht="15.75" thickBot="1" x14ac:dyDescent="0.3">
      <c r="A532" s="379"/>
      <c r="B532" s="542"/>
      <c r="C532" s="512"/>
      <c r="D532" s="368"/>
      <c r="E532" s="512"/>
      <c r="F532" s="368"/>
      <c r="G532" s="615"/>
      <c r="H532" s="32" t="s">
        <v>161</v>
      </c>
      <c r="I532" s="92" t="s">
        <v>197</v>
      </c>
      <c r="J532" s="769"/>
      <c r="K532" s="554"/>
      <c r="L532" s="512"/>
      <c r="M532" s="772"/>
      <c r="N532" s="391"/>
      <c r="O532" s="371"/>
      <c r="P532" s="34" t="s">
        <v>162</v>
      </c>
      <c r="Q532" s="30" t="s">
        <v>163</v>
      </c>
      <c r="R532" s="30">
        <f>+IFERROR(VLOOKUP(Q532,[18]DATOS!$E$2:$F$17,2,FALSE),"")</f>
        <v>15</v>
      </c>
      <c r="S532" s="675"/>
      <c r="T532" s="373"/>
      <c r="U532" s="373"/>
      <c r="V532" s="373"/>
      <c r="W532" s="373"/>
      <c r="X532" s="530"/>
      <c r="Y532" s="512"/>
      <c r="Z532" s="530"/>
      <c r="AA532" s="558"/>
      <c r="AB532" s="672"/>
      <c r="AC532" s="544"/>
      <c r="AD532" s="544"/>
      <c r="AE532" s="740"/>
      <c r="AF532" s="512"/>
      <c r="AG532" s="512"/>
      <c r="AH532" s="512"/>
      <c r="AI532" s="539"/>
      <c r="AJ532" s="507"/>
      <c r="AK532" s="518"/>
      <c r="AL532" s="518"/>
      <c r="AM532" s="515"/>
      <c r="AN532" s="536"/>
    </row>
    <row r="533" spans="1:40" ht="15.75" thickBot="1" x14ac:dyDescent="0.3">
      <c r="A533" s="379"/>
      <c r="B533" s="542"/>
      <c r="C533" s="512"/>
      <c r="D533" s="368"/>
      <c r="E533" s="512"/>
      <c r="F533" s="368"/>
      <c r="G533" s="615"/>
      <c r="H533" s="32" t="s">
        <v>164</v>
      </c>
      <c r="I533" s="92" t="s">
        <v>197</v>
      </c>
      <c r="J533" s="769"/>
      <c r="K533" s="554"/>
      <c r="L533" s="512"/>
      <c r="M533" s="772"/>
      <c r="N533" s="391"/>
      <c r="O533" s="371"/>
      <c r="P533" s="34" t="s">
        <v>165</v>
      </c>
      <c r="Q533" s="30" t="s">
        <v>166</v>
      </c>
      <c r="R533" s="30">
        <f>+IFERROR(VLOOKUP(Q533,[18]DATOS!$E$2:$F$17,2,FALSE),"")</f>
        <v>15</v>
      </c>
      <c r="S533" s="675"/>
      <c r="T533" s="373"/>
      <c r="U533" s="373"/>
      <c r="V533" s="373"/>
      <c r="W533" s="373"/>
      <c r="X533" s="530"/>
      <c r="Y533" s="512"/>
      <c r="Z533" s="530"/>
      <c r="AA533" s="558"/>
      <c r="AB533" s="672"/>
      <c r="AC533" s="544"/>
      <c r="AD533" s="544"/>
      <c r="AE533" s="740"/>
      <c r="AF533" s="512"/>
      <c r="AG533" s="512"/>
      <c r="AH533" s="512"/>
      <c r="AI533" s="539"/>
      <c r="AJ533" s="507"/>
      <c r="AK533" s="518"/>
      <c r="AL533" s="518"/>
      <c r="AM533" s="515"/>
      <c r="AN533" s="536"/>
    </row>
    <row r="534" spans="1:40" ht="15.75" thickBot="1" x14ac:dyDescent="0.3">
      <c r="A534" s="379"/>
      <c r="B534" s="542"/>
      <c r="C534" s="512"/>
      <c r="D534" s="368"/>
      <c r="E534" s="512"/>
      <c r="F534" s="368"/>
      <c r="G534" s="615"/>
      <c r="H534" s="32" t="s">
        <v>167</v>
      </c>
      <c r="I534" s="92" t="s">
        <v>197</v>
      </c>
      <c r="J534" s="769"/>
      <c r="K534" s="554"/>
      <c r="L534" s="512"/>
      <c r="M534" s="772"/>
      <c r="N534" s="391"/>
      <c r="O534" s="371"/>
      <c r="P534" s="34" t="s">
        <v>169</v>
      </c>
      <c r="Q534" s="30" t="s">
        <v>170</v>
      </c>
      <c r="R534" s="30">
        <f>+IFERROR(VLOOKUP(Q534,[18]DATOS!$E$2:$F$17,2,FALSE),"")</f>
        <v>15</v>
      </c>
      <c r="S534" s="675"/>
      <c r="T534" s="373"/>
      <c r="U534" s="373"/>
      <c r="V534" s="373"/>
      <c r="W534" s="373"/>
      <c r="X534" s="530"/>
      <c r="Y534" s="512"/>
      <c r="Z534" s="530"/>
      <c r="AA534" s="558"/>
      <c r="AB534" s="672"/>
      <c r="AC534" s="544"/>
      <c r="AD534" s="544"/>
      <c r="AE534" s="740"/>
      <c r="AF534" s="512"/>
      <c r="AG534" s="512"/>
      <c r="AH534" s="512"/>
      <c r="AI534" s="539"/>
      <c r="AJ534" s="507"/>
      <c r="AK534" s="518"/>
      <c r="AL534" s="518"/>
      <c r="AM534" s="515"/>
      <c r="AN534" s="536"/>
    </row>
    <row r="535" spans="1:40" ht="15.75" thickBot="1" x14ac:dyDescent="0.3">
      <c r="A535" s="379"/>
      <c r="B535" s="542"/>
      <c r="C535" s="512"/>
      <c r="D535" s="368"/>
      <c r="E535" s="512"/>
      <c r="F535" s="368"/>
      <c r="G535" s="615"/>
      <c r="H535" s="32" t="s">
        <v>171</v>
      </c>
      <c r="I535" s="92" t="s">
        <v>197</v>
      </c>
      <c r="J535" s="769"/>
      <c r="K535" s="554"/>
      <c r="L535" s="512"/>
      <c r="M535" s="772"/>
      <c r="N535" s="391"/>
      <c r="O535" s="371"/>
      <c r="P535" s="34" t="s">
        <v>172</v>
      </c>
      <c r="Q535" s="30" t="s">
        <v>173</v>
      </c>
      <c r="R535" s="30">
        <f>+IFERROR(VLOOKUP(Q535,[18]DATOS!$E$2:$F$17,2,FALSE),"")</f>
        <v>15</v>
      </c>
      <c r="S535" s="675"/>
      <c r="T535" s="373"/>
      <c r="U535" s="373"/>
      <c r="V535" s="373"/>
      <c r="W535" s="373"/>
      <c r="X535" s="530"/>
      <c r="Y535" s="512"/>
      <c r="Z535" s="530"/>
      <c r="AA535" s="558"/>
      <c r="AB535" s="672"/>
      <c r="AC535" s="544"/>
      <c r="AD535" s="544"/>
      <c r="AE535" s="740"/>
      <c r="AF535" s="512"/>
      <c r="AG535" s="512"/>
      <c r="AH535" s="512"/>
      <c r="AI535" s="539"/>
      <c r="AJ535" s="507"/>
      <c r="AK535" s="518"/>
      <c r="AL535" s="518"/>
      <c r="AM535" s="515"/>
      <c r="AN535" s="536"/>
    </row>
    <row r="536" spans="1:40" ht="15.75" thickBot="1" x14ac:dyDescent="0.3">
      <c r="A536" s="379"/>
      <c r="B536" s="542"/>
      <c r="C536" s="512"/>
      <c r="D536" s="368"/>
      <c r="E536" s="512"/>
      <c r="F536" s="368"/>
      <c r="G536" s="615"/>
      <c r="H536" s="32" t="s">
        <v>174</v>
      </c>
      <c r="I536" s="92" t="s">
        <v>197</v>
      </c>
      <c r="J536" s="769"/>
      <c r="K536" s="554"/>
      <c r="L536" s="512"/>
      <c r="M536" s="772"/>
      <c r="N536" s="391"/>
      <c r="O536" s="371"/>
      <c r="P536" s="35" t="s">
        <v>175</v>
      </c>
      <c r="Q536" s="30" t="s">
        <v>176</v>
      </c>
      <c r="R536" s="30">
        <f>+IFERROR(VLOOKUP(Q536,[18]DATOS!$E$2:$F$17,2,FALSE),"")</f>
        <v>15</v>
      </c>
      <c r="S536" s="675"/>
      <c r="T536" s="373"/>
      <c r="U536" s="373"/>
      <c r="V536" s="373"/>
      <c r="W536" s="373"/>
      <c r="X536" s="530"/>
      <c r="Y536" s="512"/>
      <c r="Z536" s="530"/>
      <c r="AA536" s="558"/>
      <c r="AB536" s="672"/>
      <c r="AC536" s="544"/>
      <c r="AD536" s="544"/>
      <c r="AE536" s="740"/>
      <c r="AF536" s="512"/>
      <c r="AG536" s="512"/>
      <c r="AH536" s="512"/>
      <c r="AI536" s="539"/>
      <c r="AJ536" s="507"/>
      <c r="AK536" s="518"/>
      <c r="AL536" s="518"/>
      <c r="AM536" s="515"/>
      <c r="AN536" s="536"/>
    </row>
    <row r="537" spans="1:40" ht="15.75" thickBot="1" x14ac:dyDescent="0.3">
      <c r="A537" s="379"/>
      <c r="B537" s="542"/>
      <c r="C537" s="512"/>
      <c r="D537" s="368"/>
      <c r="E537" s="512"/>
      <c r="F537" s="368"/>
      <c r="G537" s="615"/>
      <c r="H537" s="32" t="s">
        <v>177</v>
      </c>
      <c r="I537" s="92" t="s">
        <v>197</v>
      </c>
      <c r="J537" s="769"/>
      <c r="K537" s="554"/>
      <c r="L537" s="512"/>
      <c r="M537" s="772"/>
      <c r="N537" s="391"/>
      <c r="O537" s="371"/>
      <c r="P537" s="34" t="s">
        <v>178</v>
      </c>
      <c r="Q537" s="34" t="s">
        <v>179</v>
      </c>
      <c r="R537" s="34">
        <v>10</v>
      </c>
      <c r="S537" s="675"/>
      <c r="T537" s="373"/>
      <c r="U537" s="373"/>
      <c r="V537" s="373"/>
      <c r="W537" s="373"/>
      <c r="X537" s="530"/>
      <c r="Y537" s="512"/>
      <c r="Z537" s="530"/>
      <c r="AA537" s="558"/>
      <c r="AB537" s="672"/>
      <c r="AC537" s="544"/>
      <c r="AD537" s="544"/>
      <c r="AE537" s="740"/>
      <c r="AF537" s="512"/>
      <c r="AG537" s="512"/>
      <c r="AH537" s="512"/>
      <c r="AI537" s="539"/>
      <c r="AJ537" s="507"/>
      <c r="AK537" s="518"/>
      <c r="AL537" s="518"/>
      <c r="AM537" s="515"/>
      <c r="AN537" s="536"/>
    </row>
    <row r="538" spans="1:40" ht="30.75" thickBot="1" x14ac:dyDescent="0.3">
      <c r="A538" s="379"/>
      <c r="B538" s="542"/>
      <c r="C538" s="512"/>
      <c r="D538" s="368"/>
      <c r="E538" s="513"/>
      <c r="F538" s="368"/>
      <c r="G538" s="615"/>
      <c r="H538" s="32" t="s">
        <v>180</v>
      </c>
      <c r="I538" s="92" t="s">
        <v>197</v>
      </c>
      <c r="J538" s="769"/>
      <c r="K538" s="554"/>
      <c r="L538" s="512"/>
      <c r="M538" s="772"/>
      <c r="N538" s="391"/>
      <c r="O538" s="371"/>
      <c r="P538" s="33"/>
      <c r="Q538" s="33"/>
      <c r="R538" s="33"/>
      <c r="S538" s="676"/>
      <c r="T538" s="373"/>
      <c r="U538" s="373"/>
      <c r="V538" s="373"/>
      <c r="W538" s="373"/>
      <c r="X538" s="530"/>
      <c r="Y538" s="513"/>
      <c r="Z538" s="531"/>
      <c r="AA538" s="801"/>
      <c r="AB538" s="672"/>
      <c r="AC538" s="544"/>
      <c r="AD538" s="544"/>
      <c r="AE538" s="740"/>
      <c r="AF538" s="512"/>
      <c r="AG538" s="512"/>
      <c r="AH538" s="512"/>
      <c r="AI538" s="539"/>
      <c r="AJ538" s="507"/>
      <c r="AK538" s="519"/>
      <c r="AL538" s="519"/>
      <c r="AM538" s="516"/>
      <c r="AN538" s="536"/>
    </row>
    <row r="539" spans="1:40" ht="15.75" thickBot="1" x14ac:dyDescent="0.3">
      <c r="A539" s="379"/>
      <c r="B539" s="542"/>
      <c r="C539" s="512"/>
      <c r="D539" s="368"/>
      <c r="E539" s="614"/>
      <c r="F539" s="368"/>
      <c r="G539" s="615"/>
      <c r="H539" s="32" t="s">
        <v>181</v>
      </c>
      <c r="I539" s="92" t="s">
        <v>197</v>
      </c>
      <c r="J539" s="769"/>
      <c r="K539" s="554"/>
      <c r="L539" s="512"/>
      <c r="M539" s="772"/>
      <c r="N539" s="391"/>
      <c r="O539" s="511"/>
      <c r="P539" s="30" t="s">
        <v>150</v>
      </c>
      <c r="Q539" s="30" t="s">
        <v>151</v>
      </c>
      <c r="R539" s="30">
        <f>+IFERROR(VLOOKUP(Q539,[18]DATOS!$E$2:$F$17,2,FALSE),"")</f>
        <v>15</v>
      </c>
      <c r="S539" s="529">
        <f>SUM(R539:R548)</f>
        <v>100</v>
      </c>
      <c r="T539" s="529" t="str">
        <f>+IF(AND(S539&lt;=100,S539&gt;=96),"Fuerte",IF(AND(S539&lt;=95,S539&gt;=86),"Moderado",IF(AND(S539&lt;=85,J539&gt;=0),"Débil"," ")))</f>
        <v>Fuerte</v>
      </c>
      <c r="U539" s="529" t="s">
        <v>152</v>
      </c>
      <c r="V539" s="529"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529">
        <f>IF(V539="Fuerte",100,IF(V539="Moderado",50,IF(V539="Débil",0)))</f>
        <v>100</v>
      </c>
      <c r="X539" s="530"/>
      <c r="Y539" s="520"/>
      <c r="Z539" s="573"/>
      <c r="AA539" s="520"/>
      <c r="AB539" s="672"/>
      <c r="AC539" s="544"/>
      <c r="AD539" s="544"/>
      <c r="AE539" s="740"/>
      <c r="AF539" s="512"/>
      <c r="AG539" s="512"/>
      <c r="AH539" s="512"/>
      <c r="AI539" s="539"/>
      <c r="AJ539" s="507"/>
      <c r="AK539" s="508"/>
      <c r="AL539" s="508"/>
      <c r="AM539" s="371"/>
      <c r="AN539" s="536"/>
    </row>
    <row r="540" spans="1:40" ht="15.75" thickBot="1" x14ac:dyDescent="0.3">
      <c r="A540" s="379"/>
      <c r="B540" s="542"/>
      <c r="C540" s="512"/>
      <c r="D540" s="368"/>
      <c r="E540" s="615"/>
      <c r="F540" s="368"/>
      <c r="G540" s="615"/>
      <c r="H540" s="32" t="s">
        <v>182</v>
      </c>
      <c r="I540" s="92" t="s">
        <v>197</v>
      </c>
      <c r="J540" s="769"/>
      <c r="K540" s="554"/>
      <c r="L540" s="512"/>
      <c r="M540" s="772"/>
      <c r="N540" s="391"/>
      <c r="O540" s="512"/>
      <c r="P540" s="31" t="s">
        <v>162</v>
      </c>
      <c r="Q540" s="30" t="s">
        <v>163</v>
      </c>
      <c r="R540" s="30">
        <f>+IFERROR(VLOOKUP(Q540,[18]DATOS!$E$2:$F$17,2,FALSE),"")</f>
        <v>15</v>
      </c>
      <c r="S540" s="530"/>
      <c r="T540" s="530"/>
      <c r="U540" s="530"/>
      <c r="V540" s="530"/>
      <c r="W540" s="530"/>
      <c r="X540" s="530"/>
      <c r="Y540" s="512"/>
      <c r="Z540" s="530"/>
      <c r="AA540" s="512"/>
      <c r="AB540" s="672"/>
      <c r="AC540" s="544"/>
      <c r="AD540" s="544"/>
      <c r="AE540" s="740"/>
      <c r="AF540" s="512"/>
      <c r="AG540" s="512"/>
      <c r="AH540" s="512"/>
      <c r="AI540" s="539"/>
      <c r="AJ540" s="507"/>
      <c r="AK540" s="508"/>
      <c r="AL540" s="508"/>
      <c r="AM540" s="371"/>
      <c r="AN540" s="536"/>
    </row>
    <row r="541" spans="1:40" ht="15.75" thickBot="1" x14ac:dyDescent="0.3">
      <c r="A541" s="379"/>
      <c r="B541" s="542"/>
      <c r="C541" s="512"/>
      <c r="D541" s="368"/>
      <c r="E541" s="615"/>
      <c r="F541" s="368"/>
      <c r="G541" s="615"/>
      <c r="H541" s="32" t="s">
        <v>183</v>
      </c>
      <c r="I541" s="92" t="s">
        <v>197</v>
      </c>
      <c r="J541" s="769"/>
      <c r="K541" s="554"/>
      <c r="L541" s="512"/>
      <c r="M541" s="772"/>
      <c r="N541" s="391"/>
      <c r="O541" s="512"/>
      <c r="P541" s="31" t="s">
        <v>165</v>
      </c>
      <c r="Q541" s="30" t="s">
        <v>166</v>
      </c>
      <c r="R541" s="30">
        <f>+IFERROR(VLOOKUP(Q541,[18]DATOS!$E$2:$F$17,2,FALSE),"")</f>
        <v>15</v>
      </c>
      <c r="S541" s="530"/>
      <c r="T541" s="530"/>
      <c r="U541" s="530"/>
      <c r="V541" s="530"/>
      <c r="W541" s="530"/>
      <c r="X541" s="530"/>
      <c r="Y541" s="512"/>
      <c r="Z541" s="530"/>
      <c r="AA541" s="512"/>
      <c r="AB541" s="672"/>
      <c r="AC541" s="544"/>
      <c r="AD541" s="544"/>
      <c r="AE541" s="740"/>
      <c r="AF541" s="512"/>
      <c r="AG541" s="512"/>
      <c r="AH541" s="512"/>
      <c r="AI541" s="539"/>
      <c r="AJ541" s="507"/>
      <c r="AK541" s="508"/>
      <c r="AL541" s="508"/>
      <c r="AM541" s="371"/>
      <c r="AN541" s="536"/>
    </row>
    <row r="542" spans="1:40" ht="15.75" thickBot="1" x14ac:dyDescent="0.3">
      <c r="A542" s="379"/>
      <c r="B542" s="542"/>
      <c r="C542" s="512"/>
      <c r="D542" s="368"/>
      <c r="E542" s="615"/>
      <c r="F542" s="368"/>
      <c r="G542" s="615"/>
      <c r="H542" s="32" t="s">
        <v>184</v>
      </c>
      <c r="I542" s="92" t="s">
        <v>197</v>
      </c>
      <c r="J542" s="769"/>
      <c r="K542" s="554"/>
      <c r="L542" s="512"/>
      <c r="M542" s="772"/>
      <c r="N542" s="391"/>
      <c r="O542" s="512"/>
      <c r="P542" s="31" t="s">
        <v>169</v>
      </c>
      <c r="Q542" s="30" t="s">
        <v>170</v>
      </c>
      <c r="R542" s="30">
        <f>+IFERROR(VLOOKUP(Q542,[18]DATOS!$E$2:$F$17,2,FALSE),"")</f>
        <v>15</v>
      </c>
      <c r="S542" s="530"/>
      <c r="T542" s="530"/>
      <c r="U542" s="530"/>
      <c r="V542" s="530"/>
      <c r="W542" s="530"/>
      <c r="X542" s="530"/>
      <c r="Y542" s="512"/>
      <c r="Z542" s="530"/>
      <c r="AA542" s="512"/>
      <c r="AB542" s="672"/>
      <c r="AC542" s="544"/>
      <c r="AD542" s="544"/>
      <c r="AE542" s="740"/>
      <c r="AF542" s="512"/>
      <c r="AG542" s="512"/>
      <c r="AH542" s="512"/>
      <c r="AI542" s="539"/>
      <c r="AJ542" s="507"/>
      <c r="AK542" s="508"/>
      <c r="AL542" s="508"/>
      <c r="AM542" s="371"/>
      <c r="AN542" s="536"/>
    </row>
    <row r="543" spans="1:40" ht="15.75" thickBot="1" x14ac:dyDescent="0.3">
      <c r="A543" s="379"/>
      <c r="B543" s="542"/>
      <c r="C543" s="512"/>
      <c r="D543" s="368"/>
      <c r="E543" s="615"/>
      <c r="F543" s="368"/>
      <c r="G543" s="615"/>
      <c r="H543" s="521" t="s">
        <v>185</v>
      </c>
      <c r="I543" s="92" t="s">
        <v>197</v>
      </c>
      <c r="J543" s="769"/>
      <c r="K543" s="554"/>
      <c r="L543" s="512"/>
      <c r="M543" s="772"/>
      <c r="N543" s="391"/>
      <c r="O543" s="512"/>
      <c r="P543" s="31" t="s">
        <v>172</v>
      </c>
      <c r="Q543" s="30" t="s">
        <v>173</v>
      </c>
      <c r="R543" s="30">
        <f>+IFERROR(VLOOKUP(Q543,[18]DATOS!$E$2:$F$17,2,FALSE),"")</f>
        <v>15</v>
      </c>
      <c r="S543" s="530"/>
      <c r="T543" s="530"/>
      <c r="U543" s="530"/>
      <c r="V543" s="530"/>
      <c r="W543" s="530"/>
      <c r="X543" s="530"/>
      <c r="Y543" s="512"/>
      <c r="Z543" s="530"/>
      <c r="AA543" s="512"/>
      <c r="AB543" s="672"/>
      <c r="AC543" s="544"/>
      <c r="AD543" s="544"/>
      <c r="AE543" s="740"/>
      <c r="AF543" s="512"/>
      <c r="AG543" s="512"/>
      <c r="AH543" s="512"/>
      <c r="AI543" s="539"/>
      <c r="AJ543" s="507"/>
      <c r="AK543" s="508"/>
      <c r="AL543" s="508"/>
      <c r="AM543" s="371"/>
      <c r="AN543" s="536"/>
    </row>
    <row r="544" spans="1:40" ht="15.75" thickBot="1" x14ac:dyDescent="0.3">
      <c r="A544" s="379"/>
      <c r="B544" s="542"/>
      <c r="C544" s="512"/>
      <c r="D544" s="368"/>
      <c r="E544" s="615"/>
      <c r="F544" s="368"/>
      <c r="G544" s="615"/>
      <c r="H544" s="521"/>
      <c r="I544" s="92" t="s">
        <v>197</v>
      </c>
      <c r="J544" s="769"/>
      <c r="K544" s="554"/>
      <c r="L544" s="512"/>
      <c r="M544" s="772"/>
      <c r="N544" s="391"/>
      <c r="O544" s="512"/>
      <c r="P544" s="31" t="s">
        <v>175</v>
      </c>
      <c r="Q544" s="30" t="s">
        <v>176</v>
      </c>
      <c r="R544" s="30">
        <f>+IFERROR(VLOOKUP(Q544,[18]DATOS!$E$2:$F$17,2,FALSE),"")</f>
        <v>15</v>
      </c>
      <c r="S544" s="530"/>
      <c r="T544" s="530"/>
      <c r="U544" s="530"/>
      <c r="V544" s="530"/>
      <c r="W544" s="530"/>
      <c r="X544" s="530"/>
      <c r="Y544" s="512"/>
      <c r="Z544" s="530"/>
      <c r="AA544" s="512"/>
      <c r="AB544" s="672"/>
      <c r="AC544" s="544"/>
      <c r="AD544" s="544"/>
      <c r="AE544" s="740"/>
      <c r="AF544" s="512"/>
      <c r="AG544" s="512"/>
      <c r="AH544" s="512"/>
      <c r="AI544" s="539"/>
      <c r="AJ544" s="507"/>
      <c r="AK544" s="508"/>
      <c r="AL544" s="508"/>
      <c r="AM544" s="371"/>
      <c r="AN544" s="536"/>
    </row>
    <row r="545" spans="1:40" ht="15.75" thickBot="1" x14ac:dyDescent="0.3">
      <c r="A545" s="379"/>
      <c r="B545" s="542"/>
      <c r="C545" s="512"/>
      <c r="D545" s="368"/>
      <c r="E545" s="615"/>
      <c r="F545" s="368"/>
      <c r="G545" s="615"/>
      <c r="H545" s="523" t="s">
        <v>186</v>
      </c>
      <c r="I545" s="92" t="s">
        <v>197</v>
      </c>
      <c r="J545" s="769"/>
      <c r="K545" s="554"/>
      <c r="L545" s="512"/>
      <c r="M545" s="772"/>
      <c r="N545" s="391"/>
      <c r="O545" s="512"/>
      <c r="P545" s="31" t="s">
        <v>178</v>
      </c>
      <c r="Q545" s="34" t="s">
        <v>179</v>
      </c>
      <c r="R545" s="30">
        <f>+IFERROR(VLOOKUP(Q545,[18]DATOS!$E$2:$F$17,2,FALSE),"")</f>
        <v>10</v>
      </c>
      <c r="S545" s="530"/>
      <c r="T545" s="530"/>
      <c r="U545" s="530"/>
      <c r="V545" s="530"/>
      <c r="W545" s="530"/>
      <c r="X545" s="530"/>
      <c r="Y545" s="512"/>
      <c r="Z545" s="530"/>
      <c r="AA545" s="512"/>
      <c r="AB545" s="672"/>
      <c r="AC545" s="544"/>
      <c r="AD545" s="544"/>
      <c r="AE545" s="740"/>
      <c r="AF545" s="512"/>
      <c r="AG545" s="512"/>
      <c r="AH545" s="512"/>
      <c r="AI545" s="539"/>
      <c r="AJ545" s="507"/>
      <c r="AK545" s="508"/>
      <c r="AL545" s="508"/>
      <c r="AM545" s="371"/>
      <c r="AN545" s="536"/>
    </row>
    <row r="546" spans="1:40" ht="15.75" thickBot="1" x14ac:dyDescent="0.3">
      <c r="A546" s="379"/>
      <c r="B546" s="542"/>
      <c r="C546" s="512"/>
      <c r="D546" s="368"/>
      <c r="E546" s="615"/>
      <c r="F546" s="368"/>
      <c r="G546" s="615"/>
      <c r="H546" s="525"/>
      <c r="I546" s="92" t="s">
        <v>197</v>
      </c>
      <c r="J546" s="769"/>
      <c r="K546" s="554"/>
      <c r="L546" s="512"/>
      <c r="M546" s="772"/>
      <c r="N546" s="615"/>
      <c r="O546" s="512"/>
      <c r="P546" s="529"/>
      <c r="Q546" s="529"/>
      <c r="R546" s="529"/>
      <c r="S546" s="530"/>
      <c r="T546" s="530"/>
      <c r="U546" s="530"/>
      <c r="V546" s="530"/>
      <c r="W546" s="530"/>
      <c r="X546" s="530"/>
      <c r="Y546" s="512"/>
      <c r="Z546" s="530"/>
      <c r="AA546" s="512"/>
      <c r="AB546" s="672"/>
      <c r="AC546" s="544"/>
      <c r="AD546" s="544"/>
      <c r="AE546" s="740"/>
      <c r="AF546" s="512"/>
      <c r="AG546" s="512"/>
      <c r="AH546" s="512"/>
      <c r="AI546" s="536"/>
      <c r="AJ546" s="648"/>
      <c r="AK546" s="668"/>
      <c r="AL546" s="668"/>
      <c r="AM546" s="520"/>
      <c r="AN546" s="536"/>
    </row>
    <row r="547" spans="1:40" ht="15.75" thickBot="1" x14ac:dyDescent="0.3">
      <c r="A547" s="379"/>
      <c r="B547" s="542"/>
      <c r="C547" s="512"/>
      <c r="D547" s="368"/>
      <c r="E547" s="615"/>
      <c r="F547" s="368"/>
      <c r="G547" s="615"/>
      <c r="H547" s="923" t="s">
        <v>187</v>
      </c>
      <c r="I547" s="92" t="s">
        <v>197</v>
      </c>
      <c r="J547" s="769"/>
      <c r="K547" s="554"/>
      <c r="L547" s="512"/>
      <c r="M547" s="772"/>
      <c r="N547" s="615"/>
      <c r="O547" s="512"/>
      <c r="P547" s="530"/>
      <c r="Q547" s="530"/>
      <c r="R547" s="530"/>
      <c r="S547" s="530"/>
      <c r="T547" s="530"/>
      <c r="U547" s="530"/>
      <c r="V547" s="530"/>
      <c r="W547" s="530"/>
      <c r="X547" s="530"/>
      <c r="Y547" s="512"/>
      <c r="Z547" s="530"/>
      <c r="AA547" s="512"/>
      <c r="AB547" s="672"/>
      <c r="AC547" s="544"/>
      <c r="AD547" s="544"/>
      <c r="AE547" s="740"/>
      <c r="AF547" s="512"/>
      <c r="AG547" s="512"/>
      <c r="AH547" s="512"/>
      <c r="AI547" s="536"/>
      <c r="AJ547" s="649"/>
      <c r="AK547" s="669"/>
      <c r="AL547" s="669"/>
      <c r="AM547" s="512"/>
      <c r="AN547" s="536"/>
    </row>
    <row r="548" spans="1:40" ht="15.75" thickBot="1" x14ac:dyDescent="0.3">
      <c r="A548" s="379"/>
      <c r="B548" s="542"/>
      <c r="C548" s="512"/>
      <c r="D548" s="368"/>
      <c r="E548" s="615"/>
      <c r="F548" s="368"/>
      <c r="G548" s="615"/>
      <c r="H548" s="923"/>
      <c r="I548" s="92" t="s">
        <v>197</v>
      </c>
      <c r="J548" s="769"/>
      <c r="K548" s="554"/>
      <c r="L548" s="512"/>
      <c r="M548" s="772"/>
      <c r="N548" s="615"/>
      <c r="O548" s="512"/>
      <c r="P548" s="530"/>
      <c r="Q548" s="530"/>
      <c r="R548" s="530"/>
      <c r="S548" s="530"/>
      <c r="T548" s="530"/>
      <c r="U548" s="530"/>
      <c r="V548" s="530"/>
      <c r="W548" s="530"/>
      <c r="X548" s="530"/>
      <c r="Y548" s="512"/>
      <c r="Z548" s="530"/>
      <c r="AA548" s="512"/>
      <c r="AB548" s="672"/>
      <c r="AC548" s="544"/>
      <c r="AD548" s="544"/>
      <c r="AE548" s="740"/>
      <c r="AF548" s="512"/>
      <c r="AG548" s="512"/>
      <c r="AH548" s="512"/>
      <c r="AI548" s="536"/>
      <c r="AJ548" s="649"/>
      <c r="AK548" s="669"/>
      <c r="AL548" s="669"/>
      <c r="AM548" s="512"/>
      <c r="AN548" s="536"/>
    </row>
    <row r="549" spans="1:40" ht="15.75" thickBot="1" x14ac:dyDescent="0.3">
      <c r="A549" s="379"/>
      <c r="B549" s="542"/>
      <c r="C549" s="512"/>
      <c r="D549" s="368"/>
      <c r="E549" s="615"/>
      <c r="F549" s="368"/>
      <c r="G549" s="615"/>
      <c r="H549" s="521" t="s">
        <v>188</v>
      </c>
      <c r="I549" s="92" t="s">
        <v>197</v>
      </c>
      <c r="J549" s="769"/>
      <c r="K549" s="554"/>
      <c r="L549" s="512"/>
      <c r="M549" s="772"/>
      <c r="N549" s="615"/>
      <c r="O549" s="512"/>
      <c r="P549" s="530"/>
      <c r="Q549" s="530"/>
      <c r="R549" s="530"/>
      <c r="S549" s="530"/>
      <c r="T549" s="530"/>
      <c r="U549" s="530"/>
      <c r="V549" s="530"/>
      <c r="W549" s="530"/>
      <c r="X549" s="530"/>
      <c r="Y549" s="512"/>
      <c r="Z549" s="530"/>
      <c r="AA549" s="512"/>
      <c r="AB549" s="672"/>
      <c r="AC549" s="544"/>
      <c r="AD549" s="544"/>
      <c r="AE549" s="740"/>
      <c r="AF549" s="512"/>
      <c r="AG549" s="512"/>
      <c r="AH549" s="512"/>
      <c r="AI549" s="536"/>
      <c r="AJ549" s="649"/>
      <c r="AK549" s="669"/>
      <c r="AL549" s="669"/>
      <c r="AM549" s="512"/>
      <c r="AN549" s="536"/>
    </row>
    <row r="550" spans="1:40" ht="15.75" thickBot="1" x14ac:dyDescent="0.3">
      <c r="A550" s="379"/>
      <c r="B550" s="542"/>
      <c r="C550" s="512"/>
      <c r="D550" s="368"/>
      <c r="E550" s="615"/>
      <c r="F550" s="368"/>
      <c r="G550" s="615"/>
      <c r="H550" s="521"/>
      <c r="I550" s="92" t="s">
        <v>197</v>
      </c>
      <c r="J550" s="769"/>
      <c r="K550" s="554"/>
      <c r="L550" s="512"/>
      <c r="M550" s="772"/>
      <c r="N550" s="615"/>
      <c r="O550" s="512"/>
      <c r="P550" s="530"/>
      <c r="Q550" s="530"/>
      <c r="R550" s="530"/>
      <c r="S550" s="530"/>
      <c r="T550" s="530"/>
      <c r="U550" s="530"/>
      <c r="V550" s="530"/>
      <c r="W550" s="530"/>
      <c r="X550" s="530"/>
      <c r="Y550" s="512"/>
      <c r="Z550" s="530"/>
      <c r="AA550" s="512"/>
      <c r="AB550" s="672"/>
      <c r="AC550" s="544"/>
      <c r="AD550" s="544"/>
      <c r="AE550" s="740"/>
      <c r="AF550" s="512"/>
      <c r="AG550" s="512"/>
      <c r="AH550" s="512"/>
      <c r="AI550" s="536"/>
      <c r="AJ550" s="649"/>
      <c r="AK550" s="669"/>
      <c r="AL550" s="669"/>
      <c r="AM550" s="512"/>
      <c r="AN550" s="536"/>
    </row>
    <row r="551" spans="1:40" ht="15.75" thickBot="1" x14ac:dyDescent="0.3">
      <c r="A551" s="379"/>
      <c r="B551" s="542"/>
      <c r="C551" s="512"/>
      <c r="D551" s="368"/>
      <c r="E551" s="615"/>
      <c r="F551" s="368"/>
      <c r="G551" s="615"/>
      <c r="H551" s="521" t="s">
        <v>189</v>
      </c>
      <c r="I551" s="92" t="s">
        <v>197</v>
      </c>
      <c r="J551" s="769"/>
      <c r="K551" s="554"/>
      <c r="L551" s="512"/>
      <c r="M551" s="772"/>
      <c r="N551" s="615"/>
      <c r="O551" s="512"/>
      <c r="P551" s="530"/>
      <c r="Q551" s="530"/>
      <c r="R551" s="530"/>
      <c r="S551" s="530"/>
      <c r="T551" s="530"/>
      <c r="U551" s="530"/>
      <c r="V551" s="530"/>
      <c r="W551" s="530"/>
      <c r="X551" s="530"/>
      <c r="Y551" s="512"/>
      <c r="Z551" s="530"/>
      <c r="AA551" s="512"/>
      <c r="AB551" s="672"/>
      <c r="AC551" s="544"/>
      <c r="AD551" s="544"/>
      <c r="AE551" s="740"/>
      <c r="AF551" s="512"/>
      <c r="AG551" s="512"/>
      <c r="AH551" s="512"/>
      <c r="AI551" s="536"/>
      <c r="AJ551" s="649"/>
      <c r="AK551" s="669"/>
      <c r="AL551" s="669"/>
      <c r="AM551" s="512"/>
      <c r="AN551" s="536"/>
    </row>
    <row r="552" spans="1:40" ht="15.75" thickBot="1" x14ac:dyDescent="0.3">
      <c r="A552" s="379"/>
      <c r="B552" s="542"/>
      <c r="C552" s="512"/>
      <c r="D552" s="368"/>
      <c r="E552" s="615"/>
      <c r="F552" s="368"/>
      <c r="G552" s="615"/>
      <c r="H552" s="521"/>
      <c r="I552" s="92" t="s">
        <v>197</v>
      </c>
      <c r="J552" s="769"/>
      <c r="K552" s="554"/>
      <c r="L552" s="512"/>
      <c r="M552" s="772"/>
      <c r="N552" s="615"/>
      <c r="O552" s="512"/>
      <c r="P552" s="530"/>
      <c r="Q552" s="530"/>
      <c r="R552" s="530"/>
      <c r="S552" s="530"/>
      <c r="T552" s="530"/>
      <c r="U552" s="530"/>
      <c r="V552" s="530"/>
      <c r="W552" s="530"/>
      <c r="X552" s="530"/>
      <c r="Y552" s="512"/>
      <c r="Z552" s="530"/>
      <c r="AA552" s="512"/>
      <c r="AB552" s="672"/>
      <c r="AC552" s="544"/>
      <c r="AD552" s="544"/>
      <c r="AE552" s="740"/>
      <c r="AF552" s="512"/>
      <c r="AG552" s="512"/>
      <c r="AH552" s="512"/>
      <c r="AI552" s="536"/>
      <c r="AJ552" s="649"/>
      <c r="AK552" s="669"/>
      <c r="AL552" s="669"/>
      <c r="AM552" s="512"/>
      <c r="AN552" s="536"/>
    </row>
    <row r="553" spans="1:40" ht="15.75" thickBot="1" x14ac:dyDescent="0.3">
      <c r="A553" s="379"/>
      <c r="B553" s="542"/>
      <c r="C553" s="512"/>
      <c r="D553" s="368"/>
      <c r="E553" s="615"/>
      <c r="F553" s="368"/>
      <c r="G553" s="615"/>
      <c r="H553" s="523" t="s">
        <v>190</v>
      </c>
      <c r="I553" s="92" t="s">
        <v>197</v>
      </c>
      <c r="J553" s="769"/>
      <c r="K553" s="554"/>
      <c r="L553" s="512"/>
      <c r="M553" s="772"/>
      <c r="N553" s="615"/>
      <c r="O553" s="512"/>
      <c r="P553" s="530"/>
      <c r="Q553" s="530"/>
      <c r="R553" s="530"/>
      <c r="S553" s="530"/>
      <c r="T553" s="530"/>
      <c r="U553" s="530"/>
      <c r="V553" s="530"/>
      <c r="W553" s="530"/>
      <c r="X553" s="530"/>
      <c r="Y553" s="512"/>
      <c r="Z553" s="530"/>
      <c r="AA553" s="512"/>
      <c r="AB553" s="672"/>
      <c r="AC553" s="544"/>
      <c r="AD553" s="544"/>
      <c r="AE553" s="740"/>
      <c r="AF553" s="512"/>
      <c r="AG553" s="512"/>
      <c r="AH553" s="512"/>
      <c r="AI553" s="536"/>
      <c r="AJ553" s="649"/>
      <c r="AK553" s="669"/>
      <c r="AL553" s="669"/>
      <c r="AM553" s="512"/>
      <c r="AN553" s="536"/>
    </row>
    <row r="554" spans="1:40" ht="15.75" thickBot="1" x14ac:dyDescent="0.3">
      <c r="A554" s="379"/>
      <c r="B554" s="542"/>
      <c r="C554" s="512"/>
      <c r="D554" s="368"/>
      <c r="E554" s="615"/>
      <c r="F554" s="368"/>
      <c r="G554" s="615"/>
      <c r="H554" s="525"/>
      <c r="I554" s="92" t="s">
        <v>197</v>
      </c>
      <c r="J554" s="769"/>
      <c r="K554" s="554"/>
      <c r="L554" s="512"/>
      <c r="M554" s="772"/>
      <c r="N554" s="615"/>
      <c r="O554" s="512"/>
      <c r="P554" s="530"/>
      <c r="Q554" s="530"/>
      <c r="R554" s="530"/>
      <c r="S554" s="530"/>
      <c r="T554" s="530"/>
      <c r="U554" s="530"/>
      <c r="V554" s="530"/>
      <c r="W554" s="530"/>
      <c r="X554" s="530"/>
      <c r="Y554" s="512"/>
      <c r="Z554" s="530"/>
      <c r="AA554" s="512"/>
      <c r="AB554" s="672"/>
      <c r="AC554" s="544"/>
      <c r="AD554" s="544"/>
      <c r="AE554" s="740"/>
      <c r="AF554" s="512"/>
      <c r="AG554" s="512"/>
      <c r="AH554" s="512"/>
      <c r="AI554" s="536"/>
      <c r="AJ554" s="649"/>
      <c r="AK554" s="669"/>
      <c r="AL554" s="669"/>
      <c r="AM554" s="512"/>
      <c r="AN554" s="536"/>
    </row>
    <row r="555" spans="1:40" ht="15.75" thickBot="1" x14ac:dyDescent="0.3">
      <c r="A555" s="379"/>
      <c r="B555" s="542"/>
      <c r="C555" s="512"/>
      <c r="D555" s="368"/>
      <c r="E555" s="615"/>
      <c r="F555" s="368"/>
      <c r="G555" s="615"/>
      <c r="H555" s="651" t="s">
        <v>191</v>
      </c>
      <c r="I555" s="92" t="s">
        <v>197</v>
      </c>
      <c r="J555" s="769"/>
      <c r="K555" s="554"/>
      <c r="L555" s="512"/>
      <c r="M555" s="772"/>
      <c r="N555" s="615"/>
      <c r="O555" s="512"/>
      <c r="P555" s="530"/>
      <c r="Q555" s="530"/>
      <c r="R555" s="530"/>
      <c r="S555" s="530"/>
      <c r="T555" s="530"/>
      <c r="U555" s="530"/>
      <c r="V555" s="530"/>
      <c r="W555" s="530"/>
      <c r="X555" s="530"/>
      <c r="Y555" s="512"/>
      <c r="Z555" s="530"/>
      <c r="AA555" s="512"/>
      <c r="AB555" s="672"/>
      <c r="AC555" s="544"/>
      <c r="AD555" s="544"/>
      <c r="AE555" s="740"/>
      <c r="AF555" s="512"/>
      <c r="AG555" s="512"/>
      <c r="AH555" s="512"/>
      <c r="AI555" s="536"/>
      <c r="AJ555" s="649"/>
      <c r="AK555" s="669"/>
      <c r="AL555" s="669"/>
      <c r="AM555" s="512"/>
      <c r="AN555" s="536"/>
    </row>
    <row r="556" spans="1:40" ht="15.75" thickBot="1" x14ac:dyDescent="0.3">
      <c r="A556" s="924"/>
      <c r="B556" s="760"/>
      <c r="C556" s="512"/>
      <c r="D556" s="535"/>
      <c r="E556" s="615"/>
      <c r="F556" s="535"/>
      <c r="G556" s="616"/>
      <c r="H556" s="926"/>
      <c r="I556" s="92" t="s">
        <v>197</v>
      </c>
      <c r="J556" s="550"/>
      <c r="K556" s="554"/>
      <c r="L556" s="512"/>
      <c r="M556" s="538"/>
      <c r="N556" s="615"/>
      <c r="O556" s="512"/>
      <c r="P556" s="530"/>
      <c r="Q556" s="530"/>
      <c r="R556" s="530"/>
      <c r="S556" s="530"/>
      <c r="T556" s="530"/>
      <c r="U556" s="530"/>
      <c r="V556" s="530"/>
      <c r="W556" s="530"/>
      <c r="X556" s="530"/>
      <c r="Y556" s="512"/>
      <c r="Z556" s="530"/>
      <c r="AA556" s="512"/>
      <c r="AB556" s="672"/>
      <c r="AC556" s="754"/>
      <c r="AD556" s="754"/>
      <c r="AE556" s="925"/>
      <c r="AF556" s="512"/>
      <c r="AG556" s="512"/>
      <c r="AH556" s="512"/>
      <c r="AI556" s="536"/>
      <c r="AJ556" s="649"/>
      <c r="AK556" s="669"/>
      <c r="AL556" s="669"/>
      <c r="AM556" s="512"/>
      <c r="AN556" s="536"/>
    </row>
    <row r="557" spans="1:40" ht="45" customHeight="1" thickBot="1" x14ac:dyDescent="0.3">
      <c r="A557" s="378">
        <v>20</v>
      </c>
      <c r="B557" s="916" t="s">
        <v>504</v>
      </c>
      <c r="C557" s="763" t="s">
        <v>505</v>
      </c>
      <c r="D557" s="763" t="s">
        <v>142</v>
      </c>
      <c r="E557" s="766" t="s">
        <v>506</v>
      </c>
      <c r="F557" s="763" t="s">
        <v>507</v>
      </c>
      <c r="G557" s="700" t="s">
        <v>145</v>
      </c>
      <c r="H557" s="57" t="s">
        <v>146</v>
      </c>
      <c r="I557" s="92" t="s">
        <v>197</v>
      </c>
      <c r="J557" s="768">
        <f>COUNTIF(I557:I582,[3]DATOS!$D$24)</f>
        <v>26</v>
      </c>
      <c r="K557" s="634" t="str">
        <f>+IF(AND(J557&lt;6,J557&gt;0),"Moderado",IF(AND(J557&lt;12,J557&gt;5),"Mayor",IF(AND(J557&lt;20,J557&gt;11),"Catastrófico","Responda las Preguntas de Impacto")))</f>
        <v>Responda las Preguntas de Impacto</v>
      </c>
      <c r="L557" s="511"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771"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774" t="s">
        <v>508</v>
      </c>
      <c r="O557" s="370" t="s">
        <v>149</v>
      </c>
      <c r="P557" s="58" t="s">
        <v>150</v>
      </c>
      <c r="Q557" s="30" t="s">
        <v>151</v>
      </c>
      <c r="R557" s="30">
        <f>+IFERROR(VLOOKUP(Q557,[18]DATOS!$E$2:$F$17,2,FALSE),"")</f>
        <v>15</v>
      </c>
      <c r="S557" s="674">
        <f>SUM(R557:R564)</f>
        <v>100</v>
      </c>
      <c r="T557" s="394" t="str">
        <f>+IF(AND(S557&lt;=100,S557&gt;=96),"Fuerte",IF(AND(S557&lt;=95,S557&gt;=86),"Moderado",IF(AND(S557&lt;=85,J557&gt;=0),"Débil"," ")))</f>
        <v>Fuerte</v>
      </c>
      <c r="U557" s="394" t="s">
        <v>152</v>
      </c>
      <c r="V557" s="394"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94">
        <f>IF(V557="Fuerte",100,IF(V557="Moderado",50,IF(V557="Débil",0)))</f>
        <v>100</v>
      </c>
      <c r="X557" s="588">
        <f>AVERAGE(W557:W582)</f>
        <v>100</v>
      </c>
      <c r="Y557" s="511" t="s">
        <v>509</v>
      </c>
      <c r="Z557" s="749" t="s">
        <v>510</v>
      </c>
      <c r="AA557" s="750" t="s">
        <v>511</v>
      </c>
      <c r="AB557" s="753" t="str">
        <f>+IF(X557=100,"Fuerte",IF(AND(X557&lt;=99,X557&gt;=50),"Moderado",IF(X557&lt;50,"Débil"," ")))</f>
        <v>Fuerte</v>
      </c>
      <c r="AC557" s="544" t="s">
        <v>156</v>
      </c>
      <c r="AD557" s="544" t="s">
        <v>156</v>
      </c>
      <c r="AE557" s="739"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511"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511" t="str">
        <f>K557</f>
        <v>Responda las Preguntas de Impacto</v>
      </c>
      <c r="AH557" s="511"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604"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755" t="s">
        <v>512</v>
      </c>
      <c r="AK557" s="756">
        <v>43556</v>
      </c>
      <c r="AL557" s="756">
        <v>43830</v>
      </c>
      <c r="AM557" s="683" t="s">
        <v>509</v>
      </c>
      <c r="AN557" s="757" t="s">
        <v>513</v>
      </c>
    </row>
    <row r="558" spans="1:40" ht="49.5" customHeight="1" thickBot="1" x14ac:dyDescent="0.3">
      <c r="A558" s="379"/>
      <c r="B558" s="542"/>
      <c r="C558" s="764"/>
      <c r="D558" s="764"/>
      <c r="E558" s="767"/>
      <c r="F558" s="764"/>
      <c r="G558" s="615"/>
      <c r="H558" s="91" t="s">
        <v>161</v>
      </c>
      <c r="I558" s="92" t="s">
        <v>197</v>
      </c>
      <c r="J558" s="769"/>
      <c r="K558" s="554"/>
      <c r="L558" s="512"/>
      <c r="M558" s="772"/>
      <c r="N558" s="775"/>
      <c r="O558" s="371"/>
      <c r="P558" s="34" t="s">
        <v>162</v>
      </c>
      <c r="Q558" s="30" t="s">
        <v>163</v>
      </c>
      <c r="R558" s="30">
        <f>+IFERROR(VLOOKUP(Q558,[18]DATOS!$E$2:$F$17,2,FALSE),"")</f>
        <v>15</v>
      </c>
      <c r="S558" s="675"/>
      <c r="T558" s="373"/>
      <c r="U558" s="373"/>
      <c r="V558" s="373"/>
      <c r="W558" s="373"/>
      <c r="X558" s="530"/>
      <c r="Y558" s="512"/>
      <c r="Z558" s="530"/>
      <c r="AA558" s="751"/>
      <c r="AB558" s="672"/>
      <c r="AC558" s="544"/>
      <c r="AD558" s="544"/>
      <c r="AE558" s="740"/>
      <c r="AF558" s="512"/>
      <c r="AG558" s="512"/>
      <c r="AH558" s="512"/>
      <c r="AI558" s="539"/>
      <c r="AJ558" s="507"/>
      <c r="AK558" s="518"/>
      <c r="AL558" s="518"/>
      <c r="AM558" s="515"/>
      <c r="AN558" s="758"/>
    </row>
    <row r="559" spans="1:40" ht="54" customHeight="1" thickBot="1" x14ac:dyDescent="0.3">
      <c r="A559" s="379"/>
      <c r="B559" s="542"/>
      <c r="C559" s="764"/>
      <c r="D559" s="764"/>
      <c r="E559" s="767"/>
      <c r="F559" s="764"/>
      <c r="G559" s="615"/>
      <c r="H559" s="91" t="s">
        <v>164</v>
      </c>
      <c r="I559" s="92" t="s">
        <v>197</v>
      </c>
      <c r="J559" s="769"/>
      <c r="K559" s="554"/>
      <c r="L559" s="512"/>
      <c r="M559" s="772"/>
      <c r="N559" s="775"/>
      <c r="O559" s="371"/>
      <c r="P559" s="34" t="s">
        <v>165</v>
      </c>
      <c r="Q559" s="30" t="s">
        <v>166</v>
      </c>
      <c r="R559" s="30">
        <f>+IFERROR(VLOOKUP(Q559,[18]DATOS!$E$2:$F$17,2,FALSE),"")</f>
        <v>15</v>
      </c>
      <c r="S559" s="675"/>
      <c r="T559" s="373"/>
      <c r="U559" s="373"/>
      <c r="V559" s="373"/>
      <c r="W559" s="373"/>
      <c r="X559" s="530"/>
      <c r="Y559" s="512"/>
      <c r="Z559" s="530"/>
      <c r="AA559" s="751"/>
      <c r="AB559" s="672"/>
      <c r="AC559" s="544"/>
      <c r="AD559" s="544"/>
      <c r="AE559" s="740"/>
      <c r="AF559" s="512"/>
      <c r="AG559" s="512"/>
      <c r="AH559" s="512"/>
      <c r="AI559" s="539"/>
      <c r="AJ559" s="507"/>
      <c r="AK559" s="518"/>
      <c r="AL559" s="518"/>
      <c r="AM559" s="515"/>
      <c r="AN559" s="758"/>
    </row>
    <row r="560" spans="1:40" ht="49.5" customHeight="1" thickBot="1" x14ac:dyDescent="0.3">
      <c r="A560" s="379"/>
      <c r="B560" s="542"/>
      <c r="C560" s="764"/>
      <c r="D560" s="764"/>
      <c r="E560" s="776" t="s">
        <v>514</v>
      </c>
      <c r="F560" s="764"/>
      <c r="G560" s="615"/>
      <c r="H560" s="91" t="s">
        <v>167</v>
      </c>
      <c r="I560" s="92" t="s">
        <v>197</v>
      </c>
      <c r="J560" s="769"/>
      <c r="K560" s="554"/>
      <c r="L560" s="512"/>
      <c r="M560" s="772"/>
      <c r="N560" s="775"/>
      <c r="O560" s="371"/>
      <c r="P560" s="34" t="s">
        <v>169</v>
      </c>
      <c r="Q560" s="30" t="s">
        <v>170</v>
      </c>
      <c r="R560" s="30">
        <f>+IFERROR(VLOOKUP(Q560,[18]DATOS!$E$2:$F$17,2,FALSE),"")</f>
        <v>15</v>
      </c>
      <c r="S560" s="675"/>
      <c r="T560" s="373"/>
      <c r="U560" s="373"/>
      <c r="V560" s="373"/>
      <c r="W560" s="373"/>
      <c r="X560" s="530"/>
      <c r="Y560" s="512"/>
      <c r="Z560" s="530"/>
      <c r="AA560" s="751"/>
      <c r="AB560" s="672"/>
      <c r="AC560" s="544"/>
      <c r="AD560" s="544"/>
      <c r="AE560" s="740"/>
      <c r="AF560" s="512"/>
      <c r="AG560" s="512"/>
      <c r="AH560" s="512"/>
      <c r="AI560" s="539"/>
      <c r="AJ560" s="507"/>
      <c r="AK560" s="518"/>
      <c r="AL560" s="518"/>
      <c r="AM560" s="515"/>
      <c r="AN560" s="758"/>
    </row>
    <row r="561" spans="1:40" ht="15" customHeight="1" thickBot="1" x14ac:dyDescent="0.3">
      <c r="A561" s="379"/>
      <c r="B561" s="542"/>
      <c r="C561" s="764"/>
      <c r="D561" s="764"/>
      <c r="E561" s="777"/>
      <c r="F561" s="764"/>
      <c r="G561" s="615"/>
      <c r="H561" s="91" t="s">
        <v>171</v>
      </c>
      <c r="I561" s="92" t="s">
        <v>197</v>
      </c>
      <c r="J561" s="769"/>
      <c r="K561" s="554"/>
      <c r="L561" s="512"/>
      <c r="M561" s="772"/>
      <c r="N561" s="775"/>
      <c r="O561" s="371"/>
      <c r="P561" s="34" t="s">
        <v>172</v>
      </c>
      <c r="Q561" s="30" t="s">
        <v>173</v>
      </c>
      <c r="R561" s="30">
        <f>+IFERROR(VLOOKUP(Q561,[18]DATOS!$E$2:$F$17,2,FALSE),"")</f>
        <v>15</v>
      </c>
      <c r="S561" s="675"/>
      <c r="T561" s="373"/>
      <c r="U561" s="373"/>
      <c r="V561" s="373"/>
      <c r="W561" s="373"/>
      <c r="X561" s="530"/>
      <c r="Y561" s="512"/>
      <c r="Z561" s="530"/>
      <c r="AA561" s="751"/>
      <c r="AB561" s="672"/>
      <c r="AC561" s="544"/>
      <c r="AD561" s="544"/>
      <c r="AE561" s="740"/>
      <c r="AF561" s="512"/>
      <c r="AG561" s="512"/>
      <c r="AH561" s="512"/>
      <c r="AI561" s="539"/>
      <c r="AJ561" s="507"/>
      <c r="AK561" s="518"/>
      <c r="AL561" s="518"/>
      <c r="AM561" s="515"/>
      <c r="AN561" s="758"/>
    </row>
    <row r="562" spans="1:40" ht="69.75" customHeight="1" thickBot="1" x14ac:dyDescent="0.3">
      <c r="A562" s="379"/>
      <c r="B562" s="542"/>
      <c r="C562" s="764"/>
      <c r="D562" s="764"/>
      <c r="E562" s="777"/>
      <c r="F562" s="764"/>
      <c r="G562" s="615"/>
      <c r="H562" s="91" t="s">
        <v>174</v>
      </c>
      <c r="I562" s="92" t="s">
        <v>197</v>
      </c>
      <c r="J562" s="769"/>
      <c r="K562" s="554"/>
      <c r="L562" s="512"/>
      <c r="M562" s="772"/>
      <c r="N562" s="775"/>
      <c r="O562" s="371"/>
      <c r="P562" s="35" t="s">
        <v>175</v>
      </c>
      <c r="Q562" s="30" t="s">
        <v>176</v>
      </c>
      <c r="R562" s="30">
        <v>10</v>
      </c>
      <c r="S562" s="675"/>
      <c r="T562" s="373"/>
      <c r="U562" s="373"/>
      <c r="V562" s="373"/>
      <c r="W562" s="373"/>
      <c r="X562" s="530"/>
      <c r="Y562" s="512"/>
      <c r="Z562" s="530"/>
      <c r="AA562" s="751"/>
      <c r="AB562" s="672"/>
      <c r="AC562" s="544"/>
      <c r="AD562" s="544"/>
      <c r="AE562" s="740"/>
      <c r="AF562" s="512"/>
      <c r="AG562" s="512"/>
      <c r="AH562" s="512"/>
      <c r="AI562" s="539"/>
      <c r="AJ562" s="507"/>
      <c r="AK562" s="518"/>
      <c r="AL562" s="518"/>
      <c r="AM562" s="515"/>
      <c r="AN562" s="758"/>
    </row>
    <row r="563" spans="1:40" ht="47.25" customHeight="1" thickBot="1" x14ac:dyDescent="0.3">
      <c r="A563" s="379"/>
      <c r="B563" s="542"/>
      <c r="C563" s="764"/>
      <c r="D563" s="764"/>
      <c r="E563" s="777"/>
      <c r="F563" s="764"/>
      <c r="G563" s="615"/>
      <c r="H563" s="91" t="s">
        <v>177</v>
      </c>
      <c r="I563" s="92" t="s">
        <v>197</v>
      </c>
      <c r="J563" s="769"/>
      <c r="K563" s="554"/>
      <c r="L563" s="512"/>
      <c r="M563" s="772"/>
      <c r="N563" s="775"/>
      <c r="O563" s="371"/>
      <c r="P563" s="34" t="s">
        <v>178</v>
      </c>
      <c r="Q563" s="34" t="s">
        <v>179</v>
      </c>
      <c r="R563" s="34">
        <v>15</v>
      </c>
      <c r="S563" s="675"/>
      <c r="T563" s="373"/>
      <c r="U563" s="373"/>
      <c r="V563" s="373"/>
      <c r="W563" s="373"/>
      <c r="X563" s="530"/>
      <c r="Y563" s="512"/>
      <c r="Z563" s="530"/>
      <c r="AA563" s="751"/>
      <c r="AB563" s="672"/>
      <c r="AC563" s="544"/>
      <c r="AD563" s="544"/>
      <c r="AE563" s="740"/>
      <c r="AF563" s="512"/>
      <c r="AG563" s="512"/>
      <c r="AH563" s="512"/>
      <c r="AI563" s="539"/>
      <c r="AJ563" s="507"/>
      <c r="AK563" s="518"/>
      <c r="AL563" s="518"/>
      <c r="AM563" s="515"/>
      <c r="AN563" s="758"/>
    </row>
    <row r="564" spans="1:40" ht="121.5" customHeight="1" thickBot="1" x14ac:dyDescent="0.3">
      <c r="A564" s="379"/>
      <c r="B564" s="542"/>
      <c r="C564" s="764"/>
      <c r="D564" s="764"/>
      <c r="E564" s="778"/>
      <c r="F564" s="764"/>
      <c r="G564" s="615"/>
      <c r="H564" s="91" t="s">
        <v>180</v>
      </c>
      <c r="I564" s="92" t="s">
        <v>197</v>
      </c>
      <c r="J564" s="769"/>
      <c r="K564" s="554"/>
      <c r="L564" s="512"/>
      <c r="M564" s="772"/>
      <c r="N564" s="775"/>
      <c r="O564" s="371"/>
      <c r="P564" s="33"/>
      <c r="Q564" s="33"/>
      <c r="R564" s="33"/>
      <c r="S564" s="676"/>
      <c r="T564" s="373"/>
      <c r="U564" s="373"/>
      <c r="V564" s="373"/>
      <c r="W564" s="373"/>
      <c r="X564" s="530"/>
      <c r="Y564" s="513"/>
      <c r="Z564" s="531"/>
      <c r="AA564" s="752"/>
      <c r="AB564" s="672"/>
      <c r="AC564" s="544"/>
      <c r="AD564" s="544"/>
      <c r="AE564" s="740"/>
      <c r="AF564" s="512"/>
      <c r="AG564" s="512"/>
      <c r="AH564" s="512"/>
      <c r="AI564" s="539"/>
      <c r="AJ564" s="507"/>
      <c r="AK564" s="519"/>
      <c r="AL564" s="519"/>
      <c r="AM564" s="516"/>
      <c r="AN564" s="758"/>
    </row>
    <row r="565" spans="1:40" ht="42.75" customHeight="1" thickBot="1" x14ac:dyDescent="0.3">
      <c r="A565" s="379"/>
      <c r="B565" s="542"/>
      <c r="C565" s="764"/>
      <c r="D565" s="764"/>
      <c r="E565" s="779" t="s">
        <v>515</v>
      </c>
      <c r="F565" s="764"/>
      <c r="G565" s="615"/>
      <c r="H565" s="91" t="s">
        <v>181</v>
      </c>
      <c r="I565" s="92" t="s">
        <v>197</v>
      </c>
      <c r="J565" s="769"/>
      <c r="K565" s="554"/>
      <c r="L565" s="512"/>
      <c r="M565" s="772"/>
      <c r="N565" s="780" t="s">
        <v>516</v>
      </c>
      <c r="O565" s="511" t="s">
        <v>149</v>
      </c>
      <c r="P565" s="30" t="s">
        <v>150</v>
      </c>
      <c r="Q565" s="30" t="s">
        <v>151</v>
      </c>
      <c r="R565" s="30">
        <f>+IFERROR(VLOOKUP(Q565,[18]DATOS!$E$2:$F$17,2,FALSE),"")</f>
        <v>15</v>
      </c>
      <c r="S565" s="529">
        <f>SUM(R565:R574)</f>
        <v>100</v>
      </c>
      <c r="T565" s="529" t="str">
        <f>+IF(AND(S565&lt;=100,S565&gt;=96),"Fuerte",IF(AND(S565&lt;=95,S565&gt;=86),"Moderado",IF(AND(S565&lt;=85,J565&gt;=0),"Débil"," ")))</f>
        <v>Fuerte</v>
      </c>
      <c r="U565" s="529" t="s">
        <v>152</v>
      </c>
      <c r="V565" s="529"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529">
        <f>IF(V565="Fuerte",100,IF(V565="Moderado",50,IF(V565="Débil",0)))</f>
        <v>100</v>
      </c>
      <c r="X565" s="530"/>
      <c r="Y565" s="520" t="s">
        <v>517</v>
      </c>
      <c r="Z565" s="573" t="s">
        <v>510</v>
      </c>
      <c r="AA565" s="541" t="s">
        <v>518</v>
      </c>
      <c r="AB565" s="672"/>
      <c r="AC565" s="544"/>
      <c r="AD565" s="544"/>
      <c r="AE565" s="740"/>
      <c r="AF565" s="512"/>
      <c r="AG565" s="512"/>
      <c r="AH565" s="512"/>
      <c r="AI565" s="539"/>
      <c r="AJ565" s="507" t="s">
        <v>519</v>
      </c>
      <c r="AK565" s="517">
        <v>43556</v>
      </c>
      <c r="AL565" s="517">
        <v>43830</v>
      </c>
      <c r="AM565" s="520" t="s">
        <v>509</v>
      </c>
      <c r="AN565" s="758"/>
    </row>
    <row r="566" spans="1:40" ht="42.75" customHeight="1" thickBot="1" x14ac:dyDescent="0.3">
      <c r="A566" s="379"/>
      <c r="B566" s="542"/>
      <c r="C566" s="764"/>
      <c r="D566" s="764"/>
      <c r="E566" s="530"/>
      <c r="F566" s="764"/>
      <c r="G566" s="615"/>
      <c r="H566" s="91" t="s">
        <v>182</v>
      </c>
      <c r="I566" s="92" t="s">
        <v>197</v>
      </c>
      <c r="J566" s="769"/>
      <c r="K566" s="554"/>
      <c r="L566" s="512"/>
      <c r="M566" s="772"/>
      <c r="N566" s="781"/>
      <c r="O566" s="512"/>
      <c r="P566" s="31" t="s">
        <v>162</v>
      </c>
      <c r="Q566" s="30" t="s">
        <v>163</v>
      </c>
      <c r="R566" s="30">
        <f>+IFERROR(VLOOKUP(Q566,[18]DATOS!$E$2:$F$17,2,FALSE),"")</f>
        <v>15</v>
      </c>
      <c r="S566" s="530"/>
      <c r="T566" s="530"/>
      <c r="U566" s="530"/>
      <c r="V566" s="530"/>
      <c r="W566" s="530"/>
      <c r="X566" s="530"/>
      <c r="Y566" s="512"/>
      <c r="Z566" s="530"/>
      <c r="AA566" s="542"/>
      <c r="AB566" s="672"/>
      <c r="AC566" s="544"/>
      <c r="AD566" s="544"/>
      <c r="AE566" s="740"/>
      <c r="AF566" s="512"/>
      <c r="AG566" s="512"/>
      <c r="AH566" s="512"/>
      <c r="AI566" s="539"/>
      <c r="AJ566" s="507"/>
      <c r="AK566" s="518"/>
      <c r="AL566" s="518"/>
      <c r="AM566" s="512"/>
      <c r="AN566" s="758"/>
    </row>
    <row r="567" spans="1:40" ht="35.25" customHeight="1" thickBot="1" x14ac:dyDescent="0.3">
      <c r="A567" s="379"/>
      <c r="B567" s="542"/>
      <c r="C567" s="764"/>
      <c r="D567" s="764"/>
      <c r="E567" s="530"/>
      <c r="F567" s="764"/>
      <c r="G567" s="615"/>
      <c r="H567" s="91" t="s">
        <v>183</v>
      </c>
      <c r="I567" s="92" t="s">
        <v>197</v>
      </c>
      <c r="J567" s="769"/>
      <c r="K567" s="554"/>
      <c r="L567" s="512"/>
      <c r="M567" s="772"/>
      <c r="N567" s="781"/>
      <c r="O567" s="512"/>
      <c r="P567" s="31" t="s">
        <v>165</v>
      </c>
      <c r="Q567" s="30" t="s">
        <v>166</v>
      </c>
      <c r="R567" s="30">
        <f>+IFERROR(VLOOKUP(Q567,[18]DATOS!$E$2:$F$17,2,FALSE),"")</f>
        <v>15</v>
      </c>
      <c r="S567" s="530"/>
      <c r="T567" s="530"/>
      <c r="U567" s="530"/>
      <c r="V567" s="530"/>
      <c r="W567" s="530"/>
      <c r="X567" s="530"/>
      <c r="Y567" s="512"/>
      <c r="Z567" s="530"/>
      <c r="AA567" s="542"/>
      <c r="AB567" s="672"/>
      <c r="AC567" s="544"/>
      <c r="AD567" s="544"/>
      <c r="AE567" s="740"/>
      <c r="AF567" s="512"/>
      <c r="AG567" s="512"/>
      <c r="AH567" s="512"/>
      <c r="AI567" s="539"/>
      <c r="AJ567" s="507"/>
      <c r="AK567" s="518"/>
      <c r="AL567" s="518"/>
      <c r="AM567" s="512"/>
      <c r="AN567" s="758"/>
    </row>
    <row r="568" spans="1:40" ht="43.5" customHeight="1" thickBot="1" x14ac:dyDescent="0.3">
      <c r="A568" s="379"/>
      <c r="B568" s="542"/>
      <c r="C568" s="764"/>
      <c r="D568" s="764"/>
      <c r="E568" s="530"/>
      <c r="F568" s="764"/>
      <c r="G568" s="615"/>
      <c r="H568" s="91" t="s">
        <v>184</v>
      </c>
      <c r="I568" s="92" t="s">
        <v>197</v>
      </c>
      <c r="J568" s="769"/>
      <c r="K568" s="554"/>
      <c r="L568" s="512"/>
      <c r="M568" s="772"/>
      <c r="N568" s="781"/>
      <c r="O568" s="512"/>
      <c r="P568" s="31" t="s">
        <v>169</v>
      </c>
      <c r="Q568" s="30" t="s">
        <v>170</v>
      </c>
      <c r="R568" s="30">
        <f>+IFERROR(VLOOKUP(Q568,[18]DATOS!$E$2:$F$17,2,FALSE),"")</f>
        <v>15</v>
      </c>
      <c r="S568" s="530"/>
      <c r="T568" s="530"/>
      <c r="U568" s="530"/>
      <c r="V568" s="530"/>
      <c r="W568" s="530"/>
      <c r="X568" s="530"/>
      <c r="Y568" s="512"/>
      <c r="Z568" s="530"/>
      <c r="AA568" s="542"/>
      <c r="AB568" s="672"/>
      <c r="AC568" s="544"/>
      <c r="AD568" s="544"/>
      <c r="AE568" s="740"/>
      <c r="AF568" s="512"/>
      <c r="AG568" s="512"/>
      <c r="AH568" s="512"/>
      <c r="AI568" s="539"/>
      <c r="AJ568" s="507"/>
      <c r="AK568" s="518"/>
      <c r="AL568" s="518"/>
      <c r="AM568" s="512"/>
      <c r="AN568" s="758"/>
    </row>
    <row r="569" spans="1:40" ht="15.75" thickBot="1" x14ac:dyDescent="0.3">
      <c r="A569" s="379"/>
      <c r="B569" s="542"/>
      <c r="C569" s="764"/>
      <c r="D569" s="764"/>
      <c r="E569" s="531"/>
      <c r="F569" s="764"/>
      <c r="G569" s="615"/>
      <c r="H569" s="521" t="s">
        <v>185</v>
      </c>
      <c r="I569" s="92" t="s">
        <v>197</v>
      </c>
      <c r="J569" s="769"/>
      <c r="K569" s="554"/>
      <c r="L569" s="512"/>
      <c r="M569" s="772"/>
      <c r="N569" s="781"/>
      <c r="O569" s="512"/>
      <c r="P569" s="31" t="s">
        <v>172</v>
      </c>
      <c r="Q569" s="30" t="s">
        <v>173</v>
      </c>
      <c r="R569" s="30">
        <f>+IFERROR(VLOOKUP(Q569,[18]DATOS!$E$2:$F$17,2,FALSE),"")</f>
        <v>15</v>
      </c>
      <c r="S569" s="530"/>
      <c r="T569" s="530"/>
      <c r="U569" s="530"/>
      <c r="V569" s="530"/>
      <c r="W569" s="530"/>
      <c r="X569" s="530"/>
      <c r="Y569" s="512"/>
      <c r="Z569" s="530"/>
      <c r="AA569" s="542"/>
      <c r="AB569" s="672"/>
      <c r="AC569" s="544"/>
      <c r="AD569" s="544"/>
      <c r="AE569" s="740"/>
      <c r="AF569" s="512"/>
      <c r="AG569" s="512"/>
      <c r="AH569" s="512"/>
      <c r="AI569" s="539"/>
      <c r="AJ569" s="507"/>
      <c r="AK569" s="518"/>
      <c r="AL569" s="518"/>
      <c r="AM569" s="512"/>
      <c r="AN569" s="758"/>
    </row>
    <row r="570" spans="1:40" ht="30" customHeight="1" thickBot="1" x14ac:dyDescent="0.3">
      <c r="A570" s="379"/>
      <c r="B570" s="542"/>
      <c r="C570" s="764"/>
      <c r="D570" s="764"/>
      <c r="E570" s="779"/>
      <c r="F570" s="764"/>
      <c r="G570" s="615"/>
      <c r="H570" s="521"/>
      <c r="I570" s="92" t="s">
        <v>197</v>
      </c>
      <c r="J570" s="769"/>
      <c r="K570" s="554"/>
      <c r="L570" s="512"/>
      <c r="M570" s="772"/>
      <c r="N570" s="781"/>
      <c r="O570" s="512"/>
      <c r="P570" s="31" t="s">
        <v>175</v>
      </c>
      <c r="Q570" s="30" t="s">
        <v>176</v>
      </c>
      <c r="R570" s="30">
        <f>+IFERROR(VLOOKUP(Q570,[18]DATOS!$E$2:$F$17,2,FALSE),"")</f>
        <v>15</v>
      </c>
      <c r="S570" s="530"/>
      <c r="T570" s="530"/>
      <c r="U570" s="530"/>
      <c r="V570" s="530"/>
      <c r="W570" s="530"/>
      <c r="X570" s="530"/>
      <c r="Y570" s="512"/>
      <c r="Z570" s="530"/>
      <c r="AA570" s="542"/>
      <c r="AB570" s="672"/>
      <c r="AC570" s="544"/>
      <c r="AD570" s="544"/>
      <c r="AE570" s="740"/>
      <c r="AF570" s="512"/>
      <c r="AG570" s="512"/>
      <c r="AH570" s="512"/>
      <c r="AI570" s="539"/>
      <c r="AJ570" s="507"/>
      <c r="AK570" s="518"/>
      <c r="AL570" s="518"/>
      <c r="AM570" s="512"/>
      <c r="AN570" s="758"/>
    </row>
    <row r="571" spans="1:40" ht="15.75" thickBot="1" x14ac:dyDescent="0.3">
      <c r="A571" s="379"/>
      <c r="B571" s="542"/>
      <c r="C571" s="764"/>
      <c r="D571" s="764"/>
      <c r="E571" s="777"/>
      <c r="F571" s="764"/>
      <c r="G571" s="615"/>
      <c r="H571" s="521" t="s">
        <v>186</v>
      </c>
      <c r="I571" s="92" t="s">
        <v>197</v>
      </c>
      <c r="J571" s="769"/>
      <c r="K571" s="554"/>
      <c r="L571" s="512"/>
      <c r="M571" s="772"/>
      <c r="N571" s="781"/>
      <c r="O571" s="512"/>
      <c r="P571" s="31" t="s">
        <v>178</v>
      </c>
      <c r="Q571" s="34" t="s">
        <v>179</v>
      </c>
      <c r="R571" s="30">
        <f>+IFERROR(VLOOKUP(Q571,[18]DATOS!$E$2:$F$17,2,FALSE),"")</f>
        <v>10</v>
      </c>
      <c r="S571" s="530"/>
      <c r="T571" s="530"/>
      <c r="U571" s="530"/>
      <c r="V571" s="530"/>
      <c r="W571" s="530"/>
      <c r="X571" s="530"/>
      <c r="Y571" s="512"/>
      <c r="Z571" s="530"/>
      <c r="AA571" s="542"/>
      <c r="AB571" s="672"/>
      <c r="AC571" s="544"/>
      <c r="AD571" s="544"/>
      <c r="AE571" s="740"/>
      <c r="AF571" s="512"/>
      <c r="AG571" s="512"/>
      <c r="AH571" s="512"/>
      <c r="AI571" s="539"/>
      <c r="AJ571" s="507"/>
      <c r="AK571" s="518"/>
      <c r="AL571" s="518"/>
      <c r="AM571" s="512"/>
      <c r="AN571" s="758"/>
    </row>
    <row r="572" spans="1:40" ht="15.75" thickBot="1" x14ac:dyDescent="0.3">
      <c r="A572" s="379"/>
      <c r="B572" s="542"/>
      <c r="C572" s="764"/>
      <c r="D572" s="764"/>
      <c r="E572" s="777"/>
      <c r="F572" s="764"/>
      <c r="G572" s="615"/>
      <c r="H572" s="521"/>
      <c r="I572" s="92" t="s">
        <v>197</v>
      </c>
      <c r="J572" s="769"/>
      <c r="K572" s="554"/>
      <c r="L572" s="512"/>
      <c r="M572" s="772"/>
      <c r="N572" s="781"/>
      <c r="O572" s="512"/>
      <c r="P572" s="529"/>
      <c r="Q572" s="529"/>
      <c r="R572" s="529"/>
      <c r="S572" s="530"/>
      <c r="T572" s="530"/>
      <c r="U572" s="530"/>
      <c r="V572" s="530"/>
      <c r="W572" s="530"/>
      <c r="X572" s="530"/>
      <c r="Y572" s="512"/>
      <c r="Z572" s="530"/>
      <c r="AA572" s="542"/>
      <c r="AB572" s="672"/>
      <c r="AC572" s="544"/>
      <c r="AD572" s="544"/>
      <c r="AE572" s="740"/>
      <c r="AF572" s="512"/>
      <c r="AG572" s="512"/>
      <c r="AH572" s="512"/>
      <c r="AI572" s="539"/>
      <c r="AJ572" s="507"/>
      <c r="AK572" s="518"/>
      <c r="AL572" s="518"/>
      <c r="AM572" s="512"/>
      <c r="AN572" s="758"/>
    </row>
    <row r="573" spans="1:40" ht="15.75" thickBot="1" x14ac:dyDescent="0.3">
      <c r="A573" s="379"/>
      <c r="B573" s="542"/>
      <c r="C573" s="764"/>
      <c r="D573" s="764"/>
      <c r="E573" s="777"/>
      <c r="F573" s="764"/>
      <c r="G573" s="615"/>
      <c r="H573" s="521" t="s">
        <v>187</v>
      </c>
      <c r="I573" s="92" t="s">
        <v>197</v>
      </c>
      <c r="J573" s="769"/>
      <c r="K573" s="554"/>
      <c r="L573" s="512"/>
      <c r="M573" s="772"/>
      <c r="N573" s="781"/>
      <c r="O573" s="512"/>
      <c r="P573" s="530"/>
      <c r="Q573" s="530"/>
      <c r="R573" s="530"/>
      <c r="S573" s="530"/>
      <c r="T573" s="530"/>
      <c r="U573" s="530"/>
      <c r="V573" s="530"/>
      <c r="W573" s="530"/>
      <c r="X573" s="530"/>
      <c r="Y573" s="512"/>
      <c r="Z573" s="530"/>
      <c r="AA573" s="542"/>
      <c r="AB573" s="672"/>
      <c r="AC573" s="544"/>
      <c r="AD573" s="544"/>
      <c r="AE573" s="740"/>
      <c r="AF573" s="512"/>
      <c r="AG573" s="512"/>
      <c r="AH573" s="512"/>
      <c r="AI573" s="539"/>
      <c r="AJ573" s="507"/>
      <c r="AK573" s="518"/>
      <c r="AL573" s="518"/>
      <c r="AM573" s="512"/>
      <c r="AN573" s="758"/>
    </row>
    <row r="574" spans="1:40" ht="15.75" thickBot="1" x14ac:dyDescent="0.3">
      <c r="A574" s="379"/>
      <c r="B574" s="542"/>
      <c r="C574" s="764"/>
      <c r="D574" s="764"/>
      <c r="E574" s="777"/>
      <c r="F574" s="764"/>
      <c r="G574" s="615"/>
      <c r="H574" s="521"/>
      <c r="I574" s="92" t="s">
        <v>197</v>
      </c>
      <c r="J574" s="769"/>
      <c r="K574" s="554"/>
      <c r="L574" s="512"/>
      <c r="M574" s="772"/>
      <c r="N574" s="781"/>
      <c r="O574" s="512"/>
      <c r="P574" s="530"/>
      <c r="Q574" s="530"/>
      <c r="R574" s="530"/>
      <c r="S574" s="530"/>
      <c r="T574" s="530"/>
      <c r="U574" s="530"/>
      <c r="V574" s="530"/>
      <c r="W574" s="530"/>
      <c r="X574" s="530"/>
      <c r="Y574" s="512"/>
      <c r="Z574" s="530"/>
      <c r="AA574" s="542"/>
      <c r="AB574" s="672"/>
      <c r="AC574" s="544"/>
      <c r="AD574" s="544"/>
      <c r="AE574" s="740"/>
      <c r="AF574" s="512"/>
      <c r="AG574" s="512"/>
      <c r="AH574" s="512"/>
      <c r="AI574" s="539"/>
      <c r="AJ574" s="507"/>
      <c r="AK574" s="518"/>
      <c r="AL574" s="518"/>
      <c r="AM574" s="512"/>
      <c r="AN574" s="758"/>
    </row>
    <row r="575" spans="1:40" ht="15.75" thickBot="1" x14ac:dyDescent="0.3">
      <c r="A575" s="379"/>
      <c r="B575" s="542"/>
      <c r="C575" s="764"/>
      <c r="D575" s="764"/>
      <c r="E575" s="777"/>
      <c r="F575" s="764"/>
      <c r="G575" s="615"/>
      <c r="H575" s="521" t="s">
        <v>188</v>
      </c>
      <c r="I575" s="92" t="s">
        <v>197</v>
      </c>
      <c r="J575" s="769"/>
      <c r="K575" s="554"/>
      <c r="L575" s="512"/>
      <c r="M575" s="772"/>
      <c r="N575" s="781"/>
      <c r="O575" s="512"/>
      <c r="P575" s="530"/>
      <c r="Q575" s="530"/>
      <c r="R575" s="530"/>
      <c r="S575" s="530"/>
      <c r="T575" s="530"/>
      <c r="U575" s="530"/>
      <c r="V575" s="530"/>
      <c r="W575" s="530"/>
      <c r="X575" s="530"/>
      <c r="Y575" s="512"/>
      <c r="Z575" s="530"/>
      <c r="AA575" s="542"/>
      <c r="AB575" s="672"/>
      <c r="AC575" s="544"/>
      <c r="AD575" s="544"/>
      <c r="AE575" s="740"/>
      <c r="AF575" s="512"/>
      <c r="AG575" s="512"/>
      <c r="AH575" s="512"/>
      <c r="AI575" s="539"/>
      <c r="AJ575" s="507"/>
      <c r="AK575" s="518"/>
      <c r="AL575" s="518"/>
      <c r="AM575" s="512"/>
      <c r="AN575" s="758"/>
    </row>
    <row r="576" spans="1:40" ht="30" customHeight="1" thickBot="1" x14ac:dyDescent="0.3">
      <c r="A576" s="379"/>
      <c r="B576" s="542"/>
      <c r="C576" s="764"/>
      <c r="D576" s="764"/>
      <c r="E576" s="512"/>
      <c r="F576" s="764"/>
      <c r="G576" s="615"/>
      <c r="H576" s="521"/>
      <c r="I576" s="92" t="s">
        <v>197</v>
      </c>
      <c r="J576" s="769"/>
      <c r="K576" s="554"/>
      <c r="L576" s="512"/>
      <c r="M576" s="772"/>
      <c r="N576" s="781"/>
      <c r="O576" s="512"/>
      <c r="P576" s="530"/>
      <c r="Q576" s="530"/>
      <c r="R576" s="530"/>
      <c r="S576" s="530"/>
      <c r="T576" s="530"/>
      <c r="U576" s="530"/>
      <c r="V576" s="530"/>
      <c r="W576" s="530"/>
      <c r="X576" s="530"/>
      <c r="Y576" s="512"/>
      <c r="Z576" s="530"/>
      <c r="AA576" s="542"/>
      <c r="AB576" s="672"/>
      <c r="AC576" s="544"/>
      <c r="AD576" s="544"/>
      <c r="AE576" s="740"/>
      <c r="AF576" s="512"/>
      <c r="AG576" s="512"/>
      <c r="AH576" s="512"/>
      <c r="AI576" s="539"/>
      <c r="AJ576" s="507"/>
      <c r="AK576" s="518"/>
      <c r="AL576" s="518"/>
      <c r="AM576" s="512"/>
      <c r="AN576" s="758"/>
    </row>
    <row r="577" spans="1:40" ht="15.75" thickBot="1" x14ac:dyDescent="0.3">
      <c r="A577" s="379"/>
      <c r="B577" s="542"/>
      <c r="C577" s="764"/>
      <c r="D577" s="764"/>
      <c r="E577" s="512"/>
      <c r="F577" s="764"/>
      <c r="G577" s="615"/>
      <c r="H577" s="521" t="s">
        <v>189</v>
      </c>
      <c r="I577" s="92" t="s">
        <v>197</v>
      </c>
      <c r="J577" s="769"/>
      <c r="K577" s="554"/>
      <c r="L577" s="512"/>
      <c r="M577" s="772"/>
      <c r="N577" s="781"/>
      <c r="O577" s="512"/>
      <c r="P577" s="530"/>
      <c r="Q577" s="530"/>
      <c r="R577" s="530"/>
      <c r="S577" s="530"/>
      <c r="T577" s="530"/>
      <c r="U577" s="530"/>
      <c r="V577" s="530"/>
      <c r="W577" s="530"/>
      <c r="X577" s="530"/>
      <c r="Y577" s="512"/>
      <c r="Z577" s="530"/>
      <c r="AA577" s="542"/>
      <c r="AB577" s="672"/>
      <c r="AC577" s="544"/>
      <c r="AD577" s="544"/>
      <c r="AE577" s="740"/>
      <c r="AF577" s="512"/>
      <c r="AG577" s="512"/>
      <c r="AH577" s="512"/>
      <c r="AI577" s="539"/>
      <c r="AJ577" s="507"/>
      <c r="AK577" s="518"/>
      <c r="AL577" s="518"/>
      <c r="AM577" s="512"/>
      <c r="AN577" s="758"/>
    </row>
    <row r="578" spans="1:40" ht="30" customHeight="1" thickBot="1" x14ac:dyDescent="0.3">
      <c r="A578" s="379"/>
      <c r="B578" s="542"/>
      <c r="C578" s="764"/>
      <c r="D578" s="764"/>
      <c r="E578" s="512"/>
      <c r="F578" s="764"/>
      <c r="G578" s="615"/>
      <c r="H578" s="521"/>
      <c r="I578" s="92" t="s">
        <v>197</v>
      </c>
      <c r="J578" s="769"/>
      <c r="K578" s="554"/>
      <c r="L578" s="512"/>
      <c r="M578" s="772"/>
      <c r="N578" s="781"/>
      <c r="O578" s="512"/>
      <c r="P578" s="530"/>
      <c r="Q578" s="530"/>
      <c r="R578" s="530"/>
      <c r="S578" s="530"/>
      <c r="T578" s="530"/>
      <c r="U578" s="530"/>
      <c r="V578" s="530"/>
      <c r="W578" s="530"/>
      <c r="X578" s="530"/>
      <c r="Y578" s="512"/>
      <c r="Z578" s="530"/>
      <c r="AA578" s="542"/>
      <c r="AB578" s="672"/>
      <c r="AC578" s="544"/>
      <c r="AD578" s="544"/>
      <c r="AE578" s="740"/>
      <c r="AF578" s="512"/>
      <c r="AG578" s="512"/>
      <c r="AH578" s="512"/>
      <c r="AI578" s="539"/>
      <c r="AJ578" s="507"/>
      <c r="AK578" s="518"/>
      <c r="AL578" s="518"/>
      <c r="AM578" s="512"/>
      <c r="AN578" s="758"/>
    </row>
    <row r="579" spans="1:40" ht="15.75" thickBot="1" x14ac:dyDescent="0.3">
      <c r="A579" s="379"/>
      <c r="B579" s="542"/>
      <c r="C579" s="764"/>
      <c r="D579" s="764"/>
      <c r="E579" s="512"/>
      <c r="F579" s="764"/>
      <c r="G579" s="615"/>
      <c r="H579" s="521" t="s">
        <v>190</v>
      </c>
      <c r="I579" s="92" t="s">
        <v>197</v>
      </c>
      <c r="J579" s="769"/>
      <c r="K579" s="554"/>
      <c r="L579" s="512"/>
      <c r="M579" s="772"/>
      <c r="N579" s="781"/>
      <c r="O579" s="512"/>
      <c r="P579" s="530"/>
      <c r="Q579" s="530"/>
      <c r="R579" s="530"/>
      <c r="S579" s="530"/>
      <c r="T579" s="530"/>
      <c r="U579" s="530"/>
      <c r="V579" s="530"/>
      <c r="W579" s="530"/>
      <c r="X579" s="530"/>
      <c r="Y579" s="512"/>
      <c r="Z579" s="530"/>
      <c r="AA579" s="542"/>
      <c r="AB579" s="672"/>
      <c r="AC579" s="544"/>
      <c r="AD579" s="544"/>
      <c r="AE579" s="740"/>
      <c r="AF579" s="512"/>
      <c r="AG579" s="512"/>
      <c r="AH579" s="512"/>
      <c r="AI579" s="539"/>
      <c r="AJ579" s="507"/>
      <c r="AK579" s="518"/>
      <c r="AL579" s="518"/>
      <c r="AM579" s="512"/>
      <c r="AN579" s="758"/>
    </row>
    <row r="580" spans="1:40" ht="15.75" thickBot="1" x14ac:dyDescent="0.3">
      <c r="A580" s="379"/>
      <c r="B580" s="542"/>
      <c r="C580" s="764"/>
      <c r="D580" s="764"/>
      <c r="E580" s="512"/>
      <c r="F580" s="764"/>
      <c r="G580" s="615"/>
      <c r="H580" s="521"/>
      <c r="I580" s="92" t="s">
        <v>197</v>
      </c>
      <c r="J580" s="769"/>
      <c r="K580" s="554"/>
      <c r="L580" s="512"/>
      <c r="M580" s="772"/>
      <c r="N580" s="781"/>
      <c r="O580" s="512"/>
      <c r="P580" s="530"/>
      <c r="Q580" s="530"/>
      <c r="R580" s="530"/>
      <c r="S580" s="530"/>
      <c r="T580" s="530"/>
      <c r="U580" s="530"/>
      <c r="V580" s="530"/>
      <c r="W580" s="530"/>
      <c r="X580" s="530"/>
      <c r="Y580" s="512"/>
      <c r="Z580" s="530"/>
      <c r="AA580" s="542"/>
      <c r="AB580" s="672"/>
      <c r="AC580" s="544"/>
      <c r="AD580" s="544"/>
      <c r="AE580" s="740"/>
      <c r="AF580" s="512"/>
      <c r="AG580" s="512"/>
      <c r="AH580" s="512"/>
      <c r="AI580" s="539"/>
      <c r="AJ580" s="507"/>
      <c r="AK580" s="518"/>
      <c r="AL580" s="518"/>
      <c r="AM580" s="512"/>
      <c r="AN580" s="758"/>
    </row>
    <row r="581" spans="1:40" ht="15.75" thickBot="1" x14ac:dyDescent="0.3">
      <c r="A581" s="379"/>
      <c r="B581" s="542"/>
      <c r="C581" s="764"/>
      <c r="D581" s="764"/>
      <c r="E581" s="512"/>
      <c r="F581" s="764"/>
      <c r="G581" s="615"/>
      <c r="H581" s="521" t="s">
        <v>191</v>
      </c>
      <c r="I581" s="92" t="s">
        <v>197</v>
      </c>
      <c r="J581" s="769"/>
      <c r="K581" s="554"/>
      <c r="L581" s="512"/>
      <c r="M581" s="772"/>
      <c r="N581" s="781"/>
      <c r="O581" s="512"/>
      <c r="P581" s="530"/>
      <c r="Q581" s="530"/>
      <c r="R581" s="530"/>
      <c r="S581" s="530"/>
      <c r="T581" s="530"/>
      <c r="U581" s="530"/>
      <c r="V581" s="530"/>
      <c r="W581" s="530"/>
      <c r="X581" s="530"/>
      <c r="Y581" s="512"/>
      <c r="Z581" s="530"/>
      <c r="AA581" s="542"/>
      <c r="AB581" s="672"/>
      <c r="AC581" s="544"/>
      <c r="AD581" s="544"/>
      <c r="AE581" s="740"/>
      <c r="AF581" s="512"/>
      <c r="AG581" s="512"/>
      <c r="AH581" s="512"/>
      <c r="AI581" s="539"/>
      <c r="AJ581" s="507"/>
      <c r="AK581" s="518"/>
      <c r="AL581" s="518"/>
      <c r="AM581" s="512"/>
      <c r="AN581" s="758"/>
    </row>
    <row r="582" spans="1:40" ht="119.25" customHeight="1" thickBot="1" x14ac:dyDescent="0.3">
      <c r="A582" s="380"/>
      <c r="B582" s="760"/>
      <c r="C582" s="765"/>
      <c r="D582" s="765"/>
      <c r="E582" s="556"/>
      <c r="F582" s="765"/>
      <c r="G582" s="616"/>
      <c r="H582" s="748"/>
      <c r="I582" s="92" t="s">
        <v>197</v>
      </c>
      <c r="J582" s="770"/>
      <c r="K582" s="635"/>
      <c r="L582" s="556"/>
      <c r="M582" s="773"/>
      <c r="N582" s="782"/>
      <c r="O582" s="556"/>
      <c r="P582" s="625"/>
      <c r="Q582" s="625"/>
      <c r="R582" s="625"/>
      <c r="S582" s="625"/>
      <c r="T582" s="625"/>
      <c r="U582" s="625"/>
      <c r="V582" s="625"/>
      <c r="W582" s="625"/>
      <c r="X582" s="625"/>
      <c r="Y582" s="556"/>
      <c r="Z582" s="625"/>
      <c r="AA582" s="760"/>
      <c r="AB582" s="673"/>
      <c r="AC582" s="754"/>
      <c r="AD582" s="754"/>
      <c r="AE582" s="741"/>
      <c r="AF582" s="556"/>
      <c r="AG582" s="556"/>
      <c r="AH582" s="556"/>
      <c r="AI582" s="637"/>
      <c r="AJ582" s="761"/>
      <c r="AK582" s="762"/>
      <c r="AL582" s="762"/>
      <c r="AM582" s="556"/>
      <c r="AN582" s="759"/>
    </row>
  </sheetData>
  <mergeCells count="215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s>
  <conditionalFormatting sqref="AH9 AH35 AH61 AH87 AH113 AH165 AH215 AH242 AH268 AH294 AH320 AH346 AH372 AH398 AH424 AH450 AH476 AH502 AH531">
    <cfRule type="containsText" dxfId="123" priority="13" operator="containsText" text="Extremo">
      <formula>NOT(ISERROR(SEARCH("Extremo",AH9)))</formula>
    </cfRule>
    <cfRule type="containsText" dxfId="122" priority="14" operator="containsText" text="Alto">
      <formula>NOT(ISERROR(SEARCH("Alto",AH9)))</formula>
    </cfRule>
    <cfRule type="containsText" dxfId="121" priority="15" operator="containsText" text="Moderado">
      <formula>NOT(ISERROR(SEARCH("Moderado",AH9)))</formula>
    </cfRule>
    <cfRule type="containsText" dxfId="120" priority="16" operator="containsText" text="Bajo">
      <formula>NOT(ISERROR(SEARCH("Bajo",AH9)))</formula>
    </cfRule>
  </conditionalFormatting>
  <conditionalFormatting sqref="L9 L35 L61 L87 L113 L165 L215 L242 L268 L294 L320 L346 L372 L398 L424 L450 L476 L502 L531">
    <cfRule type="containsText" dxfId="119" priority="9" operator="containsText" text="Extremo">
      <formula>NOT(ISERROR(SEARCH("Extremo",L9)))</formula>
    </cfRule>
    <cfRule type="containsText" dxfId="118" priority="10" operator="containsText" text="Alto">
      <formula>NOT(ISERROR(SEARCH("Alto",L9)))</formula>
    </cfRule>
    <cfRule type="containsText" dxfId="117" priority="11" operator="containsText" text="Moderado">
      <formula>NOT(ISERROR(SEARCH("Moderado",L9)))</formula>
    </cfRule>
    <cfRule type="containsText" dxfId="116" priority="12" operator="containsText" text="Bajo">
      <formula>NOT(ISERROR(SEARCH("Bajo",L9)))</formula>
    </cfRule>
  </conditionalFormatting>
  <conditionalFormatting sqref="AH557">
    <cfRule type="containsText" dxfId="115" priority="5" operator="containsText" text="Extremo">
      <formula>NOT(ISERROR(SEARCH("Extremo",AH557)))</formula>
    </cfRule>
    <cfRule type="containsText" dxfId="114" priority="6" operator="containsText" text="Alto">
      <formula>NOT(ISERROR(SEARCH("Alto",AH557)))</formula>
    </cfRule>
    <cfRule type="containsText" dxfId="113" priority="7" operator="containsText" text="Moderado">
      <formula>NOT(ISERROR(SEARCH("Moderado",AH557)))</formula>
    </cfRule>
    <cfRule type="containsText" dxfId="112" priority="8" operator="containsText" text="Bajo">
      <formula>NOT(ISERROR(SEARCH("Bajo",AH557)))</formula>
    </cfRule>
  </conditionalFormatting>
  <conditionalFormatting sqref="L557">
    <cfRule type="containsText" dxfId="111" priority="1" operator="containsText" text="Extremo">
      <formula>NOT(ISERROR(SEARCH("Extremo",L557)))</formula>
    </cfRule>
    <cfRule type="containsText" dxfId="110" priority="2" operator="containsText" text="Alto">
      <formula>NOT(ISERROR(SEARCH("Alto",L557)))</formula>
    </cfRule>
    <cfRule type="containsText" dxfId="109" priority="3" operator="containsText" text="Moderado">
      <formula>NOT(ISERROR(SEARCH("Moderado",L557)))</formula>
    </cfRule>
    <cfRule type="containsText" dxfId="108"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400-000001000000}">
          <x14:formula1>
            <xm:f>'C:\Users\LMADRIGAL\AppData\Local\Microsoft\Windows\INetCache\Content.Outlook\X5BG69ON\[MAPA ANTICORRUPCION 2019 24-12-2018.xlsx]DATOS'!#REF!</xm:f>
          </x14:formula1>
          <xm:sqref>O539:O556</xm:sqref>
        </x14:dataValidation>
        <x14:dataValidation type="list" allowBlank="1" showInputMessage="1" showErrorMessage="1" xr:uid="{00000000-0002-0000-0400-000002000000}">
          <x14:formula1>
            <xm:f>'D:\LHERRERA\Documents\OAP desde 2012\2019\PAAC\consolidado 6 componentes\[PAAC 2019 ene29 ajustado gestion contractual directora.xlsx]DATOS'!#REF!</xm:f>
          </x14:formula1>
          <xm:sqref>G113:G164 Q17:Q23 BE9 BA9 BE17 BA17</xm:sqref>
        </x14:dataValidation>
        <x14:dataValidation type="list" allowBlank="1" showInputMessage="1" showErrorMessage="1" xr:uid="{00000000-0002-0000-0400-000003000000}">
          <x14:formula1>
            <xm:f>'D:\LHERRERA\Documents\OAP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400-000004000000}">
          <x14:formula1>
            <xm:f>'D:\LHERRERA\Documents\OAP desde 2012\2019\PAAC\Componente mapa de riesgos de corrupcion\talento humano\[PAAC 2019 matriz mapa riesgos corrupcion Gestión del Talento Humano 2019.xlsx]DATOS'!#REF!</xm:f>
          </x14:formula1>
          <xm:sqref>BE424 BA424 BE432 BA432 O458:O475 O484:O501</xm:sqref>
        </x14:dataValidation>
        <x14:dataValidation type="list" allowBlank="1" showInputMessage="1" showErrorMessage="1" xr:uid="{00000000-0002-0000-0400-000005000000}">
          <x14:formula1>
            <xm:f>'D:\LHERRERA\Documents\OAP desde 2012\2019\PAAC\Componente mapa de riesgos de corrupcion\tecnologia informacion comunicaciones\[PAAC 2019 matriz mapa riesgos corrupcion Gestión de las Tecnologías dic 12.xlsx]DATOS'!#REF!</xm:f>
          </x14:formula1>
          <xm:sqref>BE406 BA406 BE398 BA398</xm:sqref>
        </x14:dataValidation>
        <x14:dataValidation type="list" allowBlank="1" showInputMessage="1" showErrorMessage="1" xr:uid="{00000000-0002-0000-0400-000006000000}">
          <x14:formula1>
            <xm:f>'D:\LHERRERA\Documents\OAP desde 2012\2019\PAAC\Componente mapa de riesgos de corrupcion\infraestructura y recursos fisicos\[PAAC 2019 matriz mapa riesgos corrupcion-indicadores 12-12-2018 DDE final.xlsx]DATOS'!#REF!</xm:f>
          </x14:formula1>
          <xm:sqref>BE380 BA380 BE372 BA372</xm:sqref>
        </x14:dataValidation>
        <x14:dataValidation type="list" allowBlank="1" showInputMessage="1" showErrorMessage="1" xr:uid="{00000000-0002-0000-0400-000007000000}">
          <x14:formula1>
            <xm:f>'D:\LHERRERA\Documents\OAP desde 2012\2019\PAAC\Componente mapa de riesgos de corrupcion\acceso y permanencia\[PAAC 2019 matriz mapa riesgos corrupcion-indicadores 12-12-2018 DBEDCOB.xlsx]DATOS'!#REF!</xm:f>
          </x14:formula1>
          <xm:sqref>BE346 BA354 BE354 BE320 BA320 BE328 BA328 BA346</xm:sqref>
        </x14:dataValidation>
        <x14:dataValidation type="list" allowBlank="1" showInputMessage="1" showErrorMessage="1" xr:uid="{00000000-0002-0000-0400-000008000000}">
          <x14:formula1>
            <xm:f>'C:\Users\lherrera\AppData\Local\Microsoft\Windows\Temporary Internet Files\Content.Outlook\GGO5PCHB\[PAAC def. 2019 matriz mapa riesgos corrupcion Control de la prestación del servicio educativo.xlsx]DATOS'!#REF!</xm:f>
          </x14:formula1>
          <xm:sqref>BE302 BA302 BE294 BA294</xm:sqref>
        </x14:dataValidation>
        <x14:dataValidation type="list" allowBlank="1" showInputMessage="1" showErrorMessage="1" xr:uid="{00000000-0002-0000-0400-000009000000}">
          <x14:formula1>
            <xm:f>'D:\LHERRERA\Documents\OAP desde 2012\2019\PAAC\Componente mapa de riesgos de corrupcion\comunicacion\[PAAC 2019 matriz mapa riesgos corrupcion-indicadores 05-12-2018 publicar.xlsx]DATOS'!#REF!</xm:f>
          </x14:formula1>
          <xm:sqref>BA268 BE268 BA276 BE276</xm:sqref>
        </x14:dataValidation>
        <x14:dataValidation type="list" allowBlank="1" showInputMessage="1" showErrorMessage="1" xr:uid="{00000000-0002-0000-0400-00000A000000}">
          <x14:formula1>
            <xm:f>'D:\LHERRERA\Documents\OAP desde 2012\2019\PAAC\Componente mapa de riesgos de corrupcion\administrativa\[Copia de PAAC 2019 matriz mapa riesgos corrupcion - GESTION ADMINISTRATIVA.xlsx]DATOS'!#REF!</xm:f>
          </x14:formula1>
          <xm:sqref>BA242 BE242 BA250 BE250</xm:sqref>
        </x14:dataValidation>
        <x14:dataValidation type="list" allowBlank="1" showInputMessage="1" showErrorMessage="1" xr:uid="{00000000-0002-0000-0400-00000B000000}">
          <x14:formula1>
            <xm:f>'D:\LHERRERA\Documents\OAP desde 2012\2019\PAAC\Componente mapa de riesgos de corrupcion\contractual\[Formulación Mapa de Riesgos de Corrupcion 17-12 publicar.xlsx]DATOS'!#REF!</xm:f>
          </x14:formula1>
          <xm:sqref>G165 BA223 U179 BE165 BA165 BE172 BA172 G215 U165:U172 O214 Q214 BE215 BA215 BE223</xm:sqref>
        </x14:dataValidation>
        <x14:dataValidation type="list" allowBlank="1" showInputMessage="1" showErrorMessage="1" xr:uid="{00000000-0002-0000-0400-00000C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400-00000D000000}">
          <x14:formula1>
            <xm:f>'C:\Users\erodelo\Desktop\[Copia de Prueba OKKK.xlsx]DATOS'!#REF!</xm:f>
          </x14:formula1>
          <xm:sqref>U113:U121 AF139 BE113 BA113 BE121 BA121 AF163</xm:sqref>
        </x14:dataValidation>
        <x14:dataValidation type="list" allowBlank="1" showInputMessage="1" showErrorMessage="1" xr:uid="{00000000-0002-0000-0400-00000E000000}">
          <x14:formula1>
            <xm:f>'D:\BACKUP JCABRERA\disco D\SED\CALIDAD\MAPA DE RIESGOS\2019\[Mapa riesgos Oficina de Presupuesto 2019 - Nuevo Riesgo-1.xlsx]DATOS'!#REF!</xm:f>
          </x14:formula1>
          <xm:sqref>BE95 U87:U95 BA95 BE87 BA87</xm:sqref>
        </x14:dataValidation>
        <x14:dataValidation type="list" allowBlank="1" showInputMessage="1" showErrorMessage="1" xr:uid="{00000000-0002-0000-0400-00000F000000}">
          <x14:formula1>
            <xm:f>'D:\LHERRERA\Documents\OAP desde 2012\2019\PAAC\Componente mapa de riesgos de corrupcion\juridica\[PAAC 2019 matriz mapa riesgos corrupcion OAJ 13-12-2018 Vfinal.xlsx]DATOS'!#REF!</xm:f>
          </x14:formula1>
          <xm:sqref>U61:U69 BE69 BA61 BA69 BE61</xm:sqref>
        </x14:dataValidation>
        <x14:dataValidation type="list" allowBlank="1" showInputMessage="1" showErrorMessage="1" xr:uid="{00000000-0002-0000-0400-000010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534"/>
  <sheetViews>
    <sheetView tabSelected="1" zoomScale="80" zoomScaleNormal="80" workbookViewId="0">
      <pane ySplit="1" topLeftCell="A2" activePane="bottomLeft" state="frozen"/>
      <selection pane="bottomLeft" activeCell="E6" sqref="E6:E16"/>
    </sheetView>
  </sheetViews>
  <sheetFormatPr baseColWidth="10" defaultColWidth="11.42578125" defaultRowHeight="15" x14ac:dyDescent="0.25"/>
  <cols>
    <col min="1" max="1" width="6.85546875" style="73" customWidth="1"/>
    <col min="2" max="2" width="21.85546875" style="73" customWidth="1"/>
    <col min="3" max="3" width="23.7109375" style="73" customWidth="1"/>
    <col min="4" max="4" width="24" style="74" customWidth="1"/>
    <col min="5" max="5" width="32.7109375" style="73" customWidth="1"/>
    <col min="6" max="7" width="22.5703125" style="73" customWidth="1"/>
    <col min="8" max="8" width="21.5703125" style="74" customWidth="1"/>
    <col min="9" max="9" width="75.7109375" style="75" customWidth="1"/>
    <col min="10" max="10" width="10.85546875" style="74" customWidth="1"/>
    <col min="11" max="11" width="8" style="76" customWidth="1"/>
    <col min="12" max="12" width="19.140625" style="74" customWidth="1"/>
    <col min="13" max="14" width="17.85546875" style="74" customWidth="1"/>
    <col min="15" max="15" width="84.140625" style="73" customWidth="1"/>
    <col min="16" max="16" width="15.7109375" style="73" hidden="1" customWidth="1"/>
    <col min="17" max="17" width="47.85546875" style="73" hidden="1" customWidth="1"/>
    <col min="18" max="18" width="43" style="73" hidden="1" customWidth="1"/>
    <col min="19" max="19" width="24.28515625" style="73" hidden="1" customWidth="1"/>
    <col min="20" max="22" width="20" style="73" hidden="1" customWidth="1"/>
    <col min="23" max="25" width="21.140625" style="73" hidden="1" customWidth="1"/>
    <col min="26" max="26" width="28.5703125" style="73" customWidth="1"/>
    <col min="27" max="27" width="27.42578125" style="73" customWidth="1"/>
    <col min="28" max="28" width="26.28515625" style="73" customWidth="1"/>
    <col min="29" max="29" width="28.85546875" style="73" customWidth="1"/>
    <col min="30" max="30" width="23.28515625" style="73" customWidth="1"/>
    <col min="31" max="31" width="21.140625" style="306" customWidth="1"/>
    <col min="32" max="34" width="21.140625" style="73" customWidth="1"/>
    <col min="35" max="35" width="24.85546875" style="74" customWidth="1"/>
    <col min="36" max="36" width="23.85546875" style="74" hidden="1" customWidth="1"/>
    <col min="37" max="37" width="17.140625" style="74" customWidth="1"/>
    <col min="38" max="38" width="17.85546875" style="73" customWidth="1"/>
    <col min="39" max="39" width="17.85546875" style="74" customWidth="1"/>
    <col min="40" max="40" width="36" style="73" customWidth="1"/>
    <col min="41" max="42" width="16.5703125" style="73" customWidth="1"/>
    <col min="43" max="43" width="17.5703125" style="73" customWidth="1"/>
    <col min="44" max="44" width="27.28515625" style="73" customWidth="1"/>
    <col min="45" max="46" width="11.42578125" style="73" hidden="1" customWidth="1"/>
    <col min="47" max="47" width="34" style="73" hidden="1" customWidth="1"/>
    <col min="48" max="48" width="16.5703125" style="73" hidden="1" customWidth="1"/>
    <col min="49" max="49" width="7.28515625" style="73" hidden="1" customWidth="1"/>
    <col min="50" max="50" width="8.5703125" style="73" hidden="1" customWidth="1"/>
    <col min="51" max="51" width="19" style="73" hidden="1" customWidth="1"/>
    <col min="52" max="52" width="16.5703125" style="73" hidden="1" customWidth="1"/>
    <col min="53" max="53" width="7.28515625" style="73" hidden="1" customWidth="1"/>
    <col min="54" max="54" width="8.5703125" style="73" hidden="1" customWidth="1"/>
    <col min="55" max="55" width="19" style="73" hidden="1" customWidth="1"/>
    <col min="56" max="56" width="16.5703125" style="73" hidden="1" customWidth="1"/>
    <col min="57" max="57" width="14.85546875" style="73" hidden="1" customWidth="1"/>
    <col min="58" max="58" width="13.7109375" style="73" hidden="1" customWidth="1"/>
    <col min="59" max="59" width="16.5703125" style="73" hidden="1" customWidth="1"/>
    <col min="60" max="60" width="19.85546875" style="73" hidden="1" customWidth="1"/>
    <col min="61" max="61" width="51.42578125" style="73" hidden="1" customWidth="1"/>
    <col min="62" max="16384" width="11.42578125" style="72"/>
  </cols>
  <sheetData>
    <row r="1" spans="1:61" ht="81.75" customHeight="1" x14ac:dyDescent="0.25">
      <c r="A1" s="1071"/>
      <c r="B1" s="1072"/>
      <c r="C1" s="1072"/>
      <c r="D1" s="1073" t="s">
        <v>520</v>
      </c>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c r="AI1" s="1073"/>
      <c r="AJ1" s="1073"/>
      <c r="AK1" s="1073"/>
      <c r="AL1" s="1073"/>
      <c r="AM1" s="1073"/>
      <c r="AN1" s="1073"/>
      <c r="AO1" s="1073"/>
      <c r="AP1" s="1073"/>
      <c r="AQ1" s="1073"/>
      <c r="AR1" s="1074"/>
      <c r="AS1" s="357"/>
      <c r="AT1" s="77"/>
      <c r="AU1" s="77"/>
      <c r="AV1" s="77"/>
      <c r="AW1" s="77"/>
      <c r="AX1" s="77"/>
      <c r="AY1" s="77"/>
      <c r="AZ1" s="77"/>
      <c r="BA1" s="77"/>
      <c r="BB1" s="77"/>
      <c r="BC1" s="77"/>
      <c r="BD1" s="77"/>
      <c r="BE1" s="77"/>
      <c r="BF1" s="77"/>
      <c r="BG1" s="77"/>
      <c r="BH1" s="77"/>
      <c r="BI1" s="77"/>
    </row>
    <row r="2" spans="1:61" s="78" customFormat="1" ht="18.75" customHeight="1" thickBot="1" x14ac:dyDescent="0.25">
      <c r="A2" s="1075" t="s">
        <v>3</v>
      </c>
      <c r="B2" s="1076"/>
      <c r="C2" s="1076"/>
      <c r="D2" s="1076"/>
      <c r="E2" s="1076"/>
      <c r="F2" s="1076"/>
      <c r="G2" s="302"/>
      <c r="H2" s="1076" t="s">
        <v>4</v>
      </c>
      <c r="I2" s="1076"/>
      <c r="J2" s="1076"/>
      <c r="K2" s="1076"/>
      <c r="L2" s="1076"/>
      <c r="M2" s="1076"/>
      <c r="N2" s="1077"/>
      <c r="O2" s="1077" t="s">
        <v>5</v>
      </c>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8"/>
      <c r="AS2" s="1094" t="s">
        <v>6</v>
      </c>
      <c r="AT2" s="1095"/>
      <c r="AU2" s="1095"/>
      <c r="AV2" s="1095"/>
      <c r="AW2" s="1095"/>
      <c r="AX2" s="1095"/>
      <c r="AY2" s="1095"/>
      <c r="AZ2" s="1095"/>
      <c r="BA2" s="1095"/>
      <c r="BB2" s="1095"/>
      <c r="BC2" s="1095"/>
      <c r="BD2" s="1096"/>
      <c r="BE2" s="1097" t="s">
        <v>7</v>
      </c>
      <c r="BF2" s="1095"/>
      <c r="BG2" s="1095"/>
      <c r="BH2" s="1095"/>
      <c r="BI2" s="1096"/>
    </row>
    <row r="3" spans="1:61" s="79" customFormat="1" ht="61.5" customHeight="1" thickBot="1" x14ac:dyDescent="0.3">
      <c r="A3" s="1098" t="s">
        <v>8</v>
      </c>
      <c r="B3" s="1082" t="s">
        <v>107</v>
      </c>
      <c r="C3" s="1082" t="s">
        <v>108</v>
      </c>
      <c r="D3" s="1082" t="s">
        <v>109</v>
      </c>
      <c r="E3" s="1082" t="s">
        <v>110</v>
      </c>
      <c r="F3" s="1082" t="s">
        <v>111</v>
      </c>
      <c r="G3" s="1082" t="s">
        <v>521</v>
      </c>
      <c r="H3" s="1082" t="s">
        <v>112</v>
      </c>
      <c r="I3" s="1102" t="s">
        <v>113</v>
      </c>
      <c r="J3" s="1103"/>
      <c r="K3" s="1104"/>
      <c r="L3" s="1082" t="s">
        <v>114</v>
      </c>
      <c r="M3" s="1102" t="s">
        <v>115</v>
      </c>
      <c r="N3" s="1086" t="s">
        <v>116</v>
      </c>
      <c r="O3" s="1086" t="s">
        <v>117</v>
      </c>
      <c r="P3" s="1118" t="s">
        <v>18</v>
      </c>
      <c r="Q3" s="1122" t="s">
        <v>118</v>
      </c>
      <c r="R3" s="1123"/>
      <c r="S3" s="1124"/>
      <c r="T3" s="1115" t="s">
        <v>119</v>
      </c>
      <c r="U3" s="1118" t="s">
        <v>120</v>
      </c>
      <c r="V3" s="1119" t="s">
        <v>121</v>
      </c>
      <c r="W3" s="1119" t="s">
        <v>122</v>
      </c>
      <c r="X3" s="1119" t="s">
        <v>123</v>
      </c>
      <c r="Y3" s="1119" t="s">
        <v>124</v>
      </c>
      <c r="Z3" s="1132" t="s">
        <v>54</v>
      </c>
      <c r="AA3" s="1135" t="s">
        <v>55</v>
      </c>
      <c r="AB3" s="1135" t="s">
        <v>56</v>
      </c>
      <c r="AC3" s="1135" t="s">
        <v>57</v>
      </c>
      <c r="AD3" s="1086" t="s">
        <v>125</v>
      </c>
      <c r="AE3" s="1086" t="s">
        <v>127</v>
      </c>
      <c r="AF3" s="1068" t="s">
        <v>128</v>
      </c>
      <c r="AG3" s="1086" t="s">
        <v>129</v>
      </c>
      <c r="AH3" s="1068" t="s">
        <v>130</v>
      </c>
      <c r="AI3" s="1086" t="s">
        <v>13</v>
      </c>
      <c r="AJ3" s="303"/>
      <c r="AK3" s="1086" t="s">
        <v>14</v>
      </c>
      <c r="AL3" s="1086" t="s">
        <v>15</v>
      </c>
      <c r="AM3" s="1068" t="s">
        <v>131</v>
      </c>
      <c r="AN3" s="1127" t="s">
        <v>132</v>
      </c>
      <c r="AO3" s="1128"/>
      <c r="AP3" s="1128"/>
      <c r="AQ3" s="1128"/>
      <c r="AR3" s="1129"/>
      <c r="AS3" s="1063" t="s">
        <v>23</v>
      </c>
      <c r="AT3" s="1063"/>
      <c r="AU3" s="1063"/>
      <c r="AV3" s="1064"/>
      <c r="AW3" s="1062" t="s">
        <v>24</v>
      </c>
      <c r="AX3" s="1063"/>
      <c r="AY3" s="1063"/>
      <c r="AZ3" s="1064"/>
      <c r="BA3" s="1062" t="s">
        <v>522</v>
      </c>
      <c r="BB3" s="1063"/>
      <c r="BC3" s="1063"/>
      <c r="BD3" s="1109"/>
      <c r="BE3" s="1110" t="s">
        <v>26</v>
      </c>
      <c r="BF3" s="1065" t="s">
        <v>27</v>
      </c>
      <c r="BG3" s="1065" t="s">
        <v>28</v>
      </c>
      <c r="BH3" s="1065" t="s">
        <v>29</v>
      </c>
      <c r="BI3" s="1079" t="s">
        <v>30</v>
      </c>
    </row>
    <row r="4" spans="1:61" s="79" customFormat="1" ht="42" customHeight="1" x14ac:dyDescent="0.25">
      <c r="A4" s="1099"/>
      <c r="B4" s="1101"/>
      <c r="C4" s="1101"/>
      <c r="D4" s="1101"/>
      <c r="E4" s="1101"/>
      <c r="F4" s="1101"/>
      <c r="G4" s="1101"/>
      <c r="H4" s="1101"/>
      <c r="I4" s="1105"/>
      <c r="J4" s="1106"/>
      <c r="K4" s="1107"/>
      <c r="L4" s="1101"/>
      <c r="M4" s="1125"/>
      <c r="N4" s="1087"/>
      <c r="O4" s="1087"/>
      <c r="P4" s="1099"/>
      <c r="Q4" s="1082" t="s">
        <v>133</v>
      </c>
      <c r="R4" s="1082" t="s">
        <v>134</v>
      </c>
      <c r="S4" s="1082" t="s">
        <v>135</v>
      </c>
      <c r="T4" s="1116"/>
      <c r="U4" s="1099"/>
      <c r="V4" s="1101"/>
      <c r="W4" s="1101"/>
      <c r="X4" s="1101"/>
      <c r="Y4" s="1101"/>
      <c r="Z4" s="1133"/>
      <c r="AA4" s="1136"/>
      <c r="AB4" s="1136"/>
      <c r="AC4" s="1136"/>
      <c r="AD4" s="1087"/>
      <c r="AE4" s="1087"/>
      <c r="AF4" s="1069"/>
      <c r="AG4" s="1087"/>
      <c r="AH4" s="1069"/>
      <c r="AI4" s="1087"/>
      <c r="AJ4" s="355"/>
      <c r="AK4" s="1087"/>
      <c r="AL4" s="1087"/>
      <c r="AM4" s="1069"/>
      <c r="AN4" s="1084" t="s">
        <v>523</v>
      </c>
      <c r="AO4" s="1086" t="s">
        <v>32</v>
      </c>
      <c r="AP4" s="1086" t="s">
        <v>33</v>
      </c>
      <c r="AQ4" s="1086" t="s">
        <v>34</v>
      </c>
      <c r="AR4" s="1089" t="s">
        <v>35</v>
      </c>
      <c r="AS4" s="1130" t="s">
        <v>36</v>
      </c>
      <c r="AT4" s="1065" t="s">
        <v>37</v>
      </c>
      <c r="AU4" s="1065" t="s">
        <v>38</v>
      </c>
      <c r="AV4" s="1065" t="s">
        <v>28</v>
      </c>
      <c r="AW4" s="1065" t="s">
        <v>36</v>
      </c>
      <c r="AX4" s="1065" t="s">
        <v>37</v>
      </c>
      <c r="AY4" s="1065" t="s">
        <v>38</v>
      </c>
      <c r="AZ4" s="1065" t="s">
        <v>28</v>
      </c>
      <c r="BA4" s="1065" t="s">
        <v>36</v>
      </c>
      <c r="BB4" s="1065" t="s">
        <v>37</v>
      </c>
      <c r="BC4" s="1065" t="s">
        <v>38</v>
      </c>
      <c r="BD4" s="1113" t="s">
        <v>28</v>
      </c>
      <c r="BE4" s="1111"/>
      <c r="BF4" s="1108"/>
      <c r="BG4" s="1108"/>
      <c r="BH4" s="1108"/>
      <c r="BI4" s="1080"/>
    </row>
    <row r="5" spans="1:61" s="78" customFormat="1" ht="65.25" customHeight="1" thickBot="1" x14ac:dyDescent="0.25">
      <c r="A5" s="1100"/>
      <c r="B5" s="1083"/>
      <c r="C5" s="1083"/>
      <c r="D5" s="1083"/>
      <c r="E5" s="1083"/>
      <c r="F5" s="1083"/>
      <c r="G5" s="1083"/>
      <c r="H5" s="1083"/>
      <c r="I5" s="359" t="s">
        <v>137</v>
      </c>
      <c r="J5" s="225" t="s">
        <v>138</v>
      </c>
      <c r="K5" s="360" t="s">
        <v>139</v>
      </c>
      <c r="L5" s="1083"/>
      <c r="M5" s="1126"/>
      <c r="N5" s="1088"/>
      <c r="O5" s="1088"/>
      <c r="P5" s="1100"/>
      <c r="Q5" s="1083"/>
      <c r="R5" s="1083"/>
      <c r="S5" s="1083"/>
      <c r="T5" s="1117"/>
      <c r="U5" s="1100"/>
      <c r="V5" s="1083"/>
      <c r="W5" s="1083"/>
      <c r="X5" s="1083"/>
      <c r="Y5" s="1083"/>
      <c r="Z5" s="1134"/>
      <c r="AA5" s="1137"/>
      <c r="AB5" s="1137"/>
      <c r="AC5" s="1137"/>
      <c r="AD5" s="1088"/>
      <c r="AE5" s="1088"/>
      <c r="AF5" s="1070"/>
      <c r="AG5" s="1088"/>
      <c r="AH5" s="1070"/>
      <c r="AI5" s="1088"/>
      <c r="AJ5" s="356"/>
      <c r="AK5" s="1088"/>
      <c r="AL5" s="1088"/>
      <c r="AM5" s="1070"/>
      <c r="AN5" s="1085"/>
      <c r="AO5" s="1088"/>
      <c r="AP5" s="1088"/>
      <c r="AQ5" s="1088"/>
      <c r="AR5" s="1090"/>
      <c r="AS5" s="1131"/>
      <c r="AT5" s="1066"/>
      <c r="AU5" s="1066"/>
      <c r="AV5" s="1066"/>
      <c r="AW5" s="1066"/>
      <c r="AX5" s="1066"/>
      <c r="AY5" s="1066"/>
      <c r="AZ5" s="1066"/>
      <c r="BA5" s="1066"/>
      <c r="BB5" s="1066"/>
      <c r="BC5" s="1066"/>
      <c r="BD5" s="1114"/>
      <c r="BE5" s="1112"/>
      <c r="BF5" s="1066"/>
      <c r="BG5" s="1066"/>
      <c r="BH5" s="1066"/>
      <c r="BI5" s="1081"/>
    </row>
    <row r="6" spans="1:61" ht="46.5" customHeight="1" x14ac:dyDescent="0.25">
      <c r="A6" s="1091">
        <v>1</v>
      </c>
      <c r="B6" s="1120" t="s">
        <v>524</v>
      </c>
      <c r="C6" s="946" t="s">
        <v>525</v>
      </c>
      <c r="D6" s="946" t="s">
        <v>142</v>
      </c>
      <c r="E6" s="960" t="s">
        <v>1068</v>
      </c>
      <c r="F6" s="946" t="s">
        <v>526</v>
      </c>
      <c r="G6" s="945" t="s">
        <v>527</v>
      </c>
      <c r="H6" s="946" t="s">
        <v>145</v>
      </c>
      <c r="I6" s="358" t="s">
        <v>146</v>
      </c>
      <c r="J6" s="300" t="s">
        <v>147</v>
      </c>
      <c r="K6" s="1092">
        <f>COUNTIF(J6:J24,"Si")</f>
        <v>12</v>
      </c>
      <c r="L6" s="1093" t="str">
        <f>+IF(AND(K6&lt;6,K6&gt;0),"Moderado",IF(AND(K6&lt;12,K6&gt;5),"Mayor",IF(AND(K6&lt;20,K6&gt;11),"Catastrófico","Responda las Preguntas de Impacto")))</f>
        <v>Catastrófico</v>
      </c>
      <c r="M6" s="997" t="str">
        <f>IF(AND(EXACT(H6,"Rara vez"),(EXACT(L6,"Moderado"))),"Moderado",IF(AND(EXACT(H6,"Rara vez"),(EXACT(L6,"Mayor"))),"Alto",IF(AND(EXACT(H6,"Rara vez"),(EXACT(L6,"Catastrófico"))),"Extremo",IF(AND(EXACT(H6,"Improbable"),(EXACT(L6,"Moderado"))),"Moderado",IF(AND(EXACT(H6,"Improbable"),(EXACT(L6,"Mayor"))),"Alto",IF(AND(EXACT(H6,"Improbable"),(EXACT(L6,"Catastrófico"))),"Extremo",IF(AND(EXACT(H6,"Posible"),(EXACT(L6,"Moderado"))),"Alto",IF(AND(EXACT(H6,"Posible"),(EXACT(L6,"Mayor"))),"Extremo",IF(AND(EXACT(H6,"Posible"),(EXACT(L6,"Catastrófico"))),"Extremo",IF(AND(EXACT(H6,"Probable"),(EXACT(L6,"Moderado"))),"Alto",IF(AND(EXACT(H6,"Probable"),(EXACT(L6,"Mayor"))),"Extremo",IF(AND(EXACT(H6,"Probable"),(EXACT(L6,"Catastrófico"))),"Extremo",IF(AND(EXACT(H6,"Casi Seguro"),(EXACT(L6,"Moderado"))),"Extremo",IF(AND(EXACT(H6,"Casi Seguro"),(EXACT(L6,"Mayor"))),"Extremo",IF(AND(EXACT(H6,"Casi Seguro"),(EXACT(L6,"Catastrófico"))),"Extremo","")))))))))))))))</f>
        <v>Extremo</v>
      </c>
      <c r="N6" s="946" t="s">
        <v>528</v>
      </c>
      <c r="O6" s="1241" t="s">
        <v>1089</v>
      </c>
      <c r="P6" s="946" t="s">
        <v>149</v>
      </c>
      <c r="Q6" s="181" t="s">
        <v>150</v>
      </c>
      <c r="R6" s="182" t="s">
        <v>151</v>
      </c>
      <c r="S6" s="181">
        <f>+IFERROR(VLOOKUP(R6,[3]DATOS!$E$2:$F$17,2,FALSE),"")</f>
        <v>15</v>
      </c>
      <c r="T6" s="1060">
        <f>SUM(S6:S12)</f>
        <v>100</v>
      </c>
      <c r="U6" s="1060" t="str">
        <f>+IF(AND(T6&lt;=100,T6&gt;=96),"Fuerte",IF(AND(T6&lt;=95,T6&gt;=86),"Moderado",IF(AND(T6&lt;=85,K6&gt;=0),"Débil"," ")))</f>
        <v>Fuerte</v>
      </c>
      <c r="V6" s="1091" t="s">
        <v>152</v>
      </c>
      <c r="W6" s="1060" t="str">
        <f>IF(AND(EXACT(U6,"Fuerte"),(EXACT(V6,"Fuerte"))),"Fuerte",IF(AND(EXACT(U6,"Fuerte"),(EXACT(V6,"Moderado"))),"Moderado",IF(AND(EXACT(U6,"Fuerte"),(EXACT(V6,"Débil"))),"Débil",IF(AND(EXACT(U6,"Moderado"),(EXACT(V6,"Fuerte"))),"Moderado",IF(AND(EXACT(U6,"Moderado"),(EXACT(V6,"Moderado"))),"Moderado",IF(AND(EXACT(U6,"Moderado"),(EXACT(V6,"Débil"))),"Débil",IF(AND(EXACT(U6,"Débil"),(EXACT(V6,"Fuerte"))),"Débil",IF(AND(EXACT(U6,"Débil"),(EXACT(V6,"Moderado"))),"Débil",IF(AND(EXACT(U6,"Débil"),(EXACT(V6,"Débil"))),"Débil",)))))))))</f>
        <v>Fuerte</v>
      </c>
      <c r="X6" s="1060">
        <f>IF(W6="Fuerte",100,IF(W6="Moderado",50,IF(W6="Débil",0)))</f>
        <v>100</v>
      </c>
      <c r="Y6" s="1060">
        <f>AVERAGE(X6:X24)</f>
        <v>100</v>
      </c>
      <c r="Z6" s="937" t="s">
        <v>66</v>
      </c>
      <c r="AA6" s="937">
        <v>4</v>
      </c>
      <c r="AB6" s="937">
        <v>4</v>
      </c>
      <c r="AC6" s="937">
        <v>4</v>
      </c>
      <c r="AD6" s="945" t="s">
        <v>448</v>
      </c>
      <c r="AE6" s="971" t="s">
        <v>1067</v>
      </c>
      <c r="AF6" s="1061" t="str">
        <f>+IF(Y6=100,"Fuerte",IF(AND(Y6&lt;=99,Y6&gt;=50),"Moderado",IF(Y6&lt;50,"Débil"," ")))</f>
        <v>Fuerte</v>
      </c>
      <c r="AG6" s="1121" t="s">
        <v>156</v>
      </c>
      <c r="AH6" s="1061" t="s">
        <v>157</v>
      </c>
      <c r="AI6" s="997" t="str">
        <f>IF(AND(OR(AH6="Directamente",AH6="Indirectamente",AH6="No Disminuye"),(AF6="Fuerte"),(AG6="Directamente"),(OR(H6="Rara vez",H6="Improbable",H6="Posible"))),"Rara vez",IF(AND(OR(AH6="Directamente",AH6="Indirectamente",AH6="No Disminuye"),(AF6="Fuerte"),(AG6="Directamente"),(H6="Probable")),"Improbable",IF(AND(OR(AH6="Directamente",AH6="Indirectamente",AH6="No Disminuye"),(AF6="Fuerte"),(AG6="Directamente"),(H6="Casi Seguro")),"Posible",IF(AND(AH6="Directamente",AG6="No disminuye",AF6="Fuerte"),H6,IF(AND(OR(AH6="Directamente",AH6="Indirectamente",AH6="No Disminuye"),AF6="Moderado",AG6="Directamente",(OR(H6="Rara vez",H6="Improbable"))),"Rara vez",IF(AND(OR(AH6="Directamente",AH6="Indirectamente",AH6="No Disminuye"),(AF6="Moderado"),(AG6="Directamente"),(H6="Posible")),"Improbable",IF(AND(OR(AH6="Directamente",AH6="Indirectamente",AH6="No Disminuye"),(AF6="Moderado"),(AG6="Directamente"),(H6="Probable")),"Posible",IF(AND(OR(AH6="Directamente",AH6="Indirectamente",AH6="No Disminuye"),(AF6="Moderado"),(AG6="Directamente"),(H6="Casi Seguro")),"Probable",IF(AND(AH6="Directamente",AG6="No disminuye",AF6="Moderado"),H6,IF(AF6="Débil",H6," ESTA COMBINACION NO ESTÁ CONTEMPLADA EN LA METODOLOGÍA "))))))))))</f>
        <v>Rara vez</v>
      </c>
      <c r="AJ6" s="997" t="str">
        <f>IF(AND(OR(AH6="Directamente",AH6="Indirectamente",AH6="No Disminuye"),AF6="Moderado",AG6="Directamente",(OR(H6="Raro",H6="Improbable"))),"Raro",IF(AND(OR(AH6="Directamente",AH6="Indirectamente",AH6="No Disminuye"),(AF6="Moderado"),(AG6="Directamente"),(H6="Posible")),"Improbable",IF(AND(OR(AH6="Directamente",AH6="Indirectamente",AH6="No Disminuye"),(AF6="Moderado"),(AG6="Directamente"),(H6="Probable")),"Posible",IF(AND(OR(AH6="Directamente",AH6="Indirectamente",AH6="No Disminuye"),(AF6="Moderado"),(AG6="Directamente"),(H6="Casi Seguro")),"Probable",IF(AND(AH6="Directamente",AG6="No disminuye",AF6="Moderado"),H6," ")))))</f>
        <v xml:space="preserve"> </v>
      </c>
      <c r="AK6" s="997" t="str">
        <f>L6</f>
        <v>Catastrófico</v>
      </c>
      <c r="AL6" s="997" t="str">
        <f>IF(AND(EXACT(AI6,"Rara vez"),(EXACT(AK6,"Moderado"))),"Moderado",IF(AND(EXACT(AI6,"Rara vez"),(EXACT(AK6,"Mayor"))),"Alto",IF(AND(EXACT(AI6,"Rara vez"),(EXACT(AK6,"Catastrófico"))),"Extremo",IF(AND(EXACT(AI6,"Improbable"),(EXACT(AK6,"Moderado"))),"Moderado",IF(AND(EXACT(AI6,"Improbable"),(EXACT(AK6,"Mayor"))),"Alto",IF(AND(EXACT(AI6,"Improbable"),(EXACT(AK6,"Catastrófico"))),"Extremo",IF(AND(EXACT(AI6,"Posible"),(EXACT(AK6,"Moderado"))),"Alto",IF(AND(EXACT(AI6,"Posible"),(EXACT(AK6,"Mayor"))),"Extremo",IF(AND(EXACT(AI6,"Posible"),(EXACT(AK6,"Catastrófico"))),"Extremo",IF(AND(EXACT(AI6,"Probable"),(EXACT(AK6,"Moderado"))),"Alto",IF(AND(EXACT(AI6,"Probable"),(EXACT(AK6,"Mayor"))),"Extremo",IF(AND(EXACT(AI6,"Probable"),(EXACT(AK6,"Catastrófico"))),"Extremo",IF(AND(EXACT(AI6,"Casi Seguro"),(EXACT(AK6,"Moderado"))),"Extremo",IF(AND(EXACT(AI6,"Casi Seguro"),(EXACT(AK6,"Mayor"))),"Extremo",IF(AND(EXACT(AI6,"Casi Seguro"),(EXACT(AK6,"Catastrófico"))),"Extremo","")))))))))))))))</f>
        <v>Extremo</v>
      </c>
      <c r="AM6" s="946" t="s">
        <v>528</v>
      </c>
      <c r="AN6" s="978" t="s">
        <v>529</v>
      </c>
      <c r="AO6" s="1058">
        <v>44562</v>
      </c>
      <c r="AP6" s="1058">
        <v>44926</v>
      </c>
      <c r="AQ6" s="1047" t="s">
        <v>530</v>
      </c>
      <c r="AR6" s="1067" t="s">
        <v>531</v>
      </c>
      <c r="AS6" s="988"/>
      <c r="AT6" s="982"/>
      <c r="AU6" s="982"/>
      <c r="AV6" s="982"/>
      <c r="AW6" s="982"/>
      <c r="AX6" s="982"/>
      <c r="AY6" s="982"/>
      <c r="AZ6" s="982"/>
      <c r="BA6" s="982"/>
      <c r="BB6" s="982"/>
      <c r="BC6" s="982"/>
      <c r="BD6" s="1023"/>
      <c r="BE6" s="1016"/>
      <c r="BF6" s="1012"/>
      <c r="BG6" s="1012"/>
      <c r="BH6" s="1012"/>
      <c r="BI6" s="1006"/>
    </row>
    <row r="7" spans="1:61" ht="30" customHeight="1" x14ac:dyDescent="0.25">
      <c r="A7" s="962"/>
      <c r="B7" s="991"/>
      <c r="C7" s="953"/>
      <c r="D7" s="953"/>
      <c r="E7" s="986"/>
      <c r="F7" s="953"/>
      <c r="G7" s="945"/>
      <c r="H7" s="953"/>
      <c r="I7" s="116" t="s">
        <v>161</v>
      </c>
      <c r="J7" s="149" t="s">
        <v>147</v>
      </c>
      <c r="K7" s="954"/>
      <c r="L7" s="955"/>
      <c r="M7" s="956"/>
      <c r="N7" s="953"/>
      <c r="O7" s="1240"/>
      <c r="P7" s="953"/>
      <c r="Q7" s="117" t="s">
        <v>162</v>
      </c>
      <c r="R7" s="118" t="s">
        <v>163</v>
      </c>
      <c r="S7" s="117">
        <f>+IFERROR(VLOOKUP(R7,[3]DATOS!$E$2:$F$17,2,FALSE),"")</f>
        <v>15</v>
      </c>
      <c r="T7" s="957"/>
      <c r="U7" s="957"/>
      <c r="V7" s="962"/>
      <c r="W7" s="957"/>
      <c r="X7" s="957"/>
      <c r="Y7" s="957"/>
      <c r="Z7" s="937"/>
      <c r="AA7" s="937"/>
      <c r="AB7" s="937"/>
      <c r="AC7" s="937"/>
      <c r="AD7" s="945"/>
      <c r="AE7" s="971"/>
      <c r="AF7" s="969"/>
      <c r="AG7" s="975"/>
      <c r="AH7" s="969"/>
      <c r="AI7" s="956"/>
      <c r="AJ7" s="956"/>
      <c r="AK7" s="956"/>
      <c r="AL7" s="956"/>
      <c r="AM7" s="953"/>
      <c r="AN7" s="978"/>
      <c r="AO7" s="942"/>
      <c r="AP7" s="942"/>
      <c r="AQ7" s="943"/>
      <c r="AR7" s="973"/>
      <c r="AS7" s="989"/>
      <c r="AT7" s="983"/>
      <c r="AU7" s="983"/>
      <c r="AV7" s="983"/>
      <c r="AW7" s="983"/>
      <c r="AX7" s="983"/>
      <c r="AY7" s="983"/>
      <c r="AZ7" s="983"/>
      <c r="BA7" s="983"/>
      <c r="BB7" s="983"/>
      <c r="BC7" s="983"/>
      <c r="BD7" s="1024"/>
      <c r="BE7" s="1017"/>
      <c r="BF7" s="1013"/>
      <c r="BG7" s="1013"/>
      <c r="BH7" s="1013"/>
      <c r="BI7" s="1007"/>
    </row>
    <row r="8" spans="1:61" ht="30" customHeight="1" x14ac:dyDescent="0.25">
      <c r="A8" s="962"/>
      <c r="B8" s="991"/>
      <c r="C8" s="953"/>
      <c r="D8" s="953"/>
      <c r="E8" s="986"/>
      <c r="F8" s="953"/>
      <c r="G8" s="945"/>
      <c r="H8" s="953"/>
      <c r="I8" s="116" t="s">
        <v>164</v>
      </c>
      <c r="J8" s="149" t="s">
        <v>168</v>
      </c>
      <c r="K8" s="954"/>
      <c r="L8" s="955"/>
      <c r="M8" s="956"/>
      <c r="N8" s="953"/>
      <c r="O8" s="1240"/>
      <c r="P8" s="953"/>
      <c r="Q8" s="117" t="s">
        <v>165</v>
      </c>
      <c r="R8" s="118" t="s">
        <v>166</v>
      </c>
      <c r="S8" s="117">
        <f>+IFERROR(VLOOKUP(R8,[3]DATOS!$E$2:$F$17,2,FALSE),"")</f>
        <v>15</v>
      </c>
      <c r="T8" s="957"/>
      <c r="U8" s="957"/>
      <c r="V8" s="962"/>
      <c r="W8" s="957"/>
      <c r="X8" s="957"/>
      <c r="Y8" s="957"/>
      <c r="Z8" s="937"/>
      <c r="AA8" s="937"/>
      <c r="AB8" s="937"/>
      <c r="AC8" s="937"/>
      <c r="AD8" s="945"/>
      <c r="AE8" s="971"/>
      <c r="AF8" s="969"/>
      <c r="AG8" s="975"/>
      <c r="AH8" s="969"/>
      <c r="AI8" s="956"/>
      <c r="AJ8" s="956"/>
      <c r="AK8" s="956"/>
      <c r="AL8" s="956"/>
      <c r="AM8" s="953"/>
      <c r="AN8" s="978"/>
      <c r="AO8" s="942"/>
      <c r="AP8" s="942"/>
      <c r="AQ8" s="943"/>
      <c r="AR8" s="973"/>
      <c r="AS8" s="989"/>
      <c r="AT8" s="983"/>
      <c r="AU8" s="983"/>
      <c r="AV8" s="983"/>
      <c r="AW8" s="983"/>
      <c r="AX8" s="983"/>
      <c r="AY8" s="983"/>
      <c r="AZ8" s="983"/>
      <c r="BA8" s="983"/>
      <c r="BB8" s="983"/>
      <c r="BC8" s="983"/>
      <c r="BD8" s="1024"/>
      <c r="BE8" s="1017"/>
      <c r="BF8" s="1013"/>
      <c r="BG8" s="1013"/>
      <c r="BH8" s="1013"/>
      <c r="BI8" s="1007"/>
    </row>
    <row r="9" spans="1:61" ht="30" customHeight="1" x14ac:dyDescent="0.25">
      <c r="A9" s="962"/>
      <c r="B9" s="991"/>
      <c r="C9" s="953"/>
      <c r="D9" s="953"/>
      <c r="E9" s="986"/>
      <c r="F9" s="953"/>
      <c r="G9" s="945"/>
      <c r="H9" s="953"/>
      <c r="I9" s="116" t="s">
        <v>167</v>
      </c>
      <c r="J9" s="149" t="s">
        <v>168</v>
      </c>
      <c r="K9" s="954"/>
      <c r="L9" s="955"/>
      <c r="M9" s="956"/>
      <c r="N9" s="953"/>
      <c r="O9" s="1240"/>
      <c r="P9" s="953"/>
      <c r="Q9" s="117" t="s">
        <v>169</v>
      </c>
      <c r="R9" s="118" t="s">
        <v>170</v>
      </c>
      <c r="S9" s="117">
        <f>+IFERROR(VLOOKUP(R9,[3]DATOS!$E$2:$F$17,2,FALSE),"")</f>
        <v>15</v>
      </c>
      <c r="T9" s="957"/>
      <c r="U9" s="957"/>
      <c r="V9" s="962"/>
      <c r="W9" s="957"/>
      <c r="X9" s="957"/>
      <c r="Y9" s="957"/>
      <c r="Z9" s="937"/>
      <c r="AA9" s="937"/>
      <c r="AB9" s="937"/>
      <c r="AC9" s="937"/>
      <c r="AD9" s="945"/>
      <c r="AE9" s="971"/>
      <c r="AF9" s="969"/>
      <c r="AG9" s="975"/>
      <c r="AH9" s="969"/>
      <c r="AI9" s="956"/>
      <c r="AJ9" s="956"/>
      <c r="AK9" s="956"/>
      <c r="AL9" s="956"/>
      <c r="AM9" s="953"/>
      <c r="AN9" s="978"/>
      <c r="AO9" s="942"/>
      <c r="AP9" s="942"/>
      <c r="AQ9" s="943"/>
      <c r="AR9" s="973"/>
      <c r="AS9" s="989"/>
      <c r="AT9" s="983"/>
      <c r="AU9" s="983"/>
      <c r="AV9" s="983"/>
      <c r="AW9" s="983"/>
      <c r="AX9" s="983"/>
      <c r="AY9" s="983"/>
      <c r="AZ9" s="983"/>
      <c r="BA9" s="983"/>
      <c r="BB9" s="983"/>
      <c r="BC9" s="983"/>
      <c r="BD9" s="1024"/>
      <c r="BE9" s="1017"/>
      <c r="BF9" s="1013"/>
      <c r="BG9" s="1013"/>
      <c r="BH9" s="1013"/>
      <c r="BI9" s="1007"/>
    </row>
    <row r="10" spans="1:61" ht="30" customHeight="1" x14ac:dyDescent="0.25">
      <c r="A10" s="962"/>
      <c r="B10" s="991"/>
      <c r="C10" s="953"/>
      <c r="D10" s="953"/>
      <c r="E10" s="986"/>
      <c r="F10" s="953"/>
      <c r="G10" s="945"/>
      <c r="H10" s="953"/>
      <c r="I10" s="116" t="s">
        <v>171</v>
      </c>
      <c r="J10" s="149" t="s">
        <v>147</v>
      </c>
      <c r="K10" s="954"/>
      <c r="L10" s="955"/>
      <c r="M10" s="956"/>
      <c r="N10" s="953"/>
      <c r="O10" s="1240"/>
      <c r="P10" s="953"/>
      <c r="Q10" s="117" t="s">
        <v>172</v>
      </c>
      <c r="R10" s="118" t="s">
        <v>173</v>
      </c>
      <c r="S10" s="117">
        <f>+IFERROR(VLOOKUP(R10,[3]DATOS!$E$2:$F$17,2,FALSE),"")</f>
        <v>15</v>
      </c>
      <c r="T10" s="957"/>
      <c r="U10" s="957"/>
      <c r="V10" s="962"/>
      <c r="W10" s="957"/>
      <c r="X10" s="957"/>
      <c r="Y10" s="957"/>
      <c r="Z10" s="937"/>
      <c r="AA10" s="937"/>
      <c r="AB10" s="937"/>
      <c r="AC10" s="937"/>
      <c r="AD10" s="945"/>
      <c r="AE10" s="971"/>
      <c r="AF10" s="969"/>
      <c r="AG10" s="975"/>
      <c r="AH10" s="969"/>
      <c r="AI10" s="956"/>
      <c r="AJ10" s="956"/>
      <c r="AK10" s="956"/>
      <c r="AL10" s="956"/>
      <c r="AM10" s="953"/>
      <c r="AN10" s="978"/>
      <c r="AO10" s="942"/>
      <c r="AP10" s="942"/>
      <c r="AQ10" s="943"/>
      <c r="AR10" s="973"/>
      <c r="AS10" s="989"/>
      <c r="AT10" s="983"/>
      <c r="AU10" s="983"/>
      <c r="AV10" s="983"/>
      <c r="AW10" s="983"/>
      <c r="AX10" s="983"/>
      <c r="AY10" s="983"/>
      <c r="AZ10" s="983"/>
      <c r="BA10" s="983"/>
      <c r="BB10" s="983"/>
      <c r="BC10" s="983"/>
      <c r="BD10" s="1024"/>
      <c r="BE10" s="1017"/>
      <c r="BF10" s="1013"/>
      <c r="BG10" s="1013"/>
      <c r="BH10" s="1013"/>
      <c r="BI10" s="1007"/>
    </row>
    <row r="11" spans="1:61" ht="42" customHeight="1" x14ac:dyDescent="0.25">
      <c r="A11" s="962"/>
      <c r="B11" s="991"/>
      <c r="C11" s="953"/>
      <c r="D11" s="953"/>
      <c r="E11" s="986"/>
      <c r="F11" s="953"/>
      <c r="G11" s="945"/>
      <c r="H11" s="953"/>
      <c r="I11" s="116" t="s">
        <v>174</v>
      </c>
      <c r="J11" s="149" t="s">
        <v>147</v>
      </c>
      <c r="K11" s="954"/>
      <c r="L11" s="955"/>
      <c r="M11" s="956"/>
      <c r="N11" s="953"/>
      <c r="O11" s="1240"/>
      <c r="P11" s="953"/>
      <c r="Q11" s="117" t="s">
        <v>175</v>
      </c>
      <c r="R11" s="118" t="s">
        <v>176</v>
      </c>
      <c r="S11" s="117">
        <f>+IFERROR(VLOOKUP(R11,[3]DATOS!$E$2:$F$17,2,FALSE),"")</f>
        <v>15</v>
      </c>
      <c r="T11" s="957"/>
      <c r="U11" s="957"/>
      <c r="V11" s="962"/>
      <c r="W11" s="957"/>
      <c r="X11" s="957"/>
      <c r="Y11" s="957"/>
      <c r="Z11" s="937"/>
      <c r="AA11" s="937"/>
      <c r="AB11" s="937"/>
      <c r="AC11" s="937"/>
      <c r="AD11" s="945"/>
      <c r="AE11" s="971"/>
      <c r="AF11" s="969"/>
      <c r="AG11" s="975"/>
      <c r="AH11" s="969"/>
      <c r="AI11" s="956"/>
      <c r="AJ11" s="956"/>
      <c r="AK11" s="956"/>
      <c r="AL11" s="956"/>
      <c r="AM11" s="953"/>
      <c r="AN11" s="978"/>
      <c r="AO11" s="942"/>
      <c r="AP11" s="942"/>
      <c r="AQ11" s="943"/>
      <c r="AR11" s="973"/>
      <c r="AS11" s="989"/>
      <c r="AT11" s="983"/>
      <c r="AU11" s="983"/>
      <c r="AV11" s="983"/>
      <c r="AW11" s="983"/>
      <c r="AX11" s="983"/>
      <c r="AY11" s="983"/>
      <c r="AZ11" s="983"/>
      <c r="BA11" s="983"/>
      <c r="BB11" s="983"/>
      <c r="BC11" s="983"/>
      <c r="BD11" s="1024"/>
      <c r="BE11" s="1017"/>
      <c r="BF11" s="1013"/>
      <c r="BG11" s="1013"/>
      <c r="BH11" s="1013"/>
      <c r="BI11" s="1007"/>
    </row>
    <row r="12" spans="1:61" ht="54" customHeight="1" x14ac:dyDescent="0.25">
      <c r="A12" s="962"/>
      <c r="B12" s="991"/>
      <c r="C12" s="953"/>
      <c r="D12" s="953"/>
      <c r="E12" s="986"/>
      <c r="F12" s="953"/>
      <c r="G12" s="945"/>
      <c r="H12" s="953"/>
      <c r="I12" s="116" t="s">
        <v>177</v>
      </c>
      <c r="J12" s="149" t="s">
        <v>147</v>
      </c>
      <c r="K12" s="954"/>
      <c r="L12" s="955"/>
      <c r="M12" s="956"/>
      <c r="N12" s="953"/>
      <c r="O12" s="1240"/>
      <c r="P12" s="953"/>
      <c r="Q12" s="117" t="s">
        <v>178</v>
      </c>
      <c r="R12" s="118" t="s">
        <v>179</v>
      </c>
      <c r="S12" s="117">
        <f>+IFERROR(VLOOKUP(R12,[3]DATOS!$E$2:$F$17,2,FALSE),"")</f>
        <v>10</v>
      </c>
      <c r="T12" s="957"/>
      <c r="U12" s="957"/>
      <c r="V12" s="962"/>
      <c r="W12" s="957"/>
      <c r="X12" s="957"/>
      <c r="Y12" s="957"/>
      <c r="Z12" s="937"/>
      <c r="AA12" s="937"/>
      <c r="AB12" s="937"/>
      <c r="AC12" s="937"/>
      <c r="AD12" s="945"/>
      <c r="AE12" s="971"/>
      <c r="AF12" s="969"/>
      <c r="AG12" s="975"/>
      <c r="AH12" s="969"/>
      <c r="AI12" s="956"/>
      <c r="AJ12" s="956"/>
      <c r="AK12" s="956"/>
      <c r="AL12" s="956"/>
      <c r="AM12" s="953"/>
      <c r="AN12" s="978"/>
      <c r="AO12" s="942"/>
      <c r="AP12" s="942"/>
      <c r="AQ12" s="943"/>
      <c r="AR12" s="973"/>
      <c r="AS12" s="989"/>
      <c r="AT12" s="983"/>
      <c r="AU12" s="983"/>
      <c r="AV12" s="983"/>
      <c r="AW12" s="983"/>
      <c r="AX12" s="983"/>
      <c r="AY12" s="983"/>
      <c r="AZ12" s="983"/>
      <c r="BA12" s="983"/>
      <c r="BB12" s="983"/>
      <c r="BC12" s="983"/>
      <c r="BD12" s="1024"/>
      <c r="BE12" s="1017"/>
      <c r="BF12" s="1013"/>
      <c r="BG12" s="1013"/>
      <c r="BH12" s="1013"/>
      <c r="BI12" s="1007"/>
    </row>
    <row r="13" spans="1:61" ht="44.25" customHeight="1" x14ac:dyDescent="0.25">
      <c r="A13" s="962"/>
      <c r="B13" s="991"/>
      <c r="C13" s="953"/>
      <c r="D13" s="953"/>
      <c r="E13" s="986"/>
      <c r="F13" s="953"/>
      <c r="G13" s="945"/>
      <c r="H13" s="953"/>
      <c r="I13" s="116" t="s">
        <v>180</v>
      </c>
      <c r="J13" s="149" t="s">
        <v>168</v>
      </c>
      <c r="K13" s="954"/>
      <c r="L13" s="955"/>
      <c r="M13" s="956"/>
      <c r="N13" s="953"/>
      <c r="O13" s="1240"/>
      <c r="P13" s="953"/>
      <c r="Q13" s="957"/>
      <c r="R13" s="962"/>
      <c r="S13" s="957"/>
      <c r="T13" s="957"/>
      <c r="U13" s="957"/>
      <c r="V13" s="962"/>
      <c r="W13" s="957"/>
      <c r="X13" s="957"/>
      <c r="Y13" s="957"/>
      <c r="Z13" s="937"/>
      <c r="AA13" s="937"/>
      <c r="AB13" s="937"/>
      <c r="AC13" s="937"/>
      <c r="AD13" s="945"/>
      <c r="AE13" s="971"/>
      <c r="AF13" s="969"/>
      <c r="AG13" s="975"/>
      <c r="AH13" s="969"/>
      <c r="AI13" s="956"/>
      <c r="AJ13" s="956"/>
      <c r="AK13" s="956"/>
      <c r="AL13" s="956"/>
      <c r="AM13" s="953"/>
      <c r="AN13" s="978"/>
      <c r="AO13" s="942"/>
      <c r="AP13" s="942"/>
      <c r="AQ13" s="943"/>
      <c r="AR13" s="973"/>
      <c r="AS13" s="990"/>
      <c r="AT13" s="984"/>
      <c r="AU13" s="984"/>
      <c r="AV13" s="984"/>
      <c r="AW13" s="984"/>
      <c r="AX13" s="984"/>
      <c r="AY13" s="984"/>
      <c r="AZ13" s="984"/>
      <c r="BA13" s="984"/>
      <c r="BB13" s="984"/>
      <c r="BC13" s="984"/>
      <c r="BD13" s="1025"/>
      <c r="BE13" s="1018"/>
      <c r="BF13" s="1014"/>
      <c r="BG13" s="1014"/>
      <c r="BH13" s="1014"/>
      <c r="BI13" s="1008"/>
    </row>
    <row r="14" spans="1:61" ht="44.25" customHeight="1" x14ac:dyDescent="0.25">
      <c r="A14" s="962"/>
      <c r="B14" s="991"/>
      <c r="C14" s="953"/>
      <c r="D14" s="953"/>
      <c r="E14" s="986"/>
      <c r="F14" s="953"/>
      <c r="G14" s="945"/>
      <c r="H14" s="953"/>
      <c r="I14" s="116" t="s">
        <v>181</v>
      </c>
      <c r="J14" s="149" t="s">
        <v>147</v>
      </c>
      <c r="K14" s="954"/>
      <c r="L14" s="955"/>
      <c r="M14" s="956"/>
      <c r="N14" s="953"/>
      <c r="O14" s="1240"/>
      <c r="P14" s="953"/>
      <c r="Q14" s="957"/>
      <c r="R14" s="962"/>
      <c r="S14" s="957"/>
      <c r="T14" s="957"/>
      <c r="U14" s="957"/>
      <c r="V14" s="962"/>
      <c r="W14" s="957"/>
      <c r="X14" s="957"/>
      <c r="Y14" s="957"/>
      <c r="Z14" s="937"/>
      <c r="AA14" s="937"/>
      <c r="AB14" s="937"/>
      <c r="AC14" s="937"/>
      <c r="AD14" s="945"/>
      <c r="AE14" s="971"/>
      <c r="AF14" s="969"/>
      <c r="AG14" s="975"/>
      <c r="AH14" s="969"/>
      <c r="AI14" s="956"/>
      <c r="AJ14" s="956"/>
      <c r="AK14" s="956"/>
      <c r="AL14" s="956"/>
      <c r="AM14" s="953"/>
      <c r="AN14" s="978"/>
      <c r="AO14" s="942"/>
      <c r="AP14" s="942"/>
      <c r="AQ14" s="943"/>
      <c r="AR14" s="973"/>
      <c r="AS14" s="985"/>
      <c r="AT14" s="987"/>
      <c r="AU14" s="987"/>
      <c r="AV14" s="987"/>
      <c r="AW14" s="987"/>
      <c r="AX14" s="987"/>
      <c r="AY14" s="987"/>
      <c r="AZ14" s="987"/>
      <c r="BA14" s="987"/>
      <c r="BB14" s="987"/>
      <c r="BC14" s="987"/>
      <c r="BD14" s="1011"/>
      <c r="BE14" s="1009"/>
      <c r="BF14" s="981"/>
      <c r="BG14" s="981"/>
      <c r="BH14" s="981"/>
      <c r="BI14" s="1002"/>
    </row>
    <row r="15" spans="1:61" ht="44.25" customHeight="1" x14ac:dyDescent="0.25">
      <c r="A15" s="962"/>
      <c r="B15" s="991"/>
      <c r="C15" s="953"/>
      <c r="D15" s="953"/>
      <c r="E15" s="986"/>
      <c r="F15" s="953"/>
      <c r="G15" s="945"/>
      <c r="H15" s="953"/>
      <c r="I15" s="116" t="s">
        <v>182</v>
      </c>
      <c r="J15" s="149" t="s">
        <v>147</v>
      </c>
      <c r="K15" s="954"/>
      <c r="L15" s="955"/>
      <c r="M15" s="956"/>
      <c r="N15" s="953"/>
      <c r="O15" s="1240"/>
      <c r="P15" s="953"/>
      <c r="Q15" s="957"/>
      <c r="R15" s="962"/>
      <c r="S15" s="957"/>
      <c r="T15" s="957"/>
      <c r="U15" s="957"/>
      <c r="V15" s="962"/>
      <c r="W15" s="957"/>
      <c r="X15" s="957"/>
      <c r="Y15" s="957"/>
      <c r="Z15" s="937"/>
      <c r="AA15" s="937"/>
      <c r="AB15" s="937"/>
      <c r="AC15" s="937"/>
      <c r="AD15" s="945"/>
      <c r="AE15" s="971"/>
      <c r="AF15" s="969"/>
      <c r="AG15" s="975"/>
      <c r="AH15" s="969"/>
      <c r="AI15" s="956"/>
      <c r="AJ15" s="956"/>
      <c r="AK15" s="956"/>
      <c r="AL15" s="956"/>
      <c r="AM15" s="953"/>
      <c r="AN15" s="978"/>
      <c r="AO15" s="942"/>
      <c r="AP15" s="942"/>
      <c r="AQ15" s="943"/>
      <c r="AR15" s="973"/>
      <c r="AS15" s="985"/>
      <c r="AT15" s="987"/>
      <c r="AU15" s="987"/>
      <c r="AV15" s="987"/>
      <c r="AW15" s="987"/>
      <c r="AX15" s="987"/>
      <c r="AY15" s="987"/>
      <c r="AZ15" s="987"/>
      <c r="BA15" s="987"/>
      <c r="BB15" s="987"/>
      <c r="BC15" s="987"/>
      <c r="BD15" s="1011"/>
      <c r="BE15" s="1009"/>
      <c r="BF15" s="981"/>
      <c r="BG15" s="981"/>
      <c r="BH15" s="981"/>
      <c r="BI15" s="1002"/>
    </row>
    <row r="16" spans="1:61" ht="44.25" customHeight="1" x14ac:dyDescent="0.25">
      <c r="A16" s="962"/>
      <c r="B16" s="991"/>
      <c r="C16" s="953"/>
      <c r="D16" s="953"/>
      <c r="E16" s="986"/>
      <c r="F16" s="953"/>
      <c r="G16" s="945"/>
      <c r="H16" s="953"/>
      <c r="I16" s="116" t="s">
        <v>183</v>
      </c>
      <c r="J16" s="149" t="s">
        <v>147</v>
      </c>
      <c r="K16" s="954"/>
      <c r="L16" s="955"/>
      <c r="M16" s="956"/>
      <c r="N16" s="953"/>
      <c r="O16" s="1240"/>
      <c r="P16" s="953"/>
      <c r="Q16" s="957"/>
      <c r="R16" s="962"/>
      <c r="S16" s="957"/>
      <c r="T16" s="957"/>
      <c r="U16" s="957"/>
      <c r="V16" s="962"/>
      <c r="W16" s="957"/>
      <c r="X16" s="957"/>
      <c r="Y16" s="957"/>
      <c r="Z16" s="938"/>
      <c r="AA16" s="938"/>
      <c r="AB16" s="938"/>
      <c r="AC16" s="938"/>
      <c r="AD16" s="946"/>
      <c r="AE16" s="972"/>
      <c r="AF16" s="969"/>
      <c r="AG16" s="975"/>
      <c r="AH16" s="969"/>
      <c r="AI16" s="956"/>
      <c r="AJ16" s="956"/>
      <c r="AK16" s="956"/>
      <c r="AL16" s="956"/>
      <c r="AM16" s="953"/>
      <c r="AN16" s="979"/>
      <c r="AO16" s="942"/>
      <c r="AP16" s="942"/>
      <c r="AQ16" s="943"/>
      <c r="AR16" s="973"/>
      <c r="AS16" s="985"/>
      <c r="AT16" s="987"/>
      <c r="AU16" s="987"/>
      <c r="AV16" s="987"/>
      <c r="AW16" s="987"/>
      <c r="AX16" s="987"/>
      <c r="AY16" s="987"/>
      <c r="AZ16" s="987"/>
      <c r="BA16" s="987"/>
      <c r="BB16" s="987"/>
      <c r="BC16" s="987"/>
      <c r="BD16" s="1011"/>
      <c r="BE16" s="1009"/>
      <c r="BF16" s="981"/>
      <c r="BG16" s="981"/>
      <c r="BH16" s="981"/>
      <c r="BI16" s="1002"/>
    </row>
    <row r="17" spans="1:61" ht="40.5" customHeight="1" x14ac:dyDescent="0.25">
      <c r="A17" s="962"/>
      <c r="B17" s="991"/>
      <c r="C17" s="953"/>
      <c r="D17" s="953"/>
      <c r="E17" s="986" t="s">
        <v>532</v>
      </c>
      <c r="F17" s="953"/>
      <c r="G17" s="945"/>
      <c r="H17" s="953"/>
      <c r="I17" s="116" t="s">
        <v>184</v>
      </c>
      <c r="J17" s="149" t="s">
        <v>147</v>
      </c>
      <c r="K17" s="954"/>
      <c r="L17" s="955"/>
      <c r="M17" s="956"/>
      <c r="N17" s="953"/>
      <c r="O17" s="986" t="s">
        <v>533</v>
      </c>
      <c r="P17" s="953"/>
      <c r="Q17" s="117" t="s">
        <v>150</v>
      </c>
      <c r="R17" s="118"/>
      <c r="S17" s="117" t="str">
        <f>+IFERROR(VLOOKUP(R17,[3]DATOS!$E$2:$F$17,2,FALSE),"")</f>
        <v/>
      </c>
      <c r="T17" s="957">
        <f>SUM(S17:S23)</f>
        <v>0</v>
      </c>
      <c r="U17" s="957" t="str">
        <f>+IF(AND(T17&lt;=100,T17&gt;=96),"Fuerte",IF(AND(T17&lt;=95,T17&gt;=86),"Moderado",IF(AND(T17&lt;=85,K17&gt;=0),"Débil"," ")))</f>
        <v>Débil</v>
      </c>
      <c r="V17" s="962"/>
      <c r="W17" s="957">
        <f>IF(AND(EXACT(U17,"Fuerte"),(EXACT(V17,"Fuerte"))),"Fuerte",IF(AND(EXACT(U17,"Fuerte"),(EXACT(V17,"Moderado"))),"Moderado",IF(AND(EXACT(U17,"Fuerte"),(EXACT(V17,"Débil"))),"Débil",IF(AND(EXACT(U17,"Moderado"),(EXACT(V17,"Fuerte"))),"Moderado",IF(AND(EXACT(U17,"Moderado"),(EXACT(V17,"Moderado"))),"Moderado",IF(AND(EXACT(U17,"Moderado"),(EXACT(V17,"Débil"))),"Débil",IF(AND(EXACT(U17,"Débil"),(EXACT(V17,"Fuerte"))),"Débil",IF(AND(EXACT(U17,"Débil"),(EXACT(V17,"Moderado"))),"Débil",IF(AND(EXACT(U17,"Débil"),(EXACT(V17,"Débil"))),"Débil",)))))))))</f>
        <v>0</v>
      </c>
      <c r="X17" s="957" t="b">
        <f>IF(W17="Fuerte",100,IF(W17="Moderado",50,IF(W17="Débil",0)))</f>
        <v>0</v>
      </c>
      <c r="Y17" s="957"/>
      <c r="Z17" s="936" t="s">
        <v>66</v>
      </c>
      <c r="AA17" s="214"/>
      <c r="AB17" s="214"/>
      <c r="AC17" s="214"/>
      <c r="AD17" s="944"/>
      <c r="AE17" s="970"/>
      <c r="AF17" s="969"/>
      <c r="AG17" s="975"/>
      <c r="AH17" s="969"/>
      <c r="AI17" s="956"/>
      <c r="AJ17" s="956"/>
      <c r="AK17" s="956"/>
      <c r="AL17" s="956"/>
      <c r="AM17" s="953"/>
      <c r="AN17" s="980" t="s">
        <v>534</v>
      </c>
      <c r="AO17" s="942"/>
      <c r="AP17" s="942"/>
      <c r="AQ17" s="943"/>
      <c r="AR17" s="973" t="s">
        <v>535</v>
      </c>
      <c r="AS17" s="985"/>
      <c r="AT17" s="987"/>
      <c r="AU17" s="987"/>
      <c r="AV17" s="987"/>
      <c r="AW17" s="987"/>
      <c r="AX17" s="987"/>
      <c r="AY17" s="987"/>
      <c r="AZ17" s="987"/>
      <c r="BA17" s="987"/>
      <c r="BB17" s="987"/>
      <c r="BC17" s="987"/>
      <c r="BD17" s="1011"/>
      <c r="BE17" s="1009"/>
      <c r="BF17" s="981"/>
      <c r="BG17" s="981"/>
      <c r="BH17" s="981"/>
      <c r="BI17" s="1002"/>
    </row>
    <row r="18" spans="1:61" ht="42" customHeight="1" x14ac:dyDescent="0.25">
      <c r="A18" s="962"/>
      <c r="B18" s="991"/>
      <c r="C18" s="953"/>
      <c r="D18" s="953"/>
      <c r="E18" s="986"/>
      <c r="F18" s="953"/>
      <c r="G18" s="945"/>
      <c r="H18" s="953"/>
      <c r="I18" s="119" t="s">
        <v>185</v>
      </c>
      <c r="J18" s="149" t="s">
        <v>147</v>
      </c>
      <c r="K18" s="954"/>
      <c r="L18" s="955"/>
      <c r="M18" s="956"/>
      <c r="N18" s="953"/>
      <c r="O18" s="986"/>
      <c r="P18" s="953"/>
      <c r="Q18" s="117" t="s">
        <v>162</v>
      </c>
      <c r="R18" s="118"/>
      <c r="S18" s="117" t="str">
        <f>+IFERROR(VLOOKUP(R18,[3]DATOS!$E$2:$F$17,2,FALSE),"")</f>
        <v/>
      </c>
      <c r="T18" s="957"/>
      <c r="U18" s="957"/>
      <c r="V18" s="962"/>
      <c r="W18" s="957"/>
      <c r="X18" s="957"/>
      <c r="Y18" s="957"/>
      <c r="Z18" s="937"/>
      <c r="AA18" s="226"/>
      <c r="AB18" s="226"/>
      <c r="AC18" s="226"/>
      <c r="AD18" s="945"/>
      <c r="AE18" s="971"/>
      <c r="AF18" s="969"/>
      <c r="AG18" s="975"/>
      <c r="AH18" s="969"/>
      <c r="AI18" s="956"/>
      <c r="AJ18" s="956"/>
      <c r="AK18" s="956"/>
      <c r="AL18" s="956"/>
      <c r="AM18" s="953"/>
      <c r="AN18" s="980"/>
      <c r="AO18" s="942"/>
      <c r="AP18" s="942"/>
      <c r="AQ18" s="943"/>
      <c r="AR18" s="973"/>
      <c r="AS18" s="985"/>
      <c r="AT18" s="987"/>
      <c r="AU18" s="987"/>
      <c r="AV18" s="987"/>
      <c r="AW18" s="987"/>
      <c r="AX18" s="987"/>
      <c r="AY18" s="987"/>
      <c r="AZ18" s="987"/>
      <c r="BA18" s="987"/>
      <c r="BB18" s="987"/>
      <c r="BC18" s="987"/>
      <c r="BD18" s="1011"/>
      <c r="BE18" s="1009"/>
      <c r="BF18" s="981"/>
      <c r="BG18" s="981"/>
      <c r="BH18" s="981"/>
      <c r="BI18" s="1002"/>
    </row>
    <row r="19" spans="1:61" ht="22.5" customHeight="1" x14ac:dyDescent="0.25">
      <c r="A19" s="962"/>
      <c r="B19" s="991"/>
      <c r="C19" s="953"/>
      <c r="D19" s="953"/>
      <c r="E19" s="986"/>
      <c r="F19" s="953"/>
      <c r="G19" s="945"/>
      <c r="H19" s="953"/>
      <c r="I19" s="119" t="s">
        <v>186</v>
      </c>
      <c r="J19" s="149" t="s">
        <v>147</v>
      </c>
      <c r="K19" s="954"/>
      <c r="L19" s="955"/>
      <c r="M19" s="956"/>
      <c r="N19" s="953"/>
      <c r="O19" s="986"/>
      <c r="P19" s="953"/>
      <c r="Q19" s="117" t="s">
        <v>165</v>
      </c>
      <c r="R19" s="118"/>
      <c r="S19" s="117" t="str">
        <f>+IFERROR(VLOOKUP(R19,[3]DATOS!$E$2:$F$17,2,FALSE),"")</f>
        <v/>
      </c>
      <c r="T19" s="957"/>
      <c r="U19" s="957"/>
      <c r="V19" s="962"/>
      <c r="W19" s="957"/>
      <c r="X19" s="957"/>
      <c r="Y19" s="957"/>
      <c r="Z19" s="937"/>
      <c r="AA19" s="226"/>
      <c r="AB19" s="226"/>
      <c r="AC19" s="226"/>
      <c r="AD19" s="945"/>
      <c r="AE19" s="971"/>
      <c r="AF19" s="969"/>
      <c r="AG19" s="975"/>
      <c r="AH19" s="969"/>
      <c r="AI19" s="956"/>
      <c r="AJ19" s="956"/>
      <c r="AK19" s="956"/>
      <c r="AL19" s="956"/>
      <c r="AM19" s="953"/>
      <c r="AN19" s="980"/>
      <c r="AO19" s="942"/>
      <c r="AP19" s="942"/>
      <c r="AQ19" s="943"/>
      <c r="AR19" s="973"/>
      <c r="AS19" s="985"/>
      <c r="AT19" s="987"/>
      <c r="AU19" s="987"/>
      <c r="AV19" s="987"/>
      <c r="AW19" s="987"/>
      <c r="AX19" s="987"/>
      <c r="AY19" s="987"/>
      <c r="AZ19" s="987"/>
      <c r="BA19" s="987"/>
      <c r="BB19" s="987"/>
      <c r="BC19" s="987"/>
      <c r="BD19" s="1011"/>
      <c r="BE19" s="1009"/>
      <c r="BF19" s="981"/>
      <c r="BG19" s="981"/>
      <c r="BH19" s="981"/>
      <c r="BI19" s="1002"/>
    </row>
    <row r="20" spans="1:61" ht="27" customHeight="1" x14ac:dyDescent="0.25">
      <c r="A20" s="962"/>
      <c r="B20" s="991"/>
      <c r="C20" s="953"/>
      <c r="D20" s="953"/>
      <c r="E20" s="986"/>
      <c r="F20" s="953"/>
      <c r="G20" s="945"/>
      <c r="H20" s="953"/>
      <c r="I20" s="119" t="s">
        <v>187</v>
      </c>
      <c r="J20" s="149" t="s">
        <v>147</v>
      </c>
      <c r="K20" s="954"/>
      <c r="L20" s="955"/>
      <c r="M20" s="956"/>
      <c r="N20" s="953"/>
      <c r="O20" s="986"/>
      <c r="P20" s="953"/>
      <c r="Q20" s="117" t="s">
        <v>169</v>
      </c>
      <c r="R20" s="118"/>
      <c r="S20" s="117" t="str">
        <f>+IFERROR(VLOOKUP(R20,[3]DATOS!$E$2:$F$17,2,FALSE),"")</f>
        <v/>
      </c>
      <c r="T20" s="957"/>
      <c r="U20" s="957"/>
      <c r="V20" s="962"/>
      <c r="W20" s="957"/>
      <c r="X20" s="957"/>
      <c r="Y20" s="957"/>
      <c r="Z20" s="937"/>
      <c r="AA20" s="226"/>
      <c r="AB20" s="226"/>
      <c r="AC20" s="226"/>
      <c r="AD20" s="945"/>
      <c r="AE20" s="971"/>
      <c r="AF20" s="969"/>
      <c r="AG20" s="975"/>
      <c r="AH20" s="969"/>
      <c r="AI20" s="956"/>
      <c r="AJ20" s="956"/>
      <c r="AK20" s="956"/>
      <c r="AL20" s="956"/>
      <c r="AM20" s="953"/>
      <c r="AN20" s="980"/>
      <c r="AO20" s="942"/>
      <c r="AP20" s="942"/>
      <c r="AQ20" s="943"/>
      <c r="AR20" s="973"/>
      <c r="AS20" s="985"/>
      <c r="AT20" s="987"/>
      <c r="AU20" s="987"/>
      <c r="AV20" s="987"/>
      <c r="AW20" s="987"/>
      <c r="AX20" s="987"/>
      <c r="AY20" s="987"/>
      <c r="AZ20" s="987"/>
      <c r="BA20" s="987"/>
      <c r="BB20" s="987"/>
      <c r="BC20" s="987"/>
      <c r="BD20" s="1011"/>
      <c r="BE20" s="1009"/>
      <c r="BF20" s="981"/>
      <c r="BG20" s="981"/>
      <c r="BH20" s="981"/>
      <c r="BI20" s="1002"/>
    </row>
    <row r="21" spans="1:61" ht="42" customHeight="1" x14ac:dyDescent="0.25">
      <c r="A21" s="962"/>
      <c r="B21" s="991"/>
      <c r="C21" s="953"/>
      <c r="D21" s="953"/>
      <c r="E21" s="986"/>
      <c r="F21" s="953"/>
      <c r="G21" s="945"/>
      <c r="H21" s="953"/>
      <c r="I21" s="119" t="s">
        <v>188</v>
      </c>
      <c r="J21" s="120" t="s">
        <v>168</v>
      </c>
      <c r="K21" s="954"/>
      <c r="L21" s="955"/>
      <c r="M21" s="956"/>
      <c r="N21" s="953"/>
      <c r="O21" s="986"/>
      <c r="P21" s="953"/>
      <c r="Q21" s="117" t="s">
        <v>172</v>
      </c>
      <c r="R21" s="118"/>
      <c r="S21" s="117" t="str">
        <f>+IFERROR(VLOOKUP(R21,[3]DATOS!$E$2:$F$17,2,FALSE),"")</f>
        <v/>
      </c>
      <c r="T21" s="957"/>
      <c r="U21" s="957"/>
      <c r="V21" s="962"/>
      <c r="W21" s="957"/>
      <c r="X21" s="957"/>
      <c r="Y21" s="957"/>
      <c r="Z21" s="937"/>
      <c r="AA21" s="226">
        <v>4</v>
      </c>
      <c r="AB21" s="226">
        <v>4</v>
      </c>
      <c r="AC21" s="226">
        <v>4</v>
      </c>
      <c r="AD21" s="945"/>
      <c r="AE21" s="971"/>
      <c r="AF21" s="969"/>
      <c r="AG21" s="975"/>
      <c r="AH21" s="969"/>
      <c r="AI21" s="956"/>
      <c r="AJ21" s="956"/>
      <c r="AK21" s="956"/>
      <c r="AL21" s="956"/>
      <c r="AM21" s="953"/>
      <c r="AN21" s="980"/>
      <c r="AO21" s="942"/>
      <c r="AP21" s="942"/>
      <c r="AQ21" s="943"/>
      <c r="AR21" s="973"/>
      <c r="AS21" s="985"/>
      <c r="AT21" s="987"/>
      <c r="AU21" s="987"/>
      <c r="AV21" s="987"/>
      <c r="AW21" s="987"/>
      <c r="AX21" s="987"/>
      <c r="AY21" s="987"/>
      <c r="AZ21" s="987"/>
      <c r="BA21" s="987"/>
      <c r="BB21" s="987"/>
      <c r="BC21" s="987"/>
      <c r="BD21" s="1011"/>
      <c r="BE21" s="1009"/>
      <c r="BF21" s="981"/>
      <c r="BG21" s="981"/>
      <c r="BH21" s="981"/>
      <c r="BI21" s="1002"/>
    </row>
    <row r="22" spans="1:61" ht="51" customHeight="1" x14ac:dyDescent="0.25">
      <c r="A22" s="962"/>
      <c r="B22" s="991"/>
      <c r="C22" s="953"/>
      <c r="D22" s="953"/>
      <c r="E22" s="986"/>
      <c r="F22" s="953"/>
      <c r="G22" s="945"/>
      <c r="H22" s="953"/>
      <c r="I22" s="119" t="s">
        <v>189</v>
      </c>
      <c r="J22" s="149" t="s">
        <v>168</v>
      </c>
      <c r="K22" s="954"/>
      <c r="L22" s="955"/>
      <c r="M22" s="956"/>
      <c r="N22" s="953"/>
      <c r="O22" s="986"/>
      <c r="P22" s="953"/>
      <c r="Q22" s="117" t="s">
        <v>175</v>
      </c>
      <c r="R22" s="118"/>
      <c r="S22" s="117" t="str">
        <f>+IFERROR(VLOOKUP(R22,[3]DATOS!$E$2:$F$17,2,FALSE),"")</f>
        <v/>
      </c>
      <c r="T22" s="957"/>
      <c r="U22" s="957"/>
      <c r="V22" s="962"/>
      <c r="W22" s="957"/>
      <c r="X22" s="957"/>
      <c r="Y22" s="957"/>
      <c r="Z22" s="937"/>
      <c r="AA22" s="226"/>
      <c r="AB22" s="226"/>
      <c r="AC22" s="226"/>
      <c r="AD22" s="945"/>
      <c r="AE22" s="971"/>
      <c r="AF22" s="969"/>
      <c r="AG22" s="975"/>
      <c r="AH22" s="969"/>
      <c r="AI22" s="956"/>
      <c r="AJ22" s="956"/>
      <c r="AK22" s="956"/>
      <c r="AL22" s="956"/>
      <c r="AM22" s="953"/>
      <c r="AN22" s="980"/>
      <c r="AO22" s="942"/>
      <c r="AP22" s="942"/>
      <c r="AQ22" s="943"/>
      <c r="AR22" s="973"/>
      <c r="AS22" s="985"/>
      <c r="AT22" s="987"/>
      <c r="AU22" s="987"/>
      <c r="AV22" s="987"/>
      <c r="AW22" s="987"/>
      <c r="AX22" s="987"/>
      <c r="AY22" s="987"/>
      <c r="AZ22" s="987"/>
      <c r="BA22" s="987"/>
      <c r="BB22" s="987"/>
      <c r="BC22" s="987"/>
      <c r="BD22" s="1011"/>
      <c r="BE22" s="1009"/>
      <c r="BF22" s="981"/>
      <c r="BG22" s="981"/>
      <c r="BH22" s="981"/>
      <c r="BI22" s="1002"/>
    </row>
    <row r="23" spans="1:61" ht="36.75" customHeight="1" x14ac:dyDescent="0.25">
      <c r="A23" s="962"/>
      <c r="B23" s="991"/>
      <c r="C23" s="953"/>
      <c r="D23" s="953"/>
      <c r="E23" s="986"/>
      <c r="F23" s="953"/>
      <c r="G23" s="945"/>
      <c r="H23" s="953"/>
      <c r="I23" s="119" t="s">
        <v>190</v>
      </c>
      <c r="J23" s="149" t="s">
        <v>168</v>
      </c>
      <c r="K23" s="954"/>
      <c r="L23" s="955"/>
      <c r="M23" s="956"/>
      <c r="N23" s="953"/>
      <c r="O23" s="986"/>
      <c r="P23" s="953"/>
      <c r="Q23" s="117" t="s">
        <v>178</v>
      </c>
      <c r="R23" s="118"/>
      <c r="S23" s="117" t="str">
        <f>+IFERROR(VLOOKUP(R23,[3]DATOS!$E$2:$F$17,2,FALSE),"")</f>
        <v/>
      </c>
      <c r="T23" s="957"/>
      <c r="U23" s="957"/>
      <c r="V23" s="962"/>
      <c r="W23" s="957"/>
      <c r="X23" s="957"/>
      <c r="Y23" s="957"/>
      <c r="Z23" s="937"/>
      <c r="AA23" s="226"/>
      <c r="AB23" s="226"/>
      <c r="AC23" s="226"/>
      <c r="AD23" s="945"/>
      <c r="AE23" s="971"/>
      <c r="AF23" s="969"/>
      <c r="AG23" s="975"/>
      <c r="AH23" s="969"/>
      <c r="AI23" s="956"/>
      <c r="AJ23" s="956"/>
      <c r="AK23" s="956"/>
      <c r="AL23" s="956"/>
      <c r="AM23" s="953"/>
      <c r="AN23" s="980"/>
      <c r="AO23" s="942"/>
      <c r="AP23" s="942"/>
      <c r="AQ23" s="943"/>
      <c r="AR23" s="973"/>
      <c r="AS23" s="985"/>
      <c r="AT23" s="987"/>
      <c r="AU23" s="987"/>
      <c r="AV23" s="987"/>
      <c r="AW23" s="987"/>
      <c r="AX23" s="987"/>
      <c r="AY23" s="987"/>
      <c r="AZ23" s="987"/>
      <c r="BA23" s="987"/>
      <c r="BB23" s="987"/>
      <c r="BC23" s="987"/>
      <c r="BD23" s="1011"/>
      <c r="BE23" s="1009"/>
      <c r="BF23" s="981"/>
      <c r="BG23" s="981"/>
      <c r="BH23" s="981"/>
      <c r="BI23" s="1002"/>
    </row>
    <row r="24" spans="1:61" ht="33.75" customHeight="1" thickBot="1" x14ac:dyDescent="0.3">
      <c r="A24" s="962"/>
      <c r="B24" s="991"/>
      <c r="C24" s="953"/>
      <c r="D24" s="953"/>
      <c r="E24" s="986"/>
      <c r="F24" s="953"/>
      <c r="G24" s="946"/>
      <c r="H24" s="953"/>
      <c r="I24" s="119" t="s">
        <v>191</v>
      </c>
      <c r="J24" s="149" t="s">
        <v>168</v>
      </c>
      <c r="K24" s="954"/>
      <c r="L24" s="955"/>
      <c r="M24" s="956"/>
      <c r="N24" s="953"/>
      <c r="O24" s="986"/>
      <c r="P24" s="953"/>
      <c r="Q24" s="117"/>
      <c r="R24" s="118"/>
      <c r="S24" s="117"/>
      <c r="T24" s="957"/>
      <c r="U24" s="957"/>
      <c r="V24" s="962"/>
      <c r="W24" s="957"/>
      <c r="X24" s="957"/>
      <c r="Y24" s="957"/>
      <c r="Z24" s="938"/>
      <c r="AA24" s="227"/>
      <c r="AB24" s="227"/>
      <c r="AC24" s="227"/>
      <c r="AD24" s="946"/>
      <c r="AE24" s="972"/>
      <c r="AF24" s="969"/>
      <c r="AG24" s="975"/>
      <c r="AH24" s="969"/>
      <c r="AI24" s="956"/>
      <c r="AJ24" s="956"/>
      <c r="AK24" s="956"/>
      <c r="AL24" s="956"/>
      <c r="AM24" s="953"/>
      <c r="AN24" s="980"/>
      <c r="AO24" s="942"/>
      <c r="AP24" s="942"/>
      <c r="AQ24" s="943"/>
      <c r="AR24" s="973"/>
      <c r="AS24" s="985"/>
      <c r="AT24" s="987"/>
      <c r="AU24" s="987"/>
      <c r="AV24" s="987"/>
      <c r="AW24" s="987"/>
      <c r="AX24" s="987"/>
      <c r="AY24" s="987"/>
      <c r="AZ24" s="987"/>
      <c r="BA24" s="987"/>
      <c r="BB24" s="987"/>
      <c r="BC24" s="987"/>
      <c r="BD24" s="1011"/>
      <c r="BE24" s="1009"/>
      <c r="BF24" s="981"/>
      <c r="BG24" s="981"/>
      <c r="BH24" s="981"/>
      <c r="BI24" s="1002"/>
    </row>
    <row r="25" spans="1:61" ht="48.75" customHeight="1" x14ac:dyDescent="0.25">
      <c r="A25" s="962">
        <v>2</v>
      </c>
      <c r="B25" s="991" t="s">
        <v>524</v>
      </c>
      <c r="C25" s="953" t="s">
        <v>536</v>
      </c>
      <c r="D25" s="953" t="s">
        <v>142</v>
      </c>
      <c r="E25" s="986" t="s">
        <v>537</v>
      </c>
      <c r="F25" s="953" t="s">
        <v>538</v>
      </c>
      <c r="G25" s="944" t="s">
        <v>527</v>
      </c>
      <c r="H25" s="953" t="s">
        <v>145</v>
      </c>
      <c r="I25" s="116" t="s">
        <v>146</v>
      </c>
      <c r="J25" s="149" t="s">
        <v>147</v>
      </c>
      <c r="K25" s="954">
        <f>COUNTIF(J25:J43,"Si")</f>
        <v>14</v>
      </c>
      <c r="L25" s="955" t="str">
        <f>+IF(AND(K25&lt;6,K25&gt;0),"Moderado",IF(AND(K25&lt;12,K25&gt;5),"Mayor",IF(AND(K25&lt;20,K25&gt;11),"Catastrófico","Responda las Preguntas de Impacto")))</f>
        <v>Catastrófico</v>
      </c>
      <c r="M25" s="956" t="str">
        <f>IF(AND(EXACT(H25,"Rara vez"),(EXACT(L25,"Moderado"))),"Moderado",IF(AND(EXACT(H25,"Rara vez"),(EXACT(L25,"Mayor"))),"Alto",IF(AND(EXACT(H25,"Rara vez"),(EXACT(L25,"Catastrófico"))),"Extremo",IF(AND(EXACT(H25,"Improbable"),(EXACT(L25,"Moderado"))),"Moderado",IF(AND(EXACT(H25,"Improbable"),(EXACT(L25,"Mayor"))),"Alto",IF(AND(EXACT(H25,"Improbable"),(EXACT(L25,"Catastrófico"))),"Extremo",IF(AND(EXACT(H25,"Posible"),(EXACT(L25,"Moderado"))),"Alto",IF(AND(EXACT(H25,"Posible"),(EXACT(L25,"Mayor"))),"Extremo",IF(AND(EXACT(H25,"Posible"),(EXACT(L25,"Catastrófico"))),"Extremo",IF(AND(EXACT(H25,"Probable"),(EXACT(L25,"Moderado"))),"Alto",IF(AND(EXACT(H25,"Probable"),(EXACT(L25,"Mayor"))),"Extremo",IF(AND(EXACT(H25,"Probable"),(EXACT(L25,"Catastrófico"))),"Extremo",IF(AND(EXACT(H25,"Casi Seguro"),(EXACT(L25,"Moderado"))),"Extremo",IF(AND(EXACT(H25,"Casi Seguro"),(EXACT(L25,"Mayor"))),"Extremo",IF(AND(EXACT(H25,"Casi Seguro"),(EXACT(L25,"Catastrófico"))),"Extremo","")))))))))))))))</f>
        <v>Extremo</v>
      </c>
      <c r="N25" s="953" t="s">
        <v>528</v>
      </c>
      <c r="O25" s="986" t="s">
        <v>1070</v>
      </c>
      <c r="P25" s="953" t="s">
        <v>149</v>
      </c>
      <c r="Q25" s="117" t="s">
        <v>150</v>
      </c>
      <c r="R25" s="118" t="s">
        <v>151</v>
      </c>
      <c r="S25" s="117">
        <f>+IFERROR(VLOOKUP(R25,[3]DATOS!$E$2:$F$17,2,FALSE),"")</f>
        <v>15</v>
      </c>
      <c r="T25" s="957">
        <f>SUM(S25:S31)</f>
        <v>100</v>
      </c>
      <c r="U25" s="957" t="str">
        <f>+IF(AND(T25&lt;=100,T25&gt;=96),"Fuerte",IF(AND(T25&lt;=95,T25&gt;=86),"Moderado",IF(AND(T25&lt;=85,K25&gt;=0),"Débil"," ")))</f>
        <v>Fuerte</v>
      </c>
      <c r="V25" s="962" t="s">
        <v>152</v>
      </c>
      <c r="W25" s="957" t="str">
        <f>IF(AND(EXACT(U25,"Fuerte"),(EXACT(V25,"Fuerte"))),"Fuerte",IF(AND(EXACT(U25,"Fuerte"),(EXACT(V25,"Moderado"))),"Moderado",IF(AND(EXACT(U25,"Fuerte"),(EXACT(V25,"Débil"))),"Débil",IF(AND(EXACT(U25,"Moderado"),(EXACT(V25,"Fuerte"))),"Moderado",IF(AND(EXACT(U25,"Moderado"),(EXACT(V25,"Moderado"))),"Moderado",IF(AND(EXACT(U25,"Moderado"),(EXACT(V25,"Débil"))),"Débil",IF(AND(EXACT(U25,"Débil"),(EXACT(V25,"Fuerte"))),"Débil",IF(AND(EXACT(U25,"Débil"),(EXACT(V25,"Moderado"))),"Débil",IF(AND(EXACT(U25,"Débil"),(EXACT(V25,"Débil"))),"Débil",)))))))))</f>
        <v>Fuerte</v>
      </c>
      <c r="X25" s="957">
        <f>IF(W25="Fuerte",100,IF(W25="Moderado",50,IF(W25="Débil",0)))</f>
        <v>100</v>
      </c>
      <c r="Y25" s="957">
        <f>AVERAGE(X25:X43)</f>
        <v>100</v>
      </c>
      <c r="Z25" s="936" t="s">
        <v>539</v>
      </c>
      <c r="AA25" s="214"/>
      <c r="AB25" s="214"/>
      <c r="AC25" s="214"/>
      <c r="AD25" s="944" t="s">
        <v>540</v>
      </c>
      <c r="AE25" s="970" t="s">
        <v>458</v>
      </c>
      <c r="AF25" s="969" t="str">
        <f>+IF(Y25=100,"Fuerte",IF(AND(Y25&lt;=99,Y25&gt;=50),"Moderado",IF(Y25&lt;50,"Débil"," ")))</f>
        <v>Fuerte</v>
      </c>
      <c r="AG25" s="975" t="s">
        <v>156</v>
      </c>
      <c r="AH25" s="969" t="s">
        <v>157</v>
      </c>
      <c r="AI25" s="956" t="str">
        <f>IF(AND(OR(AH25="Directamente",AH25="Indirectamente",AH25="No Disminuye"),(AF25="Fuerte"),(AG25="Directamente"),(OR(H25="Rara vez",H25="Improbable",H25="Posible"))),"Rara vez",IF(AND(OR(AH25="Directamente",AH25="Indirectamente",AH25="No Disminuye"),(AF25="Fuerte"),(AG25="Directamente"),(H25="Probable")),"Improbable",IF(AND(OR(AH25="Directamente",AH25="Indirectamente",AH25="No Disminuye"),(AF25="Fuerte"),(AG25="Directamente"),(H25="Casi Seguro")),"Posible",IF(AND(AH25="Directamente",AG25="No disminuye",AF25="Fuerte"),H25,IF(AND(OR(AH25="Directamente",AH25="Indirectamente",AH25="No Disminuye"),AF25="Moderado",AG25="Directamente",(OR(H25="Rara vez",H25="Improbable"))),"Rara vez",IF(AND(OR(AH25="Directamente",AH25="Indirectamente",AH25="No Disminuye"),(AF25="Moderado"),(AG25="Directamente"),(H25="Posible")),"Improbable",IF(AND(OR(AH25="Directamente",AH25="Indirectamente",AH25="No Disminuye"),(AF25="Moderado"),(AG25="Directamente"),(H25="Probable")),"Posible",IF(AND(OR(AH25="Directamente",AH25="Indirectamente",AH25="No Disminuye"),(AF25="Moderado"),(AG25="Directamente"),(H25="Casi Seguro")),"Probable",IF(AND(AH25="Directamente",AG25="No disminuye",AF25="Moderado"),H25,IF(AF25="Débil",H25," ESTA COMBINACION NO ESTÁ CONTEMPLADA EN LA METODOLOGÍA "))))))))))</f>
        <v>Rara vez</v>
      </c>
      <c r="AJ25" s="956" t="str">
        <f>IF(AND(OR(AH25="Directamente",AH25="Indirectamente",AH25="No Disminuye"),AF25="Moderado",AG25="Directamente",(OR(H25="Raro",H25="Improbable"))),"Raro",IF(AND(OR(AH25="Directamente",AH25="Indirectamente",AH25="No Disminuye"),(AF25="Moderado"),(AG25="Directamente"),(H25="Posible")),"Improbable",IF(AND(OR(AH25="Directamente",AH25="Indirectamente",AH25="No Disminuye"),(AF25="Moderado"),(AG25="Directamente"),(H25="Probable")),"Posible",IF(AND(OR(AH25="Directamente",AH25="Indirectamente",AH25="No Disminuye"),(AF25="Moderado"),(AG25="Directamente"),(H25="Casi Seguro")),"Probable",IF(AND(AH25="Directamente",AG25="No disminuye",AF25="Moderado"),H25," ")))))</f>
        <v xml:space="preserve"> </v>
      </c>
      <c r="AK25" s="956" t="str">
        <f>L25</f>
        <v>Catastrófico</v>
      </c>
      <c r="AL25" s="956" t="str">
        <f>IF(AND(EXACT(AI25,"Rara vez"),(EXACT(AK25,"Moderado"))),"Moderado",IF(AND(EXACT(AI25,"Rara vez"),(EXACT(AK25,"Mayor"))),"Alto",IF(AND(EXACT(AI25,"Rara vez"),(EXACT(AK25,"Catastrófico"))),"Extremo",IF(AND(EXACT(AI25,"Improbable"),(EXACT(AK25,"Moderado"))),"Moderado",IF(AND(EXACT(AI25,"Improbable"),(EXACT(AK25,"Mayor"))),"Alto",IF(AND(EXACT(AI25,"Improbable"),(EXACT(AK25,"Catastrófico"))),"Extremo",IF(AND(EXACT(AI25,"Posible"),(EXACT(AK25,"Moderado"))),"Alto",IF(AND(EXACT(AI25,"Posible"),(EXACT(AK25,"Mayor"))),"Extremo",IF(AND(EXACT(AI25,"Posible"),(EXACT(AK25,"Catastrófico"))),"Extremo",IF(AND(EXACT(AI25,"Probable"),(EXACT(AK25,"Moderado"))),"Alto",IF(AND(EXACT(AI25,"Probable"),(EXACT(AK25,"Mayor"))),"Extremo",IF(AND(EXACT(AI25,"Probable"),(EXACT(AK25,"Catastrófico"))),"Extremo",IF(AND(EXACT(AI25,"Casi Seguro"),(EXACT(AK25,"Moderado"))),"Extremo",IF(AND(EXACT(AI25,"Casi Seguro"),(EXACT(AK25,"Mayor"))),"Extremo",IF(AND(EXACT(AI25,"Casi Seguro"),(EXACT(AK25,"Catastrófico"))),"Extremo","")))))))))))))))</f>
        <v>Extremo</v>
      </c>
      <c r="AM25" s="953" t="s">
        <v>528</v>
      </c>
      <c r="AN25" s="977" t="s">
        <v>541</v>
      </c>
      <c r="AO25" s="942">
        <v>44562</v>
      </c>
      <c r="AP25" s="942">
        <v>44926</v>
      </c>
      <c r="AQ25" s="943" t="s">
        <v>540</v>
      </c>
      <c r="AR25" s="973" t="s">
        <v>542</v>
      </c>
      <c r="AS25" s="988"/>
      <c r="AT25" s="982"/>
      <c r="AU25" s="982"/>
      <c r="AV25" s="982"/>
      <c r="AW25" s="982"/>
      <c r="AX25" s="982"/>
      <c r="AY25" s="982"/>
      <c r="AZ25" s="982"/>
      <c r="BA25" s="982"/>
      <c r="BB25" s="982"/>
      <c r="BC25" s="982"/>
      <c r="BD25" s="1023"/>
      <c r="BE25" s="1016"/>
      <c r="BF25" s="1012"/>
      <c r="BG25" s="1012"/>
      <c r="BH25" s="1012"/>
      <c r="BI25" s="1006"/>
    </row>
    <row r="26" spans="1:61" ht="47.25" customHeight="1" x14ac:dyDescent="0.25">
      <c r="A26" s="962"/>
      <c r="B26" s="991"/>
      <c r="C26" s="953"/>
      <c r="D26" s="953"/>
      <c r="E26" s="986"/>
      <c r="F26" s="953"/>
      <c r="G26" s="945"/>
      <c r="H26" s="953"/>
      <c r="I26" s="116" t="s">
        <v>161</v>
      </c>
      <c r="J26" s="149" t="s">
        <v>147</v>
      </c>
      <c r="K26" s="954"/>
      <c r="L26" s="955"/>
      <c r="M26" s="956"/>
      <c r="N26" s="953"/>
      <c r="O26" s="986"/>
      <c r="P26" s="953"/>
      <c r="Q26" s="117" t="s">
        <v>162</v>
      </c>
      <c r="R26" s="118" t="s">
        <v>163</v>
      </c>
      <c r="S26" s="117">
        <f>+IFERROR(VLOOKUP(R26,[3]DATOS!$E$2:$F$17,2,FALSE),"")</f>
        <v>15</v>
      </c>
      <c r="T26" s="957"/>
      <c r="U26" s="957"/>
      <c r="V26" s="962"/>
      <c r="W26" s="957"/>
      <c r="X26" s="957"/>
      <c r="Y26" s="957"/>
      <c r="Z26" s="937"/>
      <c r="AA26" s="226"/>
      <c r="AB26" s="226"/>
      <c r="AC26" s="226"/>
      <c r="AD26" s="945"/>
      <c r="AE26" s="971"/>
      <c r="AF26" s="969"/>
      <c r="AG26" s="975"/>
      <c r="AH26" s="969"/>
      <c r="AI26" s="956"/>
      <c r="AJ26" s="956"/>
      <c r="AK26" s="956"/>
      <c r="AL26" s="956"/>
      <c r="AM26" s="953"/>
      <c r="AN26" s="978"/>
      <c r="AO26" s="942"/>
      <c r="AP26" s="942"/>
      <c r="AQ26" s="943"/>
      <c r="AR26" s="973"/>
      <c r="AS26" s="989"/>
      <c r="AT26" s="983"/>
      <c r="AU26" s="983"/>
      <c r="AV26" s="983"/>
      <c r="AW26" s="983"/>
      <c r="AX26" s="983"/>
      <c r="AY26" s="983"/>
      <c r="AZ26" s="983"/>
      <c r="BA26" s="983"/>
      <c r="BB26" s="983"/>
      <c r="BC26" s="983"/>
      <c r="BD26" s="1024"/>
      <c r="BE26" s="1017"/>
      <c r="BF26" s="1013"/>
      <c r="BG26" s="1013"/>
      <c r="BH26" s="1013"/>
      <c r="BI26" s="1007"/>
    </row>
    <row r="27" spans="1:61" ht="67.5" customHeight="1" x14ac:dyDescent="0.25">
      <c r="A27" s="962"/>
      <c r="B27" s="991"/>
      <c r="C27" s="953"/>
      <c r="D27" s="953"/>
      <c r="E27" s="986"/>
      <c r="F27" s="953"/>
      <c r="G27" s="945"/>
      <c r="H27" s="953"/>
      <c r="I27" s="116" t="s">
        <v>164</v>
      </c>
      <c r="J27" s="149" t="s">
        <v>147</v>
      </c>
      <c r="K27" s="954"/>
      <c r="L27" s="955"/>
      <c r="M27" s="956"/>
      <c r="N27" s="953"/>
      <c r="O27" s="986"/>
      <c r="P27" s="953"/>
      <c r="Q27" s="117" t="s">
        <v>165</v>
      </c>
      <c r="R27" s="118" t="s">
        <v>166</v>
      </c>
      <c r="S27" s="117">
        <f>+IFERROR(VLOOKUP(R27,[3]DATOS!$E$2:$F$17,2,FALSE),"")</f>
        <v>15</v>
      </c>
      <c r="T27" s="957"/>
      <c r="U27" s="957"/>
      <c r="V27" s="962"/>
      <c r="W27" s="957"/>
      <c r="X27" s="957"/>
      <c r="Y27" s="957"/>
      <c r="Z27" s="937"/>
      <c r="AA27" s="226"/>
      <c r="AB27" s="226"/>
      <c r="AC27" s="226"/>
      <c r="AD27" s="945"/>
      <c r="AE27" s="971"/>
      <c r="AF27" s="969"/>
      <c r="AG27" s="975"/>
      <c r="AH27" s="969"/>
      <c r="AI27" s="956"/>
      <c r="AJ27" s="956"/>
      <c r="AK27" s="956"/>
      <c r="AL27" s="956"/>
      <c r="AM27" s="953"/>
      <c r="AN27" s="978"/>
      <c r="AO27" s="942"/>
      <c r="AP27" s="942"/>
      <c r="AQ27" s="943"/>
      <c r="AR27" s="973"/>
      <c r="AS27" s="989"/>
      <c r="AT27" s="983"/>
      <c r="AU27" s="983"/>
      <c r="AV27" s="983"/>
      <c r="AW27" s="983"/>
      <c r="AX27" s="983"/>
      <c r="AY27" s="983"/>
      <c r="AZ27" s="983"/>
      <c r="BA27" s="983"/>
      <c r="BB27" s="983"/>
      <c r="BC27" s="983"/>
      <c r="BD27" s="1024"/>
      <c r="BE27" s="1017"/>
      <c r="BF27" s="1013"/>
      <c r="BG27" s="1013"/>
      <c r="BH27" s="1013"/>
      <c r="BI27" s="1007"/>
    </row>
    <row r="28" spans="1:61" ht="61.5" customHeight="1" x14ac:dyDescent="0.25">
      <c r="A28" s="962"/>
      <c r="B28" s="991"/>
      <c r="C28" s="953"/>
      <c r="D28" s="953"/>
      <c r="E28" s="986"/>
      <c r="F28" s="953"/>
      <c r="G28" s="945"/>
      <c r="H28" s="953"/>
      <c r="I28" s="116" t="s">
        <v>167</v>
      </c>
      <c r="J28" s="149" t="s">
        <v>168</v>
      </c>
      <c r="K28" s="954"/>
      <c r="L28" s="955"/>
      <c r="M28" s="956"/>
      <c r="N28" s="953"/>
      <c r="O28" s="986"/>
      <c r="P28" s="953"/>
      <c r="Q28" s="117" t="s">
        <v>169</v>
      </c>
      <c r="R28" s="118" t="s">
        <v>170</v>
      </c>
      <c r="S28" s="117">
        <f>+IFERROR(VLOOKUP(R28,[3]DATOS!$E$2:$F$17,2,FALSE),"")</f>
        <v>15</v>
      </c>
      <c r="T28" s="957"/>
      <c r="U28" s="957"/>
      <c r="V28" s="962"/>
      <c r="W28" s="957"/>
      <c r="X28" s="957"/>
      <c r="Y28" s="957"/>
      <c r="Z28" s="937"/>
      <c r="AA28" s="226"/>
      <c r="AB28" s="226"/>
      <c r="AC28" s="226"/>
      <c r="AD28" s="945"/>
      <c r="AE28" s="971"/>
      <c r="AF28" s="969"/>
      <c r="AG28" s="975"/>
      <c r="AH28" s="969"/>
      <c r="AI28" s="956"/>
      <c r="AJ28" s="956"/>
      <c r="AK28" s="956"/>
      <c r="AL28" s="956"/>
      <c r="AM28" s="953"/>
      <c r="AN28" s="978"/>
      <c r="AO28" s="942"/>
      <c r="AP28" s="942"/>
      <c r="AQ28" s="943"/>
      <c r="AR28" s="973"/>
      <c r="AS28" s="989"/>
      <c r="AT28" s="983"/>
      <c r="AU28" s="983"/>
      <c r="AV28" s="983"/>
      <c r="AW28" s="983"/>
      <c r="AX28" s="983"/>
      <c r="AY28" s="983"/>
      <c r="AZ28" s="983"/>
      <c r="BA28" s="983"/>
      <c r="BB28" s="983"/>
      <c r="BC28" s="983"/>
      <c r="BD28" s="1024"/>
      <c r="BE28" s="1017"/>
      <c r="BF28" s="1013"/>
      <c r="BG28" s="1013"/>
      <c r="BH28" s="1013"/>
      <c r="BI28" s="1007"/>
    </row>
    <row r="29" spans="1:61" ht="69.75" customHeight="1" x14ac:dyDescent="0.25">
      <c r="A29" s="962"/>
      <c r="B29" s="991"/>
      <c r="C29" s="953"/>
      <c r="D29" s="953"/>
      <c r="E29" s="986"/>
      <c r="F29" s="953"/>
      <c r="G29" s="945"/>
      <c r="H29" s="953"/>
      <c r="I29" s="116" t="s">
        <v>171</v>
      </c>
      <c r="J29" s="149" t="s">
        <v>147</v>
      </c>
      <c r="K29" s="954"/>
      <c r="L29" s="955"/>
      <c r="M29" s="956"/>
      <c r="N29" s="953"/>
      <c r="O29" s="986"/>
      <c r="P29" s="953"/>
      <c r="Q29" s="117" t="s">
        <v>172</v>
      </c>
      <c r="R29" s="118" t="s">
        <v>173</v>
      </c>
      <c r="S29" s="117">
        <f>+IFERROR(VLOOKUP(R29,[3]DATOS!$E$2:$F$17,2,FALSE),"")</f>
        <v>15</v>
      </c>
      <c r="T29" s="957"/>
      <c r="U29" s="957"/>
      <c r="V29" s="962"/>
      <c r="W29" s="957"/>
      <c r="X29" s="957"/>
      <c r="Y29" s="957"/>
      <c r="Z29" s="937"/>
      <c r="AA29" s="226"/>
      <c r="AB29" s="226"/>
      <c r="AC29" s="226"/>
      <c r="AD29" s="945"/>
      <c r="AE29" s="971"/>
      <c r="AF29" s="969"/>
      <c r="AG29" s="975"/>
      <c r="AH29" s="969"/>
      <c r="AI29" s="956"/>
      <c r="AJ29" s="956"/>
      <c r="AK29" s="956"/>
      <c r="AL29" s="956"/>
      <c r="AM29" s="953"/>
      <c r="AN29" s="978"/>
      <c r="AO29" s="942"/>
      <c r="AP29" s="942"/>
      <c r="AQ29" s="943"/>
      <c r="AR29" s="973"/>
      <c r="AS29" s="989"/>
      <c r="AT29" s="983"/>
      <c r="AU29" s="983"/>
      <c r="AV29" s="983"/>
      <c r="AW29" s="983"/>
      <c r="AX29" s="983"/>
      <c r="AY29" s="983"/>
      <c r="AZ29" s="983"/>
      <c r="BA29" s="983"/>
      <c r="BB29" s="983"/>
      <c r="BC29" s="983"/>
      <c r="BD29" s="1024"/>
      <c r="BE29" s="1017"/>
      <c r="BF29" s="1013"/>
      <c r="BG29" s="1013"/>
      <c r="BH29" s="1013"/>
      <c r="BI29" s="1007"/>
    </row>
    <row r="30" spans="1:61" ht="69.75" customHeight="1" x14ac:dyDescent="0.25">
      <c r="A30" s="962"/>
      <c r="B30" s="991"/>
      <c r="C30" s="953"/>
      <c r="D30" s="953"/>
      <c r="E30" s="986"/>
      <c r="F30" s="953"/>
      <c r="G30" s="945"/>
      <c r="H30" s="953"/>
      <c r="I30" s="116" t="s">
        <v>174</v>
      </c>
      <c r="J30" s="149" t="s">
        <v>147</v>
      </c>
      <c r="K30" s="954"/>
      <c r="L30" s="955"/>
      <c r="M30" s="956"/>
      <c r="N30" s="953"/>
      <c r="O30" s="986"/>
      <c r="P30" s="953"/>
      <c r="Q30" s="117" t="s">
        <v>175</v>
      </c>
      <c r="R30" s="118" t="s">
        <v>176</v>
      </c>
      <c r="S30" s="117">
        <f>+IFERROR(VLOOKUP(R30,[3]DATOS!$E$2:$F$17,2,FALSE),"")</f>
        <v>15</v>
      </c>
      <c r="T30" s="957"/>
      <c r="U30" s="957"/>
      <c r="V30" s="962"/>
      <c r="W30" s="957"/>
      <c r="X30" s="957"/>
      <c r="Y30" s="957"/>
      <c r="Z30" s="937"/>
      <c r="AA30" s="228">
        <v>0.33</v>
      </c>
      <c r="AB30" s="228">
        <v>0.33</v>
      </c>
      <c r="AC30" s="228">
        <v>0.34</v>
      </c>
      <c r="AD30" s="945"/>
      <c r="AE30" s="971"/>
      <c r="AF30" s="969"/>
      <c r="AG30" s="975"/>
      <c r="AH30" s="969"/>
      <c r="AI30" s="956"/>
      <c r="AJ30" s="956"/>
      <c r="AK30" s="956"/>
      <c r="AL30" s="956"/>
      <c r="AM30" s="953"/>
      <c r="AN30" s="978"/>
      <c r="AO30" s="942"/>
      <c r="AP30" s="942"/>
      <c r="AQ30" s="943"/>
      <c r="AR30" s="973"/>
      <c r="AS30" s="989"/>
      <c r="AT30" s="983"/>
      <c r="AU30" s="983"/>
      <c r="AV30" s="983"/>
      <c r="AW30" s="983"/>
      <c r="AX30" s="983"/>
      <c r="AY30" s="983"/>
      <c r="AZ30" s="983"/>
      <c r="BA30" s="983"/>
      <c r="BB30" s="983"/>
      <c r="BC30" s="983"/>
      <c r="BD30" s="1024"/>
      <c r="BE30" s="1017"/>
      <c r="BF30" s="1013"/>
      <c r="BG30" s="1013"/>
      <c r="BH30" s="1013"/>
      <c r="BI30" s="1007"/>
    </row>
    <row r="31" spans="1:61" ht="63.75" customHeight="1" x14ac:dyDescent="0.25">
      <c r="A31" s="962"/>
      <c r="B31" s="991"/>
      <c r="C31" s="953"/>
      <c r="D31" s="953"/>
      <c r="E31" s="986"/>
      <c r="F31" s="953"/>
      <c r="G31" s="945"/>
      <c r="H31" s="953"/>
      <c r="I31" s="116" t="s">
        <v>177</v>
      </c>
      <c r="J31" s="149" t="s">
        <v>147</v>
      </c>
      <c r="K31" s="954"/>
      <c r="L31" s="955"/>
      <c r="M31" s="956"/>
      <c r="N31" s="953"/>
      <c r="O31" s="986"/>
      <c r="P31" s="953"/>
      <c r="Q31" s="117" t="s">
        <v>178</v>
      </c>
      <c r="R31" s="118" t="s">
        <v>179</v>
      </c>
      <c r="S31" s="117">
        <f>+IFERROR(VLOOKUP(R31,[3]DATOS!$E$2:$F$17,2,FALSE),"")</f>
        <v>10</v>
      </c>
      <c r="T31" s="957"/>
      <c r="U31" s="957"/>
      <c r="V31" s="962"/>
      <c r="W31" s="957"/>
      <c r="X31" s="957"/>
      <c r="Y31" s="957"/>
      <c r="Z31" s="937"/>
      <c r="AA31" s="226"/>
      <c r="AB31" s="226"/>
      <c r="AC31" s="226"/>
      <c r="AD31" s="945"/>
      <c r="AE31" s="971"/>
      <c r="AF31" s="969"/>
      <c r="AG31" s="975"/>
      <c r="AH31" s="969"/>
      <c r="AI31" s="956"/>
      <c r="AJ31" s="956"/>
      <c r="AK31" s="956"/>
      <c r="AL31" s="956"/>
      <c r="AM31" s="953"/>
      <c r="AN31" s="978"/>
      <c r="AO31" s="942"/>
      <c r="AP31" s="942"/>
      <c r="AQ31" s="943"/>
      <c r="AR31" s="973"/>
      <c r="AS31" s="989"/>
      <c r="AT31" s="983"/>
      <c r="AU31" s="983"/>
      <c r="AV31" s="983"/>
      <c r="AW31" s="983"/>
      <c r="AX31" s="983"/>
      <c r="AY31" s="983"/>
      <c r="AZ31" s="983"/>
      <c r="BA31" s="983"/>
      <c r="BB31" s="983"/>
      <c r="BC31" s="983"/>
      <c r="BD31" s="1024"/>
      <c r="BE31" s="1017"/>
      <c r="BF31" s="1013"/>
      <c r="BG31" s="1013"/>
      <c r="BH31" s="1013"/>
      <c r="BI31" s="1007"/>
    </row>
    <row r="32" spans="1:61" ht="65.25" customHeight="1" x14ac:dyDescent="0.25">
      <c r="A32" s="962"/>
      <c r="B32" s="991"/>
      <c r="C32" s="953"/>
      <c r="D32" s="953"/>
      <c r="E32" s="986"/>
      <c r="F32" s="953"/>
      <c r="G32" s="945"/>
      <c r="H32" s="953"/>
      <c r="I32" s="116" t="s">
        <v>180</v>
      </c>
      <c r="J32" s="149" t="s">
        <v>147</v>
      </c>
      <c r="K32" s="954"/>
      <c r="L32" s="955"/>
      <c r="M32" s="956"/>
      <c r="N32" s="953"/>
      <c r="O32" s="986"/>
      <c r="P32" s="953"/>
      <c r="Q32" s="957"/>
      <c r="R32" s="962"/>
      <c r="S32" s="957"/>
      <c r="T32" s="957"/>
      <c r="U32" s="957"/>
      <c r="V32" s="962"/>
      <c r="W32" s="957"/>
      <c r="X32" s="957"/>
      <c r="Y32" s="957"/>
      <c r="Z32" s="937"/>
      <c r="AA32" s="226"/>
      <c r="AB32" s="226"/>
      <c r="AC32" s="226"/>
      <c r="AD32" s="945"/>
      <c r="AE32" s="971"/>
      <c r="AF32" s="969"/>
      <c r="AG32" s="975"/>
      <c r="AH32" s="969"/>
      <c r="AI32" s="956"/>
      <c r="AJ32" s="956"/>
      <c r="AK32" s="956"/>
      <c r="AL32" s="956"/>
      <c r="AM32" s="953"/>
      <c r="AN32" s="978"/>
      <c r="AO32" s="942"/>
      <c r="AP32" s="942"/>
      <c r="AQ32" s="943"/>
      <c r="AR32" s="973"/>
      <c r="AS32" s="990"/>
      <c r="AT32" s="984"/>
      <c r="AU32" s="984"/>
      <c r="AV32" s="984"/>
      <c r="AW32" s="984"/>
      <c r="AX32" s="984"/>
      <c r="AY32" s="984"/>
      <c r="AZ32" s="984"/>
      <c r="BA32" s="984"/>
      <c r="BB32" s="984"/>
      <c r="BC32" s="984"/>
      <c r="BD32" s="1025"/>
      <c r="BE32" s="1018"/>
      <c r="BF32" s="1014"/>
      <c r="BG32" s="1014"/>
      <c r="BH32" s="1014"/>
      <c r="BI32" s="1008"/>
    </row>
    <row r="33" spans="1:61" ht="57.75" customHeight="1" x14ac:dyDescent="0.25">
      <c r="A33" s="962"/>
      <c r="B33" s="991"/>
      <c r="C33" s="953"/>
      <c r="D33" s="953"/>
      <c r="E33" s="986"/>
      <c r="F33" s="953"/>
      <c r="G33" s="945"/>
      <c r="H33" s="953"/>
      <c r="I33" s="116" t="s">
        <v>181</v>
      </c>
      <c r="J33" s="149" t="s">
        <v>147</v>
      </c>
      <c r="K33" s="954"/>
      <c r="L33" s="955"/>
      <c r="M33" s="956"/>
      <c r="N33" s="953"/>
      <c r="O33" s="986"/>
      <c r="P33" s="953"/>
      <c r="Q33" s="957"/>
      <c r="R33" s="962"/>
      <c r="S33" s="957"/>
      <c r="T33" s="957"/>
      <c r="U33" s="957"/>
      <c r="V33" s="962"/>
      <c r="W33" s="957"/>
      <c r="X33" s="957"/>
      <c r="Y33" s="957"/>
      <c r="Z33" s="937"/>
      <c r="AA33" s="226"/>
      <c r="AB33" s="226"/>
      <c r="AC33" s="226"/>
      <c r="AD33" s="945"/>
      <c r="AE33" s="971"/>
      <c r="AF33" s="969"/>
      <c r="AG33" s="975"/>
      <c r="AH33" s="969"/>
      <c r="AI33" s="956"/>
      <c r="AJ33" s="956"/>
      <c r="AK33" s="956"/>
      <c r="AL33" s="956"/>
      <c r="AM33" s="953"/>
      <c r="AN33" s="978"/>
      <c r="AO33" s="942"/>
      <c r="AP33" s="942"/>
      <c r="AQ33" s="943"/>
      <c r="AR33" s="973"/>
      <c r="AS33" s="985"/>
      <c r="AT33" s="987"/>
      <c r="AU33" s="987"/>
      <c r="AV33" s="987"/>
      <c r="AW33" s="987"/>
      <c r="AX33" s="987"/>
      <c r="AY33" s="987"/>
      <c r="AZ33" s="987"/>
      <c r="BA33" s="987"/>
      <c r="BB33" s="987"/>
      <c r="BC33" s="987"/>
      <c r="BD33" s="1011"/>
      <c r="BE33" s="1009"/>
      <c r="BF33" s="981"/>
      <c r="BG33" s="981"/>
      <c r="BH33" s="981"/>
      <c r="BI33" s="1002"/>
    </row>
    <row r="34" spans="1:61" ht="41.25" customHeight="1" x14ac:dyDescent="0.25">
      <c r="A34" s="962"/>
      <c r="B34" s="991"/>
      <c r="C34" s="953"/>
      <c r="D34" s="953"/>
      <c r="E34" s="986"/>
      <c r="F34" s="953"/>
      <c r="G34" s="945"/>
      <c r="H34" s="953"/>
      <c r="I34" s="116" t="s">
        <v>182</v>
      </c>
      <c r="J34" s="149" t="s">
        <v>147</v>
      </c>
      <c r="K34" s="954"/>
      <c r="L34" s="955"/>
      <c r="M34" s="956"/>
      <c r="N34" s="953"/>
      <c r="O34" s="986"/>
      <c r="P34" s="953"/>
      <c r="Q34" s="957"/>
      <c r="R34" s="962"/>
      <c r="S34" s="957"/>
      <c r="T34" s="957"/>
      <c r="U34" s="957"/>
      <c r="V34" s="962"/>
      <c r="W34" s="957"/>
      <c r="X34" s="957"/>
      <c r="Y34" s="957"/>
      <c r="Z34" s="937"/>
      <c r="AA34" s="226"/>
      <c r="AB34" s="226"/>
      <c r="AC34" s="226"/>
      <c r="AD34" s="945"/>
      <c r="AE34" s="971"/>
      <c r="AF34" s="969"/>
      <c r="AG34" s="975"/>
      <c r="AH34" s="969"/>
      <c r="AI34" s="956"/>
      <c r="AJ34" s="956"/>
      <c r="AK34" s="956"/>
      <c r="AL34" s="956"/>
      <c r="AM34" s="953"/>
      <c r="AN34" s="978"/>
      <c r="AO34" s="942"/>
      <c r="AP34" s="942"/>
      <c r="AQ34" s="943"/>
      <c r="AR34" s="973"/>
      <c r="AS34" s="985"/>
      <c r="AT34" s="987"/>
      <c r="AU34" s="987"/>
      <c r="AV34" s="987"/>
      <c r="AW34" s="987"/>
      <c r="AX34" s="987"/>
      <c r="AY34" s="987"/>
      <c r="AZ34" s="987"/>
      <c r="BA34" s="987"/>
      <c r="BB34" s="987"/>
      <c r="BC34" s="987"/>
      <c r="BD34" s="1011"/>
      <c r="BE34" s="1009"/>
      <c r="BF34" s="981"/>
      <c r="BG34" s="981"/>
      <c r="BH34" s="981"/>
      <c r="BI34" s="1002"/>
    </row>
    <row r="35" spans="1:61" ht="42.75" customHeight="1" x14ac:dyDescent="0.25">
      <c r="A35" s="962"/>
      <c r="B35" s="991"/>
      <c r="C35" s="953"/>
      <c r="D35" s="953"/>
      <c r="E35" s="986"/>
      <c r="F35" s="953"/>
      <c r="G35" s="945"/>
      <c r="H35" s="953"/>
      <c r="I35" s="116" t="s">
        <v>183</v>
      </c>
      <c r="J35" s="149" t="s">
        <v>147</v>
      </c>
      <c r="K35" s="954"/>
      <c r="L35" s="955"/>
      <c r="M35" s="956"/>
      <c r="N35" s="953"/>
      <c r="O35" s="986"/>
      <c r="P35" s="953"/>
      <c r="Q35" s="957"/>
      <c r="R35" s="962"/>
      <c r="S35" s="957"/>
      <c r="T35" s="957"/>
      <c r="U35" s="957"/>
      <c r="V35" s="962"/>
      <c r="W35" s="957"/>
      <c r="X35" s="957"/>
      <c r="Y35" s="957"/>
      <c r="Z35" s="938"/>
      <c r="AA35" s="227"/>
      <c r="AB35" s="227"/>
      <c r="AC35" s="227"/>
      <c r="AD35" s="946"/>
      <c r="AE35" s="972"/>
      <c r="AF35" s="969"/>
      <c r="AG35" s="975"/>
      <c r="AH35" s="969"/>
      <c r="AI35" s="956"/>
      <c r="AJ35" s="956"/>
      <c r="AK35" s="956"/>
      <c r="AL35" s="956"/>
      <c r="AM35" s="953"/>
      <c r="AN35" s="979"/>
      <c r="AO35" s="942"/>
      <c r="AP35" s="942"/>
      <c r="AQ35" s="943"/>
      <c r="AR35" s="973"/>
      <c r="AS35" s="985"/>
      <c r="AT35" s="987"/>
      <c r="AU35" s="987"/>
      <c r="AV35" s="987"/>
      <c r="AW35" s="987"/>
      <c r="AX35" s="987"/>
      <c r="AY35" s="987"/>
      <c r="AZ35" s="987"/>
      <c r="BA35" s="987"/>
      <c r="BB35" s="987"/>
      <c r="BC35" s="987"/>
      <c r="BD35" s="1011"/>
      <c r="BE35" s="1009"/>
      <c r="BF35" s="981"/>
      <c r="BG35" s="981"/>
      <c r="BH35" s="981"/>
      <c r="BI35" s="1002"/>
    </row>
    <row r="36" spans="1:61" ht="48.75" customHeight="1" x14ac:dyDescent="0.25">
      <c r="A36" s="962"/>
      <c r="B36" s="991"/>
      <c r="C36" s="953"/>
      <c r="D36" s="953"/>
      <c r="E36" s="986" t="s">
        <v>532</v>
      </c>
      <c r="F36" s="953"/>
      <c r="G36" s="945"/>
      <c r="H36" s="953"/>
      <c r="I36" s="116" t="s">
        <v>184</v>
      </c>
      <c r="J36" s="149" t="s">
        <v>147</v>
      </c>
      <c r="K36" s="954"/>
      <c r="L36" s="955"/>
      <c r="M36" s="956"/>
      <c r="N36" s="953"/>
      <c r="O36" s="986"/>
      <c r="P36" s="953"/>
      <c r="Q36" s="117" t="s">
        <v>150</v>
      </c>
      <c r="R36" s="118"/>
      <c r="S36" s="117" t="str">
        <f>+IFERROR(VLOOKUP(R36,[3]DATOS!$E$2:$F$17,2,FALSE),"")</f>
        <v/>
      </c>
      <c r="T36" s="957">
        <f>SUM(S36:S42)</f>
        <v>0</v>
      </c>
      <c r="U36" s="957" t="str">
        <f>+IF(AND(T36&lt;=100,T36&gt;=96),"Fuerte",IF(AND(T36&lt;=95,T36&gt;=86),"Moderado",IF(AND(T36&lt;=85,K36&gt;=0),"Débil"," ")))</f>
        <v>Débil</v>
      </c>
      <c r="V36" s="962"/>
      <c r="W36" s="957">
        <f>IF(AND(EXACT(U36,"Fuerte"),(EXACT(V36,"Fuerte"))),"Fuerte",IF(AND(EXACT(U36,"Fuerte"),(EXACT(V36,"Moderado"))),"Moderado",IF(AND(EXACT(U36,"Fuerte"),(EXACT(V36,"Débil"))),"Débil",IF(AND(EXACT(U36,"Moderado"),(EXACT(V36,"Fuerte"))),"Moderado",IF(AND(EXACT(U36,"Moderado"),(EXACT(V36,"Moderado"))),"Moderado",IF(AND(EXACT(U36,"Moderado"),(EXACT(V36,"Débil"))),"Débil",IF(AND(EXACT(U36,"Débil"),(EXACT(V36,"Fuerte"))),"Débil",IF(AND(EXACT(U36,"Débil"),(EXACT(V36,"Moderado"))),"Débil",IF(AND(EXACT(U36,"Débil"),(EXACT(V36,"Débil"))),"Débil",)))))))))</f>
        <v>0</v>
      </c>
      <c r="X36" s="957" t="b">
        <f>IF(W36="Fuerte",100,IF(W36="Moderado",50,IF(W36="Débil",0)))</f>
        <v>0</v>
      </c>
      <c r="Y36" s="957"/>
      <c r="Z36" s="936"/>
      <c r="AA36" s="214"/>
      <c r="AB36" s="214"/>
      <c r="AC36" s="214"/>
      <c r="AD36" s="944"/>
      <c r="AE36" s="970"/>
      <c r="AF36" s="969"/>
      <c r="AG36" s="975"/>
      <c r="AH36" s="969"/>
      <c r="AI36" s="956"/>
      <c r="AJ36" s="956"/>
      <c r="AK36" s="956"/>
      <c r="AL36" s="956"/>
      <c r="AM36" s="953"/>
      <c r="AN36" s="980" t="s">
        <v>543</v>
      </c>
      <c r="AO36" s="942"/>
      <c r="AP36" s="942"/>
      <c r="AQ36" s="943"/>
      <c r="AR36" s="973" t="s">
        <v>544</v>
      </c>
      <c r="AS36" s="985"/>
      <c r="AT36" s="987"/>
      <c r="AU36" s="987"/>
      <c r="AV36" s="987"/>
      <c r="AW36" s="987"/>
      <c r="AX36" s="987"/>
      <c r="AY36" s="987"/>
      <c r="AZ36" s="987"/>
      <c r="BA36" s="987"/>
      <c r="BB36" s="987"/>
      <c r="BC36" s="987"/>
      <c r="BD36" s="1011"/>
      <c r="BE36" s="1009"/>
      <c r="BF36" s="981"/>
      <c r="BG36" s="981"/>
      <c r="BH36" s="981"/>
      <c r="BI36" s="1002"/>
    </row>
    <row r="37" spans="1:61" ht="51" customHeight="1" x14ac:dyDescent="0.25">
      <c r="A37" s="962"/>
      <c r="B37" s="991"/>
      <c r="C37" s="953"/>
      <c r="D37" s="953"/>
      <c r="E37" s="986"/>
      <c r="F37" s="953"/>
      <c r="G37" s="945"/>
      <c r="H37" s="953"/>
      <c r="I37" s="119" t="s">
        <v>185</v>
      </c>
      <c r="J37" s="149" t="s">
        <v>147</v>
      </c>
      <c r="K37" s="954"/>
      <c r="L37" s="955"/>
      <c r="M37" s="956"/>
      <c r="N37" s="953"/>
      <c r="O37" s="986"/>
      <c r="P37" s="953"/>
      <c r="Q37" s="117" t="s">
        <v>162</v>
      </c>
      <c r="R37" s="118"/>
      <c r="S37" s="117" t="str">
        <f>+IFERROR(VLOOKUP(R37,[3]DATOS!$E$2:$F$17,2,FALSE),"")</f>
        <v/>
      </c>
      <c r="T37" s="957"/>
      <c r="U37" s="957"/>
      <c r="V37" s="962"/>
      <c r="W37" s="957"/>
      <c r="X37" s="957"/>
      <c r="Y37" s="957"/>
      <c r="Z37" s="937"/>
      <c r="AA37" s="226"/>
      <c r="AB37" s="226"/>
      <c r="AC37" s="226"/>
      <c r="AD37" s="945"/>
      <c r="AE37" s="971"/>
      <c r="AF37" s="969"/>
      <c r="AG37" s="975"/>
      <c r="AH37" s="969"/>
      <c r="AI37" s="956"/>
      <c r="AJ37" s="956"/>
      <c r="AK37" s="956"/>
      <c r="AL37" s="956"/>
      <c r="AM37" s="953"/>
      <c r="AN37" s="980"/>
      <c r="AO37" s="942"/>
      <c r="AP37" s="942"/>
      <c r="AQ37" s="943"/>
      <c r="AR37" s="973"/>
      <c r="AS37" s="985"/>
      <c r="AT37" s="987"/>
      <c r="AU37" s="987"/>
      <c r="AV37" s="987"/>
      <c r="AW37" s="987"/>
      <c r="AX37" s="987"/>
      <c r="AY37" s="987"/>
      <c r="AZ37" s="987"/>
      <c r="BA37" s="987"/>
      <c r="BB37" s="987"/>
      <c r="BC37" s="987"/>
      <c r="BD37" s="1011"/>
      <c r="BE37" s="1009"/>
      <c r="BF37" s="981"/>
      <c r="BG37" s="981"/>
      <c r="BH37" s="981"/>
      <c r="BI37" s="1002"/>
    </row>
    <row r="38" spans="1:61" ht="52.5" customHeight="1" x14ac:dyDescent="0.25">
      <c r="A38" s="962"/>
      <c r="B38" s="991"/>
      <c r="C38" s="953"/>
      <c r="D38" s="953"/>
      <c r="E38" s="986"/>
      <c r="F38" s="953"/>
      <c r="G38" s="945"/>
      <c r="H38" s="953"/>
      <c r="I38" s="119" t="s">
        <v>186</v>
      </c>
      <c r="J38" s="149" t="s">
        <v>147</v>
      </c>
      <c r="K38" s="954"/>
      <c r="L38" s="955"/>
      <c r="M38" s="956"/>
      <c r="N38" s="953"/>
      <c r="O38" s="986"/>
      <c r="P38" s="953"/>
      <c r="Q38" s="117" t="s">
        <v>165</v>
      </c>
      <c r="R38" s="118"/>
      <c r="S38" s="117" t="str">
        <f>+IFERROR(VLOOKUP(R38,[3]DATOS!$E$2:$F$17,2,FALSE),"")</f>
        <v/>
      </c>
      <c r="T38" s="957"/>
      <c r="U38" s="957"/>
      <c r="V38" s="962"/>
      <c r="W38" s="957"/>
      <c r="X38" s="957"/>
      <c r="Y38" s="957"/>
      <c r="Z38" s="937"/>
      <c r="AA38" s="226"/>
      <c r="AB38" s="226"/>
      <c r="AC38" s="226"/>
      <c r="AD38" s="945"/>
      <c r="AE38" s="971"/>
      <c r="AF38" s="969"/>
      <c r="AG38" s="975"/>
      <c r="AH38" s="969"/>
      <c r="AI38" s="956"/>
      <c r="AJ38" s="956"/>
      <c r="AK38" s="956"/>
      <c r="AL38" s="956"/>
      <c r="AM38" s="953"/>
      <c r="AN38" s="980"/>
      <c r="AO38" s="942"/>
      <c r="AP38" s="942"/>
      <c r="AQ38" s="943"/>
      <c r="AR38" s="973"/>
      <c r="AS38" s="985"/>
      <c r="AT38" s="987"/>
      <c r="AU38" s="987"/>
      <c r="AV38" s="987"/>
      <c r="AW38" s="987"/>
      <c r="AX38" s="987"/>
      <c r="AY38" s="987"/>
      <c r="AZ38" s="987"/>
      <c r="BA38" s="987"/>
      <c r="BB38" s="987"/>
      <c r="BC38" s="987"/>
      <c r="BD38" s="1011"/>
      <c r="BE38" s="1009"/>
      <c r="BF38" s="981"/>
      <c r="BG38" s="981"/>
      <c r="BH38" s="981"/>
      <c r="BI38" s="1002"/>
    </row>
    <row r="39" spans="1:61" ht="51" customHeight="1" x14ac:dyDescent="0.25">
      <c r="A39" s="962"/>
      <c r="B39" s="991"/>
      <c r="C39" s="953"/>
      <c r="D39" s="953"/>
      <c r="E39" s="986"/>
      <c r="F39" s="953"/>
      <c r="G39" s="945"/>
      <c r="H39" s="953"/>
      <c r="I39" s="119" t="s">
        <v>187</v>
      </c>
      <c r="J39" s="149" t="s">
        <v>147</v>
      </c>
      <c r="K39" s="954"/>
      <c r="L39" s="955"/>
      <c r="M39" s="956"/>
      <c r="N39" s="953"/>
      <c r="O39" s="986"/>
      <c r="P39" s="953"/>
      <c r="Q39" s="117" t="s">
        <v>169</v>
      </c>
      <c r="R39" s="118"/>
      <c r="S39" s="117" t="str">
        <f>+IFERROR(VLOOKUP(R39,[3]DATOS!$E$2:$F$17,2,FALSE),"")</f>
        <v/>
      </c>
      <c r="T39" s="957"/>
      <c r="U39" s="957"/>
      <c r="V39" s="962"/>
      <c r="W39" s="957"/>
      <c r="X39" s="957"/>
      <c r="Y39" s="957"/>
      <c r="Z39" s="937"/>
      <c r="AA39" s="226"/>
      <c r="AB39" s="226"/>
      <c r="AC39" s="226"/>
      <c r="AD39" s="945"/>
      <c r="AE39" s="971"/>
      <c r="AF39" s="969"/>
      <c r="AG39" s="975"/>
      <c r="AH39" s="969"/>
      <c r="AI39" s="956"/>
      <c r="AJ39" s="956"/>
      <c r="AK39" s="956"/>
      <c r="AL39" s="956"/>
      <c r="AM39" s="953"/>
      <c r="AN39" s="980"/>
      <c r="AO39" s="942"/>
      <c r="AP39" s="942"/>
      <c r="AQ39" s="943"/>
      <c r="AR39" s="973"/>
      <c r="AS39" s="985"/>
      <c r="AT39" s="987"/>
      <c r="AU39" s="987"/>
      <c r="AV39" s="987"/>
      <c r="AW39" s="987"/>
      <c r="AX39" s="987"/>
      <c r="AY39" s="987"/>
      <c r="AZ39" s="987"/>
      <c r="BA39" s="987"/>
      <c r="BB39" s="987"/>
      <c r="BC39" s="987"/>
      <c r="BD39" s="1011"/>
      <c r="BE39" s="1009"/>
      <c r="BF39" s="981"/>
      <c r="BG39" s="981"/>
      <c r="BH39" s="981"/>
      <c r="BI39" s="1002"/>
    </row>
    <row r="40" spans="1:61" ht="78.75" customHeight="1" x14ac:dyDescent="0.25">
      <c r="A40" s="962"/>
      <c r="B40" s="991"/>
      <c r="C40" s="953"/>
      <c r="D40" s="953"/>
      <c r="E40" s="986"/>
      <c r="F40" s="953"/>
      <c r="G40" s="945"/>
      <c r="H40" s="953"/>
      <c r="I40" s="119" t="s">
        <v>188</v>
      </c>
      <c r="J40" s="120" t="s">
        <v>168</v>
      </c>
      <c r="K40" s="954"/>
      <c r="L40" s="955"/>
      <c r="M40" s="956"/>
      <c r="N40" s="953"/>
      <c r="O40" s="986"/>
      <c r="P40" s="953"/>
      <c r="Q40" s="117" t="s">
        <v>172</v>
      </c>
      <c r="R40" s="118"/>
      <c r="S40" s="117" t="str">
        <f>+IFERROR(VLOOKUP(R40,[3]DATOS!$E$2:$F$17,2,FALSE),"")</f>
        <v/>
      </c>
      <c r="T40" s="957"/>
      <c r="U40" s="957"/>
      <c r="V40" s="962"/>
      <c r="W40" s="957"/>
      <c r="X40" s="957"/>
      <c r="Y40" s="957"/>
      <c r="Z40" s="937"/>
      <c r="AA40" s="226"/>
      <c r="AB40" s="226"/>
      <c r="AC40" s="226"/>
      <c r="AD40" s="945"/>
      <c r="AE40" s="971"/>
      <c r="AF40" s="969"/>
      <c r="AG40" s="975"/>
      <c r="AH40" s="969"/>
      <c r="AI40" s="956"/>
      <c r="AJ40" s="956"/>
      <c r="AK40" s="956"/>
      <c r="AL40" s="956"/>
      <c r="AM40" s="953"/>
      <c r="AN40" s="980"/>
      <c r="AO40" s="942"/>
      <c r="AP40" s="942"/>
      <c r="AQ40" s="943"/>
      <c r="AR40" s="973"/>
      <c r="AS40" s="985"/>
      <c r="AT40" s="987"/>
      <c r="AU40" s="987"/>
      <c r="AV40" s="987"/>
      <c r="AW40" s="987"/>
      <c r="AX40" s="987"/>
      <c r="AY40" s="987"/>
      <c r="AZ40" s="987"/>
      <c r="BA40" s="987"/>
      <c r="BB40" s="987"/>
      <c r="BC40" s="987"/>
      <c r="BD40" s="1011"/>
      <c r="BE40" s="1009"/>
      <c r="BF40" s="981"/>
      <c r="BG40" s="981"/>
      <c r="BH40" s="981"/>
      <c r="BI40" s="1002"/>
    </row>
    <row r="41" spans="1:61" ht="72.75" customHeight="1" x14ac:dyDescent="0.25">
      <c r="A41" s="962"/>
      <c r="B41" s="991"/>
      <c r="C41" s="953"/>
      <c r="D41" s="953"/>
      <c r="E41" s="986"/>
      <c r="F41" s="953"/>
      <c r="G41" s="945"/>
      <c r="H41" s="953"/>
      <c r="I41" s="119" t="s">
        <v>189</v>
      </c>
      <c r="J41" s="149" t="s">
        <v>168</v>
      </c>
      <c r="K41" s="954"/>
      <c r="L41" s="955"/>
      <c r="M41" s="956"/>
      <c r="N41" s="953"/>
      <c r="O41" s="986"/>
      <c r="P41" s="953"/>
      <c r="Q41" s="117" t="s">
        <v>175</v>
      </c>
      <c r="R41" s="118"/>
      <c r="S41" s="117" t="str">
        <f>+IFERROR(VLOOKUP(R41,[3]DATOS!$E$2:$F$17,2,FALSE),"")</f>
        <v/>
      </c>
      <c r="T41" s="957"/>
      <c r="U41" s="957"/>
      <c r="V41" s="962"/>
      <c r="W41" s="957"/>
      <c r="X41" s="957"/>
      <c r="Y41" s="957"/>
      <c r="Z41" s="937"/>
      <c r="AA41" s="226"/>
      <c r="AB41" s="226"/>
      <c r="AC41" s="226"/>
      <c r="AD41" s="945"/>
      <c r="AE41" s="971"/>
      <c r="AF41" s="969"/>
      <c r="AG41" s="975"/>
      <c r="AH41" s="969"/>
      <c r="AI41" s="956"/>
      <c r="AJ41" s="956"/>
      <c r="AK41" s="956"/>
      <c r="AL41" s="956"/>
      <c r="AM41" s="953"/>
      <c r="AN41" s="980"/>
      <c r="AO41" s="942"/>
      <c r="AP41" s="942"/>
      <c r="AQ41" s="943"/>
      <c r="AR41" s="973"/>
      <c r="AS41" s="985"/>
      <c r="AT41" s="987"/>
      <c r="AU41" s="987"/>
      <c r="AV41" s="987"/>
      <c r="AW41" s="987"/>
      <c r="AX41" s="987"/>
      <c r="AY41" s="987"/>
      <c r="AZ41" s="987"/>
      <c r="BA41" s="987"/>
      <c r="BB41" s="987"/>
      <c r="BC41" s="987"/>
      <c r="BD41" s="1011"/>
      <c r="BE41" s="1009"/>
      <c r="BF41" s="981"/>
      <c r="BG41" s="981"/>
      <c r="BH41" s="981"/>
      <c r="BI41" s="1002"/>
    </row>
    <row r="42" spans="1:61" ht="57.75" customHeight="1" x14ac:dyDescent="0.25">
      <c r="A42" s="962"/>
      <c r="B42" s="991"/>
      <c r="C42" s="953"/>
      <c r="D42" s="953"/>
      <c r="E42" s="986"/>
      <c r="F42" s="953"/>
      <c r="G42" s="945"/>
      <c r="H42" s="953"/>
      <c r="I42" s="119" t="s">
        <v>190</v>
      </c>
      <c r="J42" s="149" t="s">
        <v>168</v>
      </c>
      <c r="K42" s="954"/>
      <c r="L42" s="955"/>
      <c r="M42" s="956"/>
      <c r="N42" s="953"/>
      <c r="O42" s="986"/>
      <c r="P42" s="953"/>
      <c r="Q42" s="117" t="s">
        <v>178</v>
      </c>
      <c r="R42" s="118"/>
      <c r="S42" s="117" t="str">
        <f>+IFERROR(VLOOKUP(R42,[3]DATOS!$E$2:$F$17,2,FALSE),"")</f>
        <v/>
      </c>
      <c r="T42" s="957"/>
      <c r="U42" s="957"/>
      <c r="V42" s="962"/>
      <c r="W42" s="957"/>
      <c r="X42" s="957"/>
      <c r="Y42" s="957"/>
      <c r="Z42" s="937"/>
      <c r="AA42" s="226"/>
      <c r="AB42" s="226"/>
      <c r="AC42" s="226"/>
      <c r="AD42" s="945"/>
      <c r="AE42" s="971"/>
      <c r="AF42" s="969"/>
      <c r="AG42" s="975"/>
      <c r="AH42" s="969"/>
      <c r="AI42" s="956"/>
      <c r="AJ42" s="956"/>
      <c r="AK42" s="956"/>
      <c r="AL42" s="956"/>
      <c r="AM42" s="953"/>
      <c r="AN42" s="980"/>
      <c r="AO42" s="942"/>
      <c r="AP42" s="942"/>
      <c r="AQ42" s="943"/>
      <c r="AR42" s="973"/>
      <c r="AS42" s="985"/>
      <c r="AT42" s="987"/>
      <c r="AU42" s="987"/>
      <c r="AV42" s="987"/>
      <c r="AW42" s="987"/>
      <c r="AX42" s="987"/>
      <c r="AY42" s="987"/>
      <c r="AZ42" s="987"/>
      <c r="BA42" s="987"/>
      <c r="BB42" s="987"/>
      <c r="BC42" s="987"/>
      <c r="BD42" s="1011"/>
      <c r="BE42" s="1009"/>
      <c r="BF42" s="981"/>
      <c r="BG42" s="981"/>
      <c r="BH42" s="981"/>
      <c r="BI42" s="1002"/>
    </row>
    <row r="43" spans="1:61" ht="102.75" customHeight="1" thickBot="1" x14ac:dyDescent="0.3">
      <c r="A43" s="962"/>
      <c r="B43" s="991"/>
      <c r="C43" s="953"/>
      <c r="D43" s="953"/>
      <c r="E43" s="986"/>
      <c r="F43" s="953"/>
      <c r="G43" s="946"/>
      <c r="H43" s="953"/>
      <c r="I43" s="119" t="s">
        <v>191</v>
      </c>
      <c r="J43" s="149" t="s">
        <v>168</v>
      </c>
      <c r="K43" s="954"/>
      <c r="L43" s="955"/>
      <c r="M43" s="956"/>
      <c r="N43" s="953"/>
      <c r="O43" s="986"/>
      <c r="P43" s="953"/>
      <c r="Q43" s="117"/>
      <c r="R43" s="118"/>
      <c r="S43" s="117"/>
      <c r="T43" s="957"/>
      <c r="U43" s="957"/>
      <c r="V43" s="962"/>
      <c r="W43" s="957"/>
      <c r="X43" s="957"/>
      <c r="Y43" s="957"/>
      <c r="Z43" s="938"/>
      <c r="AA43" s="227"/>
      <c r="AB43" s="227"/>
      <c r="AC43" s="227"/>
      <c r="AD43" s="946"/>
      <c r="AE43" s="972"/>
      <c r="AF43" s="969"/>
      <c r="AG43" s="975"/>
      <c r="AH43" s="969"/>
      <c r="AI43" s="956"/>
      <c r="AJ43" s="956"/>
      <c r="AK43" s="956"/>
      <c r="AL43" s="956"/>
      <c r="AM43" s="953"/>
      <c r="AN43" s="980"/>
      <c r="AO43" s="942"/>
      <c r="AP43" s="942"/>
      <c r="AQ43" s="943"/>
      <c r="AR43" s="973"/>
      <c r="AS43" s="985"/>
      <c r="AT43" s="987"/>
      <c r="AU43" s="987"/>
      <c r="AV43" s="987"/>
      <c r="AW43" s="987"/>
      <c r="AX43" s="987"/>
      <c r="AY43" s="987"/>
      <c r="AZ43" s="987"/>
      <c r="BA43" s="987"/>
      <c r="BB43" s="987"/>
      <c r="BC43" s="987"/>
      <c r="BD43" s="1011"/>
      <c r="BE43" s="1009"/>
      <c r="BF43" s="981"/>
      <c r="BG43" s="981"/>
      <c r="BH43" s="981"/>
      <c r="BI43" s="1002"/>
    </row>
    <row r="44" spans="1:61" ht="46.5" customHeight="1" x14ac:dyDescent="0.25">
      <c r="A44" s="962">
        <v>3</v>
      </c>
      <c r="B44" s="991" t="s">
        <v>545</v>
      </c>
      <c r="C44" s="953" t="s">
        <v>546</v>
      </c>
      <c r="D44" s="953" t="s">
        <v>142</v>
      </c>
      <c r="E44" s="986" t="s">
        <v>547</v>
      </c>
      <c r="F44" s="953" t="s">
        <v>467</v>
      </c>
      <c r="G44" s="944" t="s">
        <v>527</v>
      </c>
      <c r="H44" s="953" t="s">
        <v>145</v>
      </c>
      <c r="I44" s="116" t="s">
        <v>146</v>
      </c>
      <c r="J44" s="149" t="s">
        <v>147</v>
      </c>
      <c r="K44" s="954">
        <f>COUNTIF(J44:J62,"Si")</f>
        <v>9</v>
      </c>
      <c r="L44" s="955" t="str">
        <f>+IF(AND(K44&lt;6,K44&gt;0),"Moderado",IF(AND(K44&lt;12,K44&gt;5),"Mayor",IF(AND(K44&lt;20,K44&gt;11),"Catastrófico","Responda las Preguntas de Impacto")))</f>
        <v>Mayor</v>
      </c>
      <c r="M44" s="956" t="str">
        <f>IF(AND(EXACT(H44,"Rara vez"),(EXACT(L44,"Moderado"))),"Moderado",IF(AND(EXACT(H44,"Rara vez"),(EXACT(L44,"Mayor"))),"Alto",IF(AND(EXACT(H44,"Rara vez"),(EXACT(L44,"Catastrófico"))),"Extremo",IF(AND(EXACT(H44,"Improbable"),(EXACT(L44,"Moderado"))),"Moderado",IF(AND(EXACT(H44,"Improbable"),(EXACT(L44,"Mayor"))),"Alto",IF(AND(EXACT(H44,"Improbable"),(EXACT(L44,"Catastrófico"))),"Extremo",IF(AND(EXACT(H44,"Posible"),(EXACT(L44,"Moderado"))),"Alto",IF(AND(EXACT(H44,"Posible"),(EXACT(L44,"Mayor"))),"Extremo",IF(AND(EXACT(H44,"Posible"),(EXACT(L44,"Catastrófico"))),"Extremo",IF(AND(EXACT(H44,"Probable"),(EXACT(L44,"Moderado"))),"Alto",IF(AND(EXACT(H44,"Probable"),(EXACT(L44,"Mayor"))),"Extremo",IF(AND(EXACT(H44,"Probable"),(EXACT(L44,"Catastrófico"))),"Extremo",IF(AND(EXACT(H44,"Casi Seguro"),(EXACT(L44,"Moderado"))),"Extremo",IF(AND(EXACT(H44,"Casi Seguro"),(EXACT(L44,"Mayor"))),"Extremo",IF(AND(EXACT(H44,"Casi Seguro"),(EXACT(L44,"Catastrófico"))),"Extremo","")))))))))))))))</f>
        <v>Alto</v>
      </c>
      <c r="N44" s="953" t="s">
        <v>528</v>
      </c>
      <c r="O44" s="1240" t="s">
        <v>1088</v>
      </c>
      <c r="P44" s="953" t="s">
        <v>149</v>
      </c>
      <c r="Q44" s="117" t="s">
        <v>150</v>
      </c>
      <c r="R44" s="118" t="s">
        <v>151</v>
      </c>
      <c r="S44" s="117">
        <f>+IFERROR(VLOOKUP(R44,[3]DATOS!$E$2:$F$17,2,FALSE),"")</f>
        <v>15</v>
      </c>
      <c r="T44" s="957">
        <f>SUM(S44:S50)</f>
        <v>100</v>
      </c>
      <c r="U44" s="957" t="str">
        <f>+IF(AND(T44&lt;=100,T44&gt;=96),"Fuerte",IF(AND(T44&lt;=95,T44&gt;=86),"Moderado",IF(AND(T44&lt;=85,K44&gt;=0),"Débil"," ")))</f>
        <v>Fuerte</v>
      </c>
      <c r="V44" s="962" t="s">
        <v>152</v>
      </c>
      <c r="W44" s="957" t="str">
        <f>IF(AND(EXACT(U44,"Fuerte"),(EXACT(V44,"Fuerte"))),"Fuerte",IF(AND(EXACT(U44,"Fuerte"),(EXACT(V44,"Moderado"))),"Moderado",IF(AND(EXACT(U44,"Fuerte"),(EXACT(V44,"Débil"))),"Débil",IF(AND(EXACT(U44,"Moderado"),(EXACT(V44,"Fuerte"))),"Moderado",IF(AND(EXACT(U44,"Moderado"),(EXACT(V44,"Moderado"))),"Moderado",IF(AND(EXACT(U44,"Moderado"),(EXACT(V44,"Débil"))),"Débil",IF(AND(EXACT(U44,"Débil"),(EXACT(V44,"Fuerte"))),"Débil",IF(AND(EXACT(U44,"Débil"),(EXACT(V44,"Moderado"))),"Débil",IF(AND(EXACT(U44,"Débil"),(EXACT(V44,"Débil"))),"Débil",)))))))))</f>
        <v>Fuerte</v>
      </c>
      <c r="X44" s="957">
        <f>IF(W44="Fuerte",100,IF(W44="Moderado",50,IF(W44="Débil",0)))</f>
        <v>100</v>
      </c>
      <c r="Y44" s="957">
        <f>AVERAGE(X44:X62)</f>
        <v>100</v>
      </c>
      <c r="Z44" s="936" t="s">
        <v>539</v>
      </c>
      <c r="AA44" s="214"/>
      <c r="AB44" s="214"/>
      <c r="AC44" s="214"/>
      <c r="AD44" s="944" t="s">
        <v>470</v>
      </c>
      <c r="AE44" s="970" t="s">
        <v>1069</v>
      </c>
      <c r="AF44" s="969" t="str">
        <f>+IF(Y44=100,"Fuerte",IF(AND(Y44&lt;=99,Y44&gt;=50),"Moderado",IF(Y44&lt;50,"Débil"," ")))</f>
        <v>Fuerte</v>
      </c>
      <c r="AG44" s="975" t="s">
        <v>156</v>
      </c>
      <c r="AH44" s="969" t="s">
        <v>157</v>
      </c>
      <c r="AI44" s="956" t="str">
        <f>IF(AND(OR(AH44="Directamente",AH44="Indirectamente",AH44="No Disminuye"),(AF44="Fuerte"),(AG44="Directamente"),(OR(H44="Rara vez",H44="Improbable",H44="Posible"))),"Rara vez",IF(AND(OR(AH44="Directamente",AH44="Indirectamente",AH44="No Disminuye"),(AF44="Fuerte"),(AG44="Directamente"),(H44="Probable")),"Improbable",IF(AND(OR(AH44="Directamente",AH44="Indirectamente",AH44="No Disminuye"),(AF44="Fuerte"),(AG44="Directamente"),(H44="Casi Seguro")),"Posible",IF(AND(AH44="Directamente",AG44="No disminuye",AF44="Fuerte"),H44,IF(AND(OR(AH44="Directamente",AH44="Indirectamente",AH44="No Disminuye"),AF44="Moderado",AG44="Directamente",(OR(H44="Rara vez",H44="Improbable"))),"Rara vez",IF(AND(OR(AH44="Directamente",AH44="Indirectamente",AH44="No Disminuye"),(AF44="Moderado"),(AG44="Directamente"),(H44="Posible")),"Improbable",IF(AND(OR(AH44="Directamente",AH44="Indirectamente",AH44="No Disminuye"),(AF44="Moderado"),(AG44="Directamente"),(H44="Probable")),"Posible",IF(AND(OR(AH44="Directamente",AH44="Indirectamente",AH44="No Disminuye"),(AF44="Moderado"),(AG44="Directamente"),(H44="Casi Seguro")),"Probable",IF(AND(AH44="Directamente",AG44="No disminuye",AF44="Moderado"),H44,IF(AF44="Débil",H44," ESTA COMBINACION NO ESTÁ CONTEMPLADA EN LA METODOLOGÍA "))))))))))</f>
        <v>Rara vez</v>
      </c>
      <c r="AJ44" s="956" t="str">
        <f>IF(AND(OR(AH44="Directamente",AH44="Indirectamente",AH44="No Disminuye"),AF44="Moderado",AG44="Directamente",(OR(H44="Raro",H44="Improbable"))),"Raro",IF(AND(OR(AH44="Directamente",AH44="Indirectamente",AH44="No Disminuye"),(AF44="Moderado"),(AG44="Directamente"),(H44="Posible")),"Improbable",IF(AND(OR(AH44="Directamente",AH44="Indirectamente",AH44="No Disminuye"),(AF44="Moderado"),(AG44="Directamente"),(H44="Probable")),"Posible",IF(AND(OR(AH44="Directamente",AH44="Indirectamente",AH44="No Disminuye"),(AF44="Moderado"),(AG44="Directamente"),(H44="Casi Seguro")),"Probable",IF(AND(AH44="Directamente",AG44="No disminuye",AF44="Moderado"),H44," ")))))</f>
        <v xml:space="preserve"> </v>
      </c>
      <c r="AK44" s="956" t="str">
        <f>L44</f>
        <v>Mayor</v>
      </c>
      <c r="AL44" s="956" t="str">
        <f>IF(AND(EXACT(AI44,"Rara vez"),(EXACT(AK44,"Moderado"))),"Moderado",IF(AND(EXACT(AI44,"Rara vez"),(EXACT(AK44,"Mayor"))),"Alto",IF(AND(EXACT(AI44,"Rara vez"),(EXACT(AK44,"Catastrófico"))),"Extremo",IF(AND(EXACT(AI44,"Improbable"),(EXACT(AK44,"Moderado"))),"Moderado",IF(AND(EXACT(AI44,"Improbable"),(EXACT(AK44,"Mayor"))),"Alto",IF(AND(EXACT(AI44,"Improbable"),(EXACT(AK44,"Catastrófico"))),"Extremo",IF(AND(EXACT(AI44,"Posible"),(EXACT(AK44,"Moderado"))),"Alto",IF(AND(EXACT(AI44,"Posible"),(EXACT(AK44,"Mayor"))),"Extremo",IF(AND(EXACT(AI44,"Posible"),(EXACT(AK44,"Catastrófico"))),"Extremo",IF(AND(EXACT(AI44,"Probable"),(EXACT(AK44,"Moderado"))),"Alto",IF(AND(EXACT(AI44,"Probable"),(EXACT(AK44,"Mayor"))),"Extremo",IF(AND(EXACT(AI44,"Probable"),(EXACT(AK44,"Catastrófico"))),"Extremo",IF(AND(EXACT(AI44,"Casi Seguro"),(EXACT(AK44,"Moderado"))),"Extremo",IF(AND(EXACT(AI44,"Casi Seguro"),(EXACT(AK44,"Mayor"))),"Extremo",IF(AND(EXACT(AI44,"Casi Seguro"),(EXACT(AK44,"Catastrófico"))),"Extremo","")))))))))))))))</f>
        <v>Alto</v>
      </c>
      <c r="AM44" s="953" t="s">
        <v>528</v>
      </c>
      <c r="AN44" s="977" t="s">
        <v>548</v>
      </c>
      <c r="AO44" s="942">
        <v>44562</v>
      </c>
      <c r="AP44" s="942">
        <v>44561</v>
      </c>
      <c r="AQ44" s="943" t="s">
        <v>473</v>
      </c>
      <c r="AR44" s="973" t="s">
        <v>549</v>
      </c>
      <c r="AS44" s="988"/>
      <c r="AT44" s="982"/>
      <c r="AU44" s="982"/>
      <c r="AV44" s="982"/>
      <c r="AW44" s="982"/>
      <c r="AX44" s="982"/>
      <c r="AY44" s="982"/>
      <c r="AZ44" s="982"/>
      <c r="BA44" s="982"/>
      <c r="BB44" s="982"/>
      <c r="BC44" s="982"/>
      <c r="BD44" s="1023"/>
      <c r="BE44" s="1016"/>
      <c r="BF44" s="1012"/>
      <c r="BG44" s="1012"/>
      <c r="BH44" s="1012"/>
      <c r="BI44" s="1006"/>
    </row>
    <row r="45" spans="1:61" ht="30" customHeight="1" x14ac:dyDescent="0.25">
      <c r="A45" s="962"/>
      <c r="B45" s="991"/>
      <c r="C45" s="953"/>
      <c r="D45" s="953"/>
      <c r="E45" s="986"/>
      <c r="F45" s="953"/>
      <c r="G45" s="945"/>
      <c r="H45" s="953"/>
      <c r="I45" s="116" t="s">
        <v>161</v>
      </c>
      <c r="J45" s="149" t="s">
        <v>168</v>
      </c>
      <c r="K45" s="954"/>
      <c r="L45" s="955"/>
      <c r="M45" s="956"/>
      <c r="N45" s="953"/>
      <c r="O45" s="1240"/>
      <c r="P45" s="953"/>
      <c r="Q45" s="117" t="s">
        <v>162</v>
      </c>
      <c r="R45" s="118" t="s">
        <v>163</v>
      </c>
      <c r="S45" s="117">
        <f>+IFERROR(VLOOKUP(R45,[3]DATOS!$E$2:$F$17,2,FALSE),"")</f>
        <v>15</v>
      </c>
      <c r="T45" s="957"/>
      <c r="U45" s="957"/>
      <c r="V45" s="962"/>
      <c r="W45" s="957"/>
      <c r="X45" s="957"/>
      <c r="Y45" s="957"/>
      <c r="Z45" s="937"/>
      <c r="AA45" s="226"/>
      <c r="AB45" s="226"/>
      <c r="AC45" s="226"/>
      <c r="AD45" s="945"/>
      <c r="AE45" s="971"/>
      <c r="AF45" s="969"/>
      <c r="AG45" s="975"/>
      <c r="AH45" s="969"/>
      <c r="AI45" s="956"/>
      <c r="AJ45" s="956"/>
      <c r="AK45" s="956"/>
      <c r="AL45" s="956"/>
      <c r="AM45" s="953"/>
      <c r="AN45" s="978"/>
      <c r="AO45" s="942"/>
      <c r="AP45" s="942"/>
      <c r="AQ45" s="943"/>
      <c r="AR45" s="973"/>
      <c r="AS45" s="989"/>
      <c r="AT45" s="983"/>
      <c r="AU45" s="983"/>
      <c r="AV45" s="983"/>
      <c r="AW45" s="983"/>
      <c r="AX45" s="983"/>
      <c r="AY45" s="983"/>
      <c r="AZ45" s="983"/>
      <c r="BA45" s="983"/>
      <c r="BB45" s="983"/>
      <c r="BC45" s="983"/>
      <c r="BD45" s="1024"/>
      <c r="BE45" s="1017"/>
      <c r="BF45" s="1013"/>
      <c r="BG45" s="1013"/>
      <c r="BH45" s="1013"/>
      <c r="BI45" s="1007"/>
    </row>
    <row r="46" spans="1:61" ht="30" customHeight="1" x14ac:dyDescent="0.25">
      <c r="A46" s="962"/>
      <c r="B46" s="991"/>
      <c r="C46" s="953"/>
      <c r="D46" s="953"/>
      <c r="E46" s="986"/>
      <c r="F46" s="953"/>
      <c r="G46" s="945"/>
      <c r="H46" s="953"/>
      <c r="I46" s="116" t="s">
        <v>164</v>
      </c>
      <c r="J46" s="149" t="s">
        <v>147</v>
      </c>
      <c r="K46" s="954"/>
      <c r="L46" s="955"/>
      <c r="M46" s="956"/>
      <c r="N46" s="953"/>
      <c r="O46" s="1240"/>
      <c r="P46" s="953"/>
      <c r="Q46" s="117" t="s">
        <v>165</v>
      </c>
      <c r="R46" s="118" t="s">
        <v>166</v>
      </c>
      <c r="S46" s="117">
        <f>+IFERROR(VLOOKUP(R46,[3]DATOS!$E$2:$F$17,2,FALSE),"")</f>
        <v>15</v>
      </c>
      <c r="T46" s="957"/>
      <c r="U46" s="957"/>
      <c r="V46" s="962"/>
      <c r="W46" s="957"/>
      <c r="X46" s="957"/>
      <c r="Y46" s="957"/>
      <c r="Z46" s="937"/>
      <c r="AA46" s="226"/>
      <c r="AB46" s="226"/>
      <c r="AC46" s="226"/>
      <c r="AD46" s="945"/>
      <c r="AE46" s="971"/>
      <c r="AF46" s="969"/>
      <c r="AG46" s="975"/>
      <c r="AH46" s="969"/>
      <c r="AI46" s="956"/>
      <c r="AJ46" s="956"/>
      <c r="AK46" s="956"/>
      <c r="AL46" s="956"/>
      <c r="AM46" s="953"/>
      <c r="AN46" s="978"/>
      <c r="AO46" s="942"/>
      <c r="AP46" s="942"/>
      <c r="AQ46" s="943"/>
      <c r="AR46" s="973"/>
      <c r="AS46" s="989"/>
      <c r="AT46" s="983"/>
      <c r="AU46" s="983"/>
      <c r="AV46" s="983"/>
      <c r="AW46" s="983"/>
      <c r="AX46" s="983"/>
      <c r="AY46" s="983"/>
      <c r="AZ46" s="983"/>
      <c r="BA46" s="983"/>
      <c r="BB46" s="983"/>
      <c r="BC46" s="983"/>
      <c r="BD46" s="1024"/>
      <c r="BE46" s="1017"/>
      <c r="BF46" s="1013"/>
      <c r="BG46" s="1013"/>
      <c r="BH46" s="1013"/>
      <c r="BI46" s="1007"/>
    </row>
    <row r="47" spans="1:61" ht="30" customHeight="1" x14ac:dyDescent="0.25">
      <c r="A47" s="962"/>
      <c r="B47" s="991"/>
      <c r="C47" s="953"/>
      <c r="D47" s="953"/>
      <c r="E47" s="986"/>
      <c r="F47" s="953"/>
      <c r="G47" s="945"/>
      <c r="H47" s="953"/>
      <c r="I47" s="116" t="s">
        <v>167</v>
      </c>
      <c r="J47" s="149" t="s">
        <v>168</v>
      </c>
      <c r="K47" s="954"/>
      <c r="L47" s="955"/>
      <c r="M47" s="956"/>
      <c r="N47" s="953"/>
      <c r="O47" s="1240"/>
      <c r="P47" s="953"/>
      <c r="Q47" s="117" t="s">
        <v>169</v>
      </c>
      <c r="R47" s="118" t="s">
        <v>170</v>
      </c>
      <c r="S47" s="117">
        <f>+IFERROR(VLOOKUP(R47,[3]DATOS!$E$2:$F$17,2,FALSE),"")</f>
        <v>15</v>
      </c>
      <c r="T47" s="957"/>
      <c r="U47" s="957"/>
      <c r="V47" s="962"/>
      <c r="W47" s="957"/>
      <c r="X47" s="957"/>
      <c r="Y47" s="957"/>
      <c r="Z47" s="937"/>
      <c r="AA47" s="226"/>
      <c r="AB47" s="226"/>
      <c r="AC47" s="226"/>
      <c r="AD47" s="945"/>
      <c r="AE47" s="971"/>
      <c r="AF47" s="969"/>
      <c r="AG47" s="975"/>
      <c r="AH47" s="969"/>
      <c r="AI47" s="956"/>
      <c r="AJ47" s="956"/>
      <c r="AK47" s="956"/>
      <c r="AL47" s="956"/>
      <c r="AM47" s="953"/>
      <c r="AN47" s="978"/>
      <c r="AO47" s="942"/>
      <c r="AP47" s="942"/>
      <c r="AQ47" s="943"/>
      <c r="AR47" s="973"/>
      <c r="AS47" s="989"/>
      <c r="AT47" s="983"/>
      <c r="AU47" s="983"/>
      <c r="AV47" s="983"/>
      <c r="AW47" s="983"/>
      <c r="AX47" s="983"/>
      <c r="AY47" s="983"/>
      <c r="AZ47" s="983"/>
      <c r="BA47" s="983"/>
      <c r="BB47" s="983"/>
      <c r="BC47" s="983"/>
      <c r="BD47" s="1024"/>
      <c r="BE47" s="1017"/>
      <c r="BF47" s="1013"/>
      <c r="BG47" s="1013"/>
      <c r="BH47" s="1013"/>
      <c r="BI47" s="1007"/>
    </row>
    <row r="48" spans="1:61" ht="30" customHeight="1" x14ac:dyDescent="0.25">
      <c r="A48" s="962"/>
      <c r="B48" s="991"/>
      <c r="C48" s="953"/>
      <c r="D48" s="953"/>
      <c r="E48" s="986"/>
      <c r="F48" s="953"/>
      <c r="G48" s="945"/>
      <c r="H48" s="953"/>
      <c r="I48" s="116" t="s">
        <v>171</v>
      </c>
      <c r="J48" s="149" t="s">
        <v>147</v>
      </c>
      <c r="K48" s="954"/>
      <c r="L48" s="955"/>
      <c r="M48" s="956"/>
      <c r="N48" s="953"/>
      <c r="O48" s="1240"/>
      <c r="P48" s="953"/>
      <c r="Q48" s="117" t="s">
        <v>172</v>
      </c>
      <c r="R48" s="118" t="s">
        <v>173</v>
      </c>
      <c r="S48" s="117">
        <f>+IFERROR(VLOOKUP(R48,[3]DATOS!$E$2:$F$17,2,FALSE),"")</f>
        <v>15</v>
      </c>
      <c r="T48" s="957"/>
      <c r="U48" s="957"/>
      <c r="V48" s="962"/>
      <c r="W48" s="957"/>
      <c r="X48" s="957"/>
      <c r="Y48" s="957"/>
      <c r="Z48" s="937"/>
      <c r="AA48" s="226"/>
      <c r="AB48" s="226"/>
      <c r="AC48" s="226"/>
      <c r="AD48" s="945"/>
      <c r="AE48" s="971"/>
      <c r="AF48" s="969"/>
      <c r="AG48" s="975"/>
      <c r="AH48" s="969"/>
      <c r="AI48" s="956"/>
      <c r="AJ48" s="956"/>
      <c r="AK48" s="956"/>
      <c r="AL48" s="956"/>
      <c r="AM48" s="953"/>
      <c r="AN48" s="978"/>
      <c r="AO48" s="942"/>
      <c r="AP48" s="942"/>
      <c r="AQ48" s="943"/>
      <c r="AR48" s="973"/>
      <c r="AS48" s="989"/>
      <c r="AT48" s="983"/>
      <c r="AU48" s="983"/>
      <c r="AV48" s="983"/>
      <c r="AW48" s="983"/>
      <c r="AX48" s="983"/>
      <c r="AY48" s="983"/>
      <c r="AZ48" s="983"/>
      <c r="BA48" s="983"/>
      <c r="BB48" s="983"/>
      <c r="BC48" s="983"/>
      <c r="BD48" s="1024"/>
      <c r="BE48" s="1017"/>
      <c r="BF48" s="1013"/>
      <c r="BG48" s="1013"/>
      <c r="BH48" s="1013"/>
      <c r="BI48" s="1007"/>
    </row>
    <row r="49" spans="1:61" ht="30" customHeight="1" x14ac:dyDescent="0.25">
      <c r="A49" s="962"/>
      <c r="B49" s="991"/>
      <c r="C49" s="953"/>
      <c r="D49" s="953"/>
      <c r="E49" s="986"/>
      <c r="F49" s="953"/>
      <c r="G49" s="945"/>
      <c r="H49" s="953"/>
      <c r="I49" s="116" t="s">
        <v>174</v>
      </c>
      <c r="J49" s="149" t="s">
        <v>168</v>
      </c>
      <c r="K49" s="954"/>
      <c r="L49" s="955"/>
      <c r="M49" s="956"/>
      <c r="N49" s="953"/>
      <c r="O49" s="1240"/>
      <c r="P49" s="953"/>
      <c r="Q49" s="117" t="s">
        <v>175</v>
      </c>
      <c r="R49" s="118" t="s">
        <v>176</v>
      </c>
      <c r="S49" s="117">
        <f>+IFERROR(VLOOKUP(R49,[3]DATOS!$E$2:$F$17,2,FALSE),"")</f>
        <v>15</v>
      </c>
      <c r="T49" s="957"/>
      <c r="U49" s="957"/>
      <c r="V49" s="962"/>
      <c r="W49" s="957"/>
      <c r="X49" s="957"/>
      <c r="Y49" s="957"/>
      <c r="Z49" s="937"/>
      <c r="AA49" s="226"/>
      <c r="AB49" s="226"/>
      <c r="AC49" s="226"/>
      <c r="AD49" s="945"/>
      <c r="AE49" s="971"/>
      <c r="AF49" s="969"/>
      <c r="AG49" s="975"/>
      <c r="AH49" s="969"/>
      <c r="AI49" s="956"/>
      <c r="AJ49" s="956"/>
      <c r="AK49" s="956"/>
      <c r="AL49" s="956"/>
      <c r="AM49" s="953"/>
      <c r="AN49" s="978"/>
      <c r="AO49" s="942"/>
      <c r="AP49" s="942"/>
      <c r="AQ49" s="943"/>
      <c r="AR49" s="973"/>
      <c r="AS49" s="989"/>
      <c r="AT49" s="983"/>
      <c r="AU49" s="983"/>
      <c r="AV49" s="983"/>
      <c r="AW49" s="983"/>
      <c r="AX49" s="983"/>
      <c r="AY49" s="983"/>
      <c r="AZ49" s="983"/>
      <c r="BA49" s="983"/>
      <c r="BB49" s="983"/>
      <c r="BC49" s="983"/>
      <c r="BD49" s="1024"/>
      <c r="BE49" s="1017"/>
      <c r="BF49" s="1013"/>
      <c r="BG49" s="1013"/>
      <c r="BH49" s="1013"/>
      <c r="BI49" s="1007"/>
    </row>
    <row r="50" spans="1:61" ht="30" customHeight="1" x14ac:dyDescent="0.25">
      <c r="A50" s="962"/>
      <c r="B50" s="991"/>
      <c r="C50" s="953"/>
      <c r="D50" s="953"/>
      <c r="E50" s="986"/>
      <c r="F50" s="953"/>
      <c r="G50" s="945"/>
      <c r="H50" s="953"/>
      <c r="I50" s="116" t="s">
        <v>177</v>
      </c>
      <c r="J50" s="149" t="s">
        <v>168</v>
      </c>
      <c r="K50" s="954"/>
      <c r="L50" s="955"/>
      <c r="M50" s="956"/>
      <c r="N50" s="953"/>
      <c r="O50" s="1240"/>
      <c r="P50" s="953"/>
      <c r="Q50" s="117" t="s">
        <v>178</v>
      </c>
      <c r="R50" s="118" t="s">
        <v>179</v>
      </c>
      <c r="S50" s="117">
        <f>+IFERROR(VLOOKUP(R50,[3]DATOS!$E$2:$F$17,2,FALSE),"")</f>
        <v>10</v>
      </c>
      <c r="T50" s="957"/>
      <c r="U50" s="957"/>
      <c r="V50" s="962"/>
      <c r="W50" s="957"/>
      <c r="X50" s="957"/>
      <c r="Y50" s="957"/>
      <c r="Z50" s="937"/>
      <c r="AA50" s="228">
        <v>0.33</v>
      </c>
      <c r="AB50" s="228">
        <v>0.33</v>
      </c>
      <c r="AC50" s="228">
        <v>0.34</v>
      </c>
      <c r="AD50" s="945"/>
      <c r="AE50" s="971"/>
      <c r="AF50" s="969"/>
      <c r="AG50" s="975"/>
      <c r="AH50" s="969"/>
      <c r="AI50" s="956"/>
      <c r="AJ50" s="956"/>
      <c r="AK50" s="956"/>
      <c r="AL50" s="956"/>
      <c r="AM50" s="953"/>
      <c r="AN50" s="978"/>
      <c r="AO50" s="942"/>
      <c r="AP50" s="942"/>
      <c r="AQ50" s="943"/>
      <c r="AR50" s="973"/>
      <c r="AS50" s="989"/>
      <c r="AT50" s="983"/>
      <c r="AU50" s="983"/>
      <c r="AV50" s="983"/>
      <c r="AW50" s="983"/>
      <c r="AX50" s="983"/>
      <c r="AY50" s="983"/>
      <c r="AZ50" s="983"/>
      <c r="BA50" s="983"/>
      <c r="BB50" s="983"/>
      <c r="BC50" s="983"/>
      <c r="BD50" s="1024"/>
      <c r="BE50" s="1017"/>
      <c r="BF50" s="1013"/>
      <c r="BG50" s="1013"/>
      <c r="BH50" s="1013"/>
      <c r="BI50" s="1007"/>
    </row>
    <row r="51" spans="1:61" ht="72" customHeight="1" x14ac:dyDescent="0.25">
      <c r="A51" s="962"/>
      <c r="B51" s="991"/>
      <c r="C51" s="953"/>
      <c r="D51" s="953"/>
      <c r="E51" s="986"/>
      <c r="F51" s="953"/>
      <c r="G51" s="945"/>
      <c r="H51" s="953"/>
      <c r="I51" s="116" t="s">
        <v>180</v>
      </c>
      <c r="J51" s="149" t="s">
        <v>168</v>
      </c>
      <c r="K51" s="954"/>
      <c r="L51" s="955"/>
      <c r="M51" s="956"/>
      <c r="N51" s="953"/>
      <c r="O51" s="1240"/>
      <c r="P51" s="953"/>
      <c r="Q51" s="957"/>
      <c r="R51" s="962"/>
      <c r="S51" s="957"/>
      <c r="T51" s="957"/>
      <c r="U51" s="957"/>
      <c r="V51" s="962"/>
      <c r="W51" s="957"/>
      <c r="X51" s="957"/>
      <c r="Y51" s="957"/>
      <c r="Z51" s="937"/>
      <c r="AA51" s="228"/>
      <c r="AB51" s="228"/>
      <c r="AC51" s="228"/>
      <c r="AD51" s="945"/>
      <c r="AE51" s="971"/>
      <c r="AF51" s="969"/>
      <c r="AG51" s="975"/>
      <c r="AH51" s="969"/>
      <c r="AI51" s="956"/>
      <c r="AJ51" s="956"/>
      <c r="AK51" s="956"/>
      <c r="AL51" s="956"/>
      <c r="AM51" s="953"/>
      <c r="AN51" s="978"/>
      <c r="AO51" s="942"/>
      <c r="AP51" s="942"/>
      <c r="AQ51" s="943"/>
      <c r="AR51" s="973"/>
      <c r="AS51" s="990"/>
      <c r="AT51" s="984"/>
      <c r="AU51" s="984"/>
      <c r="AV51" s="984"/>
      <c r="AW51" s="984"/>
      <c r="AX51" s="984"/>
      <c r="AY51" s="984"/>
      <c r="AZ51" s="984"/>
      <c r="BA51" s="984"/>
      <c r="BB51" s="984"/>
      <c r="BC51" s="984"/>
      <c r="BD51" s="1025"/>
      <c r="BE51" s="1018"/>
      <c r="BF51" s="1014"/>
      <c r="BG51" s="1014"/>
      <c r="BH51" s="1014"/>
      <c r="BI51" s="1008"/>
    </row>
    <row r="52" spans="1:61" ht="45" customHeight="1" x14ac:dyDescent="0.25">
      <c r="A52" s="962"/>
      <c r="B52" s="991"/>
      <c r="C52" s="953"/>
      <c r="D52" s="953"/>
      <c r="E52" s="986"/>
      <c r="F52" s="953"/>
      <c r="G52" s="945"/>
      <c r="H52" s="953"/>
      <c r="I52" s="116" t="s">
        <v>181</v>
      </c>
      <c r="J52" s="149" t="s">
        <v>168</v>
      </c>
      <c r="K52" s="954"/>
      <c r="L52" s="955"/>
      <c r="M52" s="956"/>
      <c r="N52" s="953"/>
      <c r="O52" s="1240"/>
      <c r="P52" s="953"/>
      <c r="Q52" s="957"/>
      <c r="R52" s="962"/>
      <c r="S52" s="957"/>
      <c r="T52" s="957"/>
      <c r="U52" s="957"/>
      <c r="V52" s="962"/>
      <c r="W52" s="957"/>
      <c r="X52" s="957"/>
      <c r="Y52" s="957"/>
      <c r="Z52" s="937"/>
      <c r="AA52" s="226"/>
      <c r="AB52" s="226"/>
      <c r="AC52" s="226"/>
      <c r="AD52" s="945"/>
      <c r="AE52" s="971"/>
      <c r="AF52" s="969"/>
      <c r="AG52" s="975"/>
      <c r="AH52" s="969"/>
      <c r="AI52" s="956"/>
      <c r="AJ52" s="956"/>
      <c r="AK52" s="956"/>
      <c r="AL52" s="956"/>
      <c r="AM52" s="953"/>
      <c r="AN52" s="978"/>
      <c r="AO52" s="942"/>
      <c r="AP52" s="942"/>
      <c r="AQ52" s="943"/>
      <c r="AR52" s="973"/>
      <c r="AS52" s="985"/>
      <c r="AT52" s="987"/>
      <c r="AU52" s="987"/>
      <c r="AV52" s="987"/>
      <c r="AW52" s="987"/>
      <c r="AX52" s="987"/>
      <c r="AY52" s="987"/>
      <c r="AZ52" s="987"/>
      <c r="BA52" s="987"/>
      <c r="BB52" s="987"/>
      <c r="BC52" s="987"/>
      <c r="BD52" s="1011"/>
      <c r="BE52" s="1009"/>
      <c r="BF52" s="981"/>
      <c r="BG52" s="981"/>
      <c r="BH52" s="981"/>
      <c r="BI52" s="1002"/>
    </row>
    <row r="53" spans="1:61" ht="45" customHeight="1" x14ac:dyDescent="0.25">
      <c r="A53" s="962"/>
      <c r="B53" s="991"/>
      <c r="C53" s="953"/>
      <c r="D53" s="953"/>
      <c r="E53" s="986"/>
      <c r="F53" s="953"/>
      <c r="G53" s="945"/>
      <c r="H53" s="953"/>
      <c r="I53" s="116" t="s">
        <v>182</v>
      </c>
      <c r="J53" s="149" t="s">
        <v>147</v>
      </c>
      <c r="K53" s="954"/>
      <c r="L53" s="955"/>
      <c r="M53" s="956"/>
      <c r="N53" s="953"/>
      <c r="O53" s="1240"/>
      <c r="P53" s="953"/>
      <c r="Q53" s="957"/>
      <c r="R53" s="962"/>
      <c r="S53" s="957"/>
      <c r="T53" s="957"/>
      <c r="U53" s="957"/>
      <c r="V53" s="962"/>
      <c r="W53" s="957"/>
      <c r="X53" s="957"/>
      <c r="Y53" s="957"/>
      <c r="Z53" s="937"/>
      <c r="AA53" s="226"/>
      <c r="AB53" s="226"/>
      <c r="AC53" s="226"/>
      <c r="AD53" s="945"/>
      <c r="AE53" s="971"/>
      <c r="AF53" s="969"/>
      <c r="AG53" s="975"/>
      <c r="AH53" s="969"/>
      <c r="AI53" s="956"/>
      <c r="AJ53" s="956"/>
      <c r="AK53" s="956"/>
      <c r="AL53" s="956"/>
      <c r="AM53" s="953"/>
      <c r="AN53" s="978"/>
      <c r="AO53" s="942"/>
      <c r="AP53" s="942"/>
      <c r="AQ53" s="943"/>
      <c r="AR53" s="973"/>
      <c r="AS53" s="985"/>
      <c r="AT53" s="987"/>
      <c r="AU53" s="987"/>
      <c r="AV53" s="987"/>
      <c r="AW53" s="987"/>
      <c r="AX53" s="987"/>
      <c r="AY53" s="987"/>
      <c r="AZ53" s="987"/>
      <c r="BA53" s="987"/>
      <c r="BB53" s="987"/>
      <c r="BC53" s="987"/>
      <c r="BD53" s="1011"/>
      <c r="BE53" s="1009"/>
      <c r="BF53" s="981"/>
      <c r="BG53" s="981"/>
      <c r="BH53" s="981"/>
      <c r="BI53" s="1002"/>
    </row>
    <row r="54" spans="1:61" ht="45" customHeight="1" x14ac:dyDescent="0.25">
      <c r="A54" s="962"/>
      <c r="B54" s="991"/>
      <c r="C54" s="953"/>
      <c r="D54" s="953"/>
      <c r="E54" s="986"/>
      <c r="F54" s="953"/>
      <c r="G54" s="945"/>
      <c r="H54" s="953"/>
      <c r="I54" s="116" t="s">
        <v>183</v>
      </c>
      <c r="J54" s="149" t="s">
        <v>147</v>
      </c>
      <c r="K54" s="954"/>
      <c r="L54" s="955"/>
      <c r="M54" s="956"/>
      <c r="N54" s="953"/>
      <c r="O54" s="1240"/>
      <c r="P54" s="953"/>
      <c r="Q54" s="957"/>
      <c r="R54" s="962"/>
      <c r="S54" s="957"/>
      <c r="T54" s="957"/>
      <c r="U54" s="957"/>
      <c r="V54" s="962"/>
      <c r="W54" s="957"/>
      <c r="X54" s="957"/>
      <c r="Y54" s="957"/>
      <c r="Z54" s="938"/>
      <c r="AA54" s="227"/>
      <c r="AB54" s="227"/>
      <c r="AC54" s="227"/>
      <c r="AD54" s="946"/>
      <c r="AE54" s="972"/>
      <c r="AF54" s="969"/>
      <c r="AG54" s="975"/>
      <c r="AH54" s="969"/>
      <c r="AI54" s="956"/>
      <c r="AJ54" s="956"/>
      <c r="AK54" s="956"/>
      <c r="AL54" s="956"/>
      <c r="AM54" s="953"/>
      <c r="AN54" s="979"/>
      <c r="AO54" s="942"/>
      <c r="AP54" s="942"/>
      <c r="AQ54" s="943"/>
      <c r="AR54" s="973"/>
      <c r="AS54" s="985"/>
      <c r="AT54" s="987"/>
      <c r="AU54" s="987"/>
      <c r="AV54" s="987"/>
      <c r="AW54" s="987"/>
      <c r="AX54" s="987"/>
      <c r="AY54" s="987"/>
      <c r="AZ54" s="987"/>
      <c r="BA54" s="987"/>
      <c r="BB54" s="987"/>
      <c r="BC54" s="987"/>
      <c r="BD54" s="1011"/>
      <c r="BE54" s="1009"/>
      <c r="BF54" s="981"/>
      <c r="BG54" s="981"/>
      <c r="BH54" s="981"/>
      <c r="BI54" s="1002"/>
    </row>
    <row r="55" spans="1:61" ht="45" customHeight="1" x14ac:dyDescent="0.25">
      <c r="A55" s="962"/>
      <c r="B55" s="991"/>
      <c r="C55" s="953"/>
      <c r="D55" s="953"/>
      <c r="E55" s="986" t="s">
        <v>532</v>
      </c>
      <c r="F55" s="953"/>
      <c r="G55" s="945"/>
      <c r="H55" s="953"/>
      <c r="I55" s="116" t="s">
        <v>184</v>
      </c>
      <c r="J55" s="149" t="s">
        <v>147</v>
      </c>
      <c r="K55" s="954"/>
      <c r="L55" s="955"/>
      <c r="M55" s="956"/>
      <c r="N55" s="953"/>
      <c r="O55" s="986" t="s">
        <v>533</v>
      </c>
      <c r="P55" s="953"/>
      <c r="Q55" s="117" t="s">
        <v>150</v>
      </c>
      <c r="R55" s="118"/>
      <c r="S55" s="117" t="str">
        <f>+IFERROR(VLOOKUP(R55,[3]DATOS!$E$2:$F$17,2,FALSE),"")</f>
        <v/>
      </c>
      <c r="T55" s="957">
        <f>SUM(S55:S61)</f>
        <v>0</v>
      </c>
      <c r="U55" s="957" t="str">
        <f>+IF(AND(T55&lt;=100,T55&gt;=96),"Fuerte",IF(AND(T55&lt;=95,T55&gt;=86),"Moderado",IF(AND(T55&lt;=85,K55&gt;=0),"Débil"," ")))</f>
        <v>Débil</v>
      </c>
      <c r="V55" s="962"/>
      <c r="W55" s="957">
        <f>IF(AND(EXACT(U55,"Fuerte"),(EXACT(V55,"Fuerte"))),"Fuerte",IF(AND(EXACT(U55,"Fuerte"),(EXACT(V55,"Moderado"))),"Moderado",IF(AND(EXACT(U55,"Fuerte"),(EXACT(V55,"Débil"))),"Débil",IF(AND(EXACT(U55,"Moderado"),(EXACT(V55,"Fuerte"))),"Moderado",IF(AND(EXACT(U55,"Moderado"),(EXACT(V55,"Moderado"))),"Moderado",IF(AND(EXACT(U55,"Moderado"),(EXACT(V55,"Débil"))),"Débil",IF(AND(EXACT(U55,"Débil"),(EXACT(V55,"Fuerte"))),"Débil",IF(AND(EXACT(U55,"Débil"),(EXACT(V55,"Moderado"))),"Débil",IF(AND(EXACT(U55,"Débil"),(EXACT(V55,"Débil"))),"Débil",)))))))))</f>
        <v>0</v>
      </c>
      <c r="X55" s="957" t="b">
        <f>IF(W55="Fuerte",100,IF(W55="Moderado",50,IF(W55="Débil",0)))</f>
        <v>0</v>
      </c>
      <c r="Y55" s="957"/>
      <c r="Z55" s="936"/>
      <c r="AA55" s="214"/>
      <c r="AB55" s="214"/>
      <c r="AC55" s="214"/>
      <c r="AD55" s="944"/>
      <c r="AE55" s="970"/>
      <c r="AF55" s="969"/>
      <c r="AG55" s="975"/>
      <c r="AH55" s="969"/>
      <c r="AI55" s="956"/>
      <c r="AJ55" s="956"/>
      <c r="AK55" s="956"/>
      <c r="AL55" s="956"/>
      <c r="AM55" s="953"/>
      <c r="AN55" s="980" t="s">
        <v>550</v>
      </c>
      <c r="AO55" s="942"/>
      <c r="AP55" s="942"/>
      <c r="AQ55" s="943"/>
      <c r="AR55" s="973" t="s">
        <v>551</v>
      </c>
      <c r="AS55" s="985"/>
      <c r="AT55" s="987"/>
      <c r="AU55" s="987"/>
      <c r="AV55" s="987"/>
      <c r="AW55" s="987"/>
      <c r="AX55" s="987"/>
      <c r="AY55" s="987"/>
      <c r="AZ55" s="987"/>
      <c r="BA55" s="987"/>
      <c r="BB55" s="987"/>
      <c r="BC55" s="987"/>
      <c r="BD55" s="1011"/>
      <c r="BE55" s="1009"/>
      <c r="BF55" s="981"/>
      <c r="BG55" s="981"/>
      <c r="BH55" s="981"/>
      <c r="BI55" s="1002"/>
    </row>
    <row r="56" spans="1:61" ht="45" customHeight="1" x14ac:dyDescent="0.25">
      <c r="A56" s="962"/>
      <c r="B56" s="991"/>
      <c r="C56" s="953"/>
      <c r="D56" s="953"/>
      <c r="E56" s="986"/>
      <c r="F56" s="953"/>
      <c r="G56" s="945"/>
      <c r="H56" s="953"/>
      <c r="I56" s="119" t="s">
        <v>185</v>
      </c>
      <c r="J56" s="149" t="s">
        <v>147</v>
      </c>
      <c r="K56" s="954"/>
      <c r="L56" s="955"/>
      <c r="M56" s="956"/>
      <c r="N56" s="953"/>
      <c r="O56" s="986"/>
      <c r="P56" s="953"/>
      <c r="Q56" s="117" t="s">
        <v>162</v>
      </c>
      <c r="R56" s="118"/>
      <c r="S56" s="117" t="str">
        <f>+IFERROR(VLOOKUP(R56,[3]DATOS!$E$2:$F$17,2,FALSE),"")</f>
        <v/>
      </c>
      <c r="T56" s="957"/>
      <c r="U56" s="957"/>
      <c r="V56" s="962"/>
      <c r="W56" s="957"/>
      <c r="X56" s="957"/>
      <c r="Y56" s="957"/>
      <c r="Z56" s="937"/>
      <c r="AA56" s="226"/>
      <c r="AB56" s="226"/>
      <c r="AC56" s="226"/>
      <c r="AD56" s="945"/>
      <c r="AE56" s="971"/>
      <c r="AF56" s="969"/>
      <c r="AG56" s="975"/>
      <c r="AH56" s="969"/>
      <c r="AI56" s="956"/>
      <c r="AJ56" s="956"/>
      <c r="AK56" s="956"/>
      <c r="AL56" s="956"/>
      <c r="AM56" s="953"/>
      <c r="AN56" s="980"/>
      <c r="AO56" s="942"/>
      <c r="AP56" s="942"/>
      <c r="AQ56" s="943"/>
      <c r="AR56" s="973"/>
      <c r="AS56" s="985"/>
      <c r="AT56" s="987"/>
      <c r="AU56" s="987"/>
      <c r="AV56" s="987"/>
      <c r="AW56" s="987"/>
      <c r="AX56" s="987"/>
      <c r="AY56" s="987"/>
      <c r="AZ56" s="987"/>
      <c r="BA56" s="987"/>
      <c r="BB56" s="987"/>
      <c r="BC56" s="987"/>
      <c r="BD56" s="1011"/>
      <c r="BE56" s="1009"/>
      <c r="BF56" s="981"/>
      <c r="BG56" s="981"/>
      <c r="BH56" s="981"/>
      <c r="BI56" s="1002"/>
    </row>
    <row r="57" spans="1:61" ht="45" customHeight="1" x14ac:dyDescent="0.25">
      <c r="A57" s="962"/>
      <c r="B57" s="991"/>
      <c r="C57" s="953"/>
      <c r="D57" s="953"/>
      <c r="E57" s="986"/>
      <c r="F57" s="953"/>
      <c r="G57" s="945"/>
      <c r="H57" s="953"/>
      <c r="I57" s="119" t="s">
        <v>186</v>
      </c>
      <c r="J57" s="149" t="s">
        <v>147</v>
      </c>
      <c r="K57" s="954"/>
      <c r="L57" s="955"/>
      <c r="M57" s="956"/>
      <c r="N57" s="953"/>
      <c r="O57" s="986"/>
      <c r="P57" s="953"/>
      <c r="Q57" s="117" t="s">
        <v>165</v>
      </c>
      <c r="R57" s="118"/>
      <c r="S57" s="117" t="str">
        <f>+IFERROR(VLOOKUP(R57,[3]DATOS!$E$2:$F$17,2,FALSE),"")</f>
        <v/>
      </c>
      <c r="T57" s="957"/>
      <c r="U57" s="957"/>
      <c r="V57" s="962"/>
      <c r="W57" s="957"/>
      <c r="X57" s="957"/>
      <c r="Y57" s="957"/>
      <c r="Z57" s="937"/>
      <c r="AA57" s="226"/>
      <c r="AB57" s="226"/>
      <c r="AC57" s="226"/>
      <c r="AD57" s="945"/>
      <c r="AE57" s="971"/>
      <c r="AF57" s="969"/>
      <c r="AG57" s="975"/>
      <c r="AH57" s="969"/>
      <c r="AI57" s="956"/>
      <c r="AJ57" s="956"/>
      <c r="AK57" s="956"/>
      <c r="AL57" s="956"/>
      <c r="AM57" s="953"/>
      <c r="AN57" s="980"/>
      <c r="AO57" s="942"/>
      <c r="AP57" s="942"/>
      <c r="AQ57" s="943"/>
      <c r="AR57" s="973"/>
      <c r="AS57" s="985"/>
      <c r="AT57" s="987"/>
      <c r="AU57" s="987"/>
      <c r="AV57" s="987"/>
      <c r="AW57" s="987"/>
      <c r="AX57" s="987"/>
      <c r="AY57" s="987"/>
      <c r="AZ57" s="987"/>
      <c r="BA57" s="987"/>
      <c r="BB57" s="987"/>
      <c r="BC57" s="987"/>
      <c r="BD57" s="1011"/>
      <c r="BE57" s="1009"/>
      <c r="BF57" s="981"/>
      <c r="BG57" s="981"/>
      <c r="BH57" s="981"/>
      <c r="BI57" s="1002"/>
    </row>
    <row r="58" spans="1:61" ht="45" customHeight="1" x14ac:dyDescent="0.25">
      <c r="A58" s="962"/>
      <c r="B58" s="991"/>
      <c r="C58" s="953"/>
      <c r="D58" s="953"/>
      <c r="E58" s="986"/>
      <c r="F58" s="953"/>
      <c r="G58" s="945"/>
      <c r="H58" s="953"/>
      <c r="I58" s="119" t="s">
        <v>187</v>
      </c>
      <c r="J58" s="149" t="s">
        <v>147</v>
      </c>
      <c r="K58" s="954"/>
      <c r="L58" s="955"/>
      <c r="M58" s="956"/>
      <c r="N58" s="953"/>
      <c r="O58" s="986"/>
      <c r="P58" s="953"/>
      <c r="Q58" s="117" t="s">
        <v>169</v>
      </c>
      <c r="R58" s="118"/>
      <c r="S58" s="117" t="str">
        <f>+IFERROR(VLOOKUP(R58,[3]DATOS!$E$2:$F$17,2,FALSE),"")</f>
        <v/>
      </c>
      <c r="T58" s="957"/>
      <c r="U58" s="957"/>
      <c r="V58" s="962"/>
      <c r="W58" s="957"/>
      <c r="X58" s="957"/>
      <c r="Y58" s="957"/>
      <c r="Z58" s="937"/>
      <c r="AA58" s="226"/>
      <c r="AB58" s="226"/>
      <c r="AC58" s="226"/>
      <c r="AD58" s="945"/>
      <c r="AE58" s="971"/>
      <c r="AF58" s="969"/>
      <c r="AG58" s="975"/>
      <c r="AH58" s="969"/>
      <c r="AI58" s="956"/>
      <c r="AJ58" s="956"/>
      <c r="AK58" s="956"/>
      <c r="AL58" s="956"/>
      <c r="AM58" s="953"/>
      <c r="AN58" s="980"/>
      <c r="AO58" s="942"/>
      <c r="AP58" s="942"/>
      <c r="AQ58" s="943"/>
      <c r="AR58" s="973"/>
      <c r="AS58" s="985"/>
      <c r="AT58" s="987"/>
      <c r="AU58" s="987"/>
      <c r="AV58" s="987"/>
      <c r="AW58" s="987"/>
      <c r="AX58" s="987"/>
      <c r="AY58" s="987"/>
      <c r="AZ58" s="987"/>
      <c r="BA58" s="987"/>
      <c r="BB58" s="987"/>
      <c r="BC58" s="987"/>
      <c r="BD58" s="1011"/>
      <c r="BE58" s="1009"/>
      <c r="BF58" s="981"/>
      <c r="BG58" s="981"/>
      <c r="BH58" s="981"/>
      <c r="BI58" s="1002"/>
    </row>
    <row r="59" spans="1:61" ht="45" customHeight="1" x14ac:dyDescent="0.25">
      <c r="A59" s="962"/>
      <c r="B59" s="991"/>
      <c r="C59" s="953"/>
      <c r="D59" s="953"/>
      <c r="E59" s="986"/>
      <c r="F59" s="953"/>
      <c r="G59" s="945"/>
      <c r="H59" s="953"/>
      <c r="I59" s="119" t="s">
        <v>188</v>
      </c>
      <c r="J59" s="120" t="s">
        <v>168</v>
      </c>
      <c r="K59" s="954"/>
      <c r="L59" s="955"/>
      <c r="M59" s="956"/>
      <c r="N59" s="953"/>
      <c r="O59" s="986"/>
      <c r="P59" s="953"/>
      <c r="Q59" s="117" t="s">
        <v>172</v>
      </c>
      <c r="R59" s="118"/>
      <c r="S59" s="117" t="str">
        <f>+IFERROR(VLOOKUP(R59,[3]DATOS!$E$2:$F$17,2,FALSE),"")</f>
        <v/>
      </c>
      <c r="T59" s="957"/>
      <c r="U59" s="957"/>
      <c r="V59" s="962"/>
      <c r="W59" s="957"/>
      <c r="X59" s="957"/>
      <c r="Y59" s="957"/>
      <c r="Z59" s="937"/>
      <c r="AA59" s="226"/>
      <c r="AB59" s="226"/>
      <c r="AC59" s="226"/>
      <c r="AD59" s="945"/>
      <c r="AE59" s="971"/>
      <c r="AF59" s="969"/>
      <c r="AG59" s="975"/>
      <c r="AH59" s="969"/>
      <c r="AI59" s="956"/>
      <c r="AJ59" s="956"/>
      <c r="AK59" s="956"/>
      <c r="AL59" s="956"/>
      <c r="AM59" s="953"/>
      <c r="AN59" s="980"/>
      <c r="AO59" s="942"/>
      <c r="AP59" s="942"/>
      <c r="AQ59" s="943"/>
      <c r="AR59" s="973"/>
      <c r="AS59" s="985"/>
      <c r="AT59" s="987"/>
      <c r="AU59" s="987"/>
      <c r="AV59" s="987"/>
      <c r="AW59" s="987"/>
      <c r="AX59" s="987"/>
      <c r="AY59" s="987"/>
      <c r="AZ59" s="987"/>
      <c r="BA59" s="987"/>
      <c r="BB59" s="987"/>
      <c r="BC59" s="987"/>
      <c r="BD59" s="1011"/>
      <c r="BE59" s="1009"/>
      <c r="BF59" s="981"/>
      <c r="BG59" s="981"/>
      <c r="BH59" s="981"/>
      <c r="BI59" s="1002"/>
    </row>
    <row r="60" spans="1:61" ht="12" customHeight="1" x14ac:dyDescent="0.25">
      <c r="A60" s="962"/>
      <c r="B60" s="991"/>
      <c r="C60" s="953"/>
      <c r="D60" s="953"/>
      <c r="E60" s="986"/>
      <c r="F60" s="953"/>
      <c r="G60" s="946"/>
      <c r="H60" s="953"/>
      <c r="I60" s="119" t="s">
        <v>189</v>
      </c>
      <c r="J60" s="149" t="s">
        <v>168</v>
      </c>
      <c r="K60" s="954"/>
      <c r="L60" s="955"/>
      <c r="M60" s="956"/>
      <c r="N60" s="953"/>
      <c r="O60" s="986"/>
      <c r="P60" s="953"/>
      <c r="Q60" s="117" t="s">
        <v>175</v>
      </c>
      <c r="R60" s="118"/>
      <c r="S60" s="117" t="str">
        <f>+IFERROR(VLOOKUP(R60,[3]DATOS!$E$2:$F$17,2,FALSE),"")</f>
        <v/>
      </c>
      <c r="T60" s="957"/>
      <c r="U60" s="957"/>
      <c r="V60" s="962"/>
      <c r="W60" s="957"/>
      <c r="X60" s="957"/>
      <c r="Y60" s="957"/>
      <c r="Z60" s="937"/>
      <c r="AA60" s="226"/>
      <c r="AB60" s="226"/>
      <c r="AC60" s="226"/>
      <c r="AD60" s="945"/>
      <c r="AE60" s="971"/>
      <c r="AF60" s="969"/>
      <c r="AG60" s="975"/>
      <c r="AH60" s="969"/>
      <c r="AI60" s="956"/>
      <c r="AJ60" s="956"/>
      <c r="AK60" s="956"/>
      <c r="AL60" s="956"/>
      <c r="AM60" s="953"/>
      <c r="AN60" s="980"/>
      <c r="AO60" s="942"/>
      <c r="AP60" s="942"/>
      <c r="AQ60" s="943"/>
      <c r="AR60" s="973"/>
      <c r="AS60" s="985"/>
      <c r="AT60" s="987"/>
      <c r="AU60" s="987"/>
      <c r="AV60" s="987"/>
      <c r="AW60" s="987"/>
      <c r="AX60" s="987"/>
      <c r="AY60" s="987"/>
      <c r="AZ60" s="987"/>
      <c r="BA60" s="987"/>
      <c r="BB60" s="987"/>
      <c r="BC60" s="987"/>
      <c r="BD60" s="1011"/>
      <c r="BE60" s="1009"/>
      <c r="BF60" s="981"/>
      <c r="BG60" s="981"/>
      <c r="BH60" s="981"/>
      <c r="BI60" s="1002"/>
    </row>
    <row r="61" spans="1:61" ht="45" customHeight="1" x14ac:dyDescent="0.25">
      <c r="A61" s="962"/>
      <c r="B61" s="991"/>
      <c r="C61" s="953"/>
      <c r="D61" s="953"/>
      <c r="E61" s="986"/>
      <c r="F61" s="953"/>
      <c r="G61" s="149"/>
      <c r="H61" s="953"/>
      <c r="I61" s="119" t="s">
        <v>190</v>
      </c>
      <c r="J61" s="149" t="s">
        <v>168</v>
      </c>
      <c r="K61" s="954"/>
      <c r="L61" s="955"/>
      <c r="M61" s="956"/>
      <c r="N61" s="953"/>
      <c r="O61" s="986"/>
      <c r="P61" s="953"/>
      <c r="Q61" s="117" t="s">
        <v>178</v>
      </c>
      <c r="R61" s="118"/>
      <c r="S61" s="117" t="str">
        <f>+IFERROR(VLOOKUP(R61,[3]DATOS!$E$2:$F$17,2,FALSE),"")</f>
        <v/>
      </c>
      <c r="T61" s="957"/>
      <c r="U61" s="957"/>
      <c r="V61" s="962"/>
      <c r="W61" s="957"/>
      <c r="X61" s="957"/>
      <c r="Y61" s="957"/>
      <c r="Z61" s="937"/>
      <c r="AA61" s="226"/>
      <c r="AB61" s="226"/>
      <c r="AC61" s="226"/>
      <c r="AD61" s="945"/>
      <c r="AE61" s="971"/>
      <c r="AF61" s="969"/>
      <c r="AG61" s="975"/>
      <c r="AH61" s="969"/>
      <c r="AI61" s="956"/>
      <c r="AJ61" s="956"/>
      <c r="AK61" s="956"/>
      <c r="AL61" s="956"/>
      <c r="AM61" s="953"/>
      <c r="AN61" s="980"/>
      <c r="AO61" s="942"/>
      <c r="AP61" s="942"/>
      <c r="AQ61" s="943"/>
      <c r="AR61" s="973"/>
      <c r="AS61" s="985"/>
      <c r="AT61" s="987"/>
      <c r="AU61" s="987"/>
      <c r="AV61" s="987"/>
      <c r="AW61" s="987"/>
      <c r="AX61" s="987"/>
      <c r="AY61" s="987"/>
      <c r="AZ61" s="987"/>
      <c r="BA61" s="987"/>
      <c r="BB61" s="987"/>
      <c r="BC61" s="987"/>
      <c r="BD61" s="1011"/>
      <c r="BE61" s="1009"/>
      <c r="BF61" s="981"/>
      <c r="BG61" s="981"/>
      <c r="BH61" s="981"/>
      <c r="BI61" s="1002"/>
    </row>
    <row r="62" spans="1:61" ht="45" customHeight="1" thickBot="1" x14ac:dyDescent="0.3">
      <c r="A62" s="962"/>
      <c r="B62" s="991"/>
      <c r="C62" s="953"/>
      <c r="D62" s="953"/>
      <c r="E62" s="986"/>
      <c r="F62" s="953"/>
      <c r="G62" s="149"/>
      <c r="H62" s="953"/>
      <c r="I62" s="119" t="s">
        <v>191</v>
      </c>
      <c r="J62" s="149" t="s">
        <v>168</v>
      </c>
      <c r="K62" s="954"/>
      <c r="L62" s="955"/>
      <c r="M62" s="956"/>
      <c r="N62" s="953"/>
      <c r="O62" s="986"/>
      <c r="P62" s="953"/>
      <c r="Q62" s="117"/>
      <c r="R62" s="118"/>
      <c r="S62" s="117"/>
      <c r="T62" s="957"/>
      <c r="U62" s="957"/>
      <c r="V62" s="962"/>
      <c r="W62" s="957"/>
      <c r="X62" s="957"/>
      <c r="Y62" s="957"/>
      <c r="Z62" s="938"/>
      <c r="AA62" s="227"/>
      <c r="AB62" s="227"/>
      <c r="AC62" s="227"/>
      <c r="AD62" s="946"/>
      <c r="AE62" s="972"/>
      <c r="AF62" s="969"/>
      <c r="AG62" s="975"/>
      <c r="AH62" s="969"/>
      <c r="AI62" s="956"/>
      <c r="AJ62" s="956"/>
      <c r="AK62" s="956"/>
      <c r="AL62" s="956"/>
      <c r="AM62" s="953"/>
      <c r="AN62" s="980"/>
      <c r="AO62" s="942"/>
      <c r="AP62" s="942"/>
      <c r="AQ62" s="943"/>
      <c r="AR62" s="973"/>
      <c r="AS62" s="985"/>
      <c r="AT62" s="987"/>
      <c r="AU62" s="987"/>
      <c r="AV62" s="987"/>
      <c r="AW62" s="987"/>
      <c r="AX62" s="987"/>
      <c r="AY62" s="987"/>
      <c r="AZ62" s="987"/>
      <c r="BA62" s="987"/>
      <c r="BB62" s="987"/>
      <c r="BC62" s="987"/>
      <c r="BD62" s="1011"/>
      <c r="BE62" s="1009"/>
      <c r="BF62" s="981"/>
      <c r="BG62" s="981"/>
      <c r="BH62" s="981"/>
      <c r="BI62" s="1002"/>
    </row>
    <row r="63" spans="1:61" ht="46.5" customHeight="1" x14ac:dyDescent="0.25">
      <c r="A63" s="962">
        <v>4</v>
      </c>
      <c r="B63" s="991" t="s">
        <v>552</v>
      </c>
      <c r="C63" s="953" t="s">
        <v>553</v>
      </c>
      <c r="D63" s="953" t="s">
        <v>142</v>
      </c>
      <c r="E63" s="1026" t="s">
        <v>554</v>
      </c>
      <c r="F63" s="953" t="s">
        <v>467</v>
      </c>
      <c r="G63" s="944" t="s">
        <v>527</v>
      </c>
      <c r="H63" s="953" t="s">
        <v>196</v>
      </c>
      <c r="I63" s="116" t="s">
        <v>146</v>
      </c>
      <c r="J63" s="149" t="s">
        <v>147</v>
      </c>
      <c r="K63" s="954">
        <f>COUNTIF(J63:J81,"Si")</f>
        <v>11</v>
      </c>
      <c r="L63" s="955" t="str">
        <f>+IF(AND(K63&lt;6,K63&gt;0),"Moderado",IF(AND(K63&lt;12,K63&gt;5),"Mayor",IF(AND(K63&lt;20,K63&gt;11),"Catastrófico","Responda las Preguntas de Impacto")))</f>
        <v>Mayor</v>
      </c>
      <c r="M63" s="956" t="str">
        <f>IF(AND(EXACT(H63,"Rara vez"),(EXACT(L63,"Moderado"))),"Moderado",IF(AND(EXACT(H63,"Rara vez"),(EXACT(L63,"Mayor"))),"Alto",IF(AND(EXACT(H63,"Rara vez"),(EXACT(L63,"Catastrófico"))),"Extremo",IF(AND(EXACT(H63,"Improbable"),(EXACT(L63,"Moderado"))),"Moderado",IF(AND(EXACT(H63,"Improbable"),(EXACT(L63,"Mayor"))),"Alto",IF(AND(EXACT(H63,"Improbable"),(EXACT(L63,"Catastrófico"))),"Extremo",IF(AND(EXACT(H63,"Posible"),(EXACT(L63,"Moderado"))),"Alto",IF(AND(EXACT(H63,"Posible"),(EXACT(L63,"Mayor"))),"Extremo",IF(AND(EXACT(H63,"Posible"),(EXACT(L63,"Catastrófico"))),"Extremo",IF(AND(EXACT(H63,"Probable"),(EXACT(L63,"Moderado"))),"Alto",IF(AND(EXACT(H63,"Probable"),(EXACT(L63,"Mayor"))),"Extremo",IF(AND(EXACT(H63,"Probable"),(EXACT(L63,"Catastrófico"))),"Extremo",IF(AND(EXACT(H63,"Casi Seguro"),(EXACT(L63,"Moderado"))),"Extremo",IF(AND(EXACT(H63,"Casi Seguro"),(EXACT(L63,"Mayor"))),"Extremo",IF(AND(EXACT(H63,"Casi Seguro"),(EXACT(L63,"Catastrófico"))),"Extremo","")))))))))))))))</f>
        <v>Extremo</v>
      </c>
      <c r="N63" s="953" t="s">
        <v>528</v>
      </c>
      <c r="O63" s="986" t="s">
        <v>555</v>
      </c>
      <c r="P63" s="953" t="s">
        <v>149</v>
      </c>
      <c r="Q63" s="117" t="s">
        <v>150</v>
      </c>
      <c r="R63" s="118" t="s">
        <v>151</v>
      </c>
      <c r="S63" s="117">
        <f>+IFERROR(VLOOKUP(R63,[3]DATOS!$E$2:$F$17,2,FALSE),"")</f>
        <v>15</v>
      </c>
      <c r="T63" s="957">
        <f>SUM(S63:S69)</f>
        <v>100</v>
      </c>
      <c r="U63" s="957" t="str">
        <f>+IF(AND(T63&lt;=100,T63&gt;=96),"Fuerte",IF(AND(T63&lt;=95,T63&gt;=86),"Moderado",IF(AND(T63&lt;=85,K63&gt;=0),"Débil"," ")))</f>
        <v>Fuerte</v>
      </c>
      <c r="V63" s="962" t="s">
        <v>152</v>
      </c>
      <c r="W63" s="957" t="str">
        <f>IF(AND(EXACT(U63,"Fuerte"),(EXACT(V63,"Fuerte"))),"Fuerte",IF(AND(EXACT(U63,"Fuerte"),(EXACT(V63,"Moderado"))),"Moderado",IF(AND(EXACT(U63,"Fuerte"),(EXACT(V63,"Débil"))),"Débil",IF(AND(EXACT(U63,"Moderado"),(EXACT(V63,"Fuerte"))),"Moderado",IF(AND(EXACT(U63,"Moderado"),(EXACT(V63,"Moderado"))),"Moderado",IF(AND(EXACT(U63,"Moderado"),(EXACT(V63,"Débil"))),"Débil",IF(AND(EXACT(U63,"Débil"),(EXACT(V63,"Fuerte"))),"Débil",IF(AND(EXACT(U63,"Débil"),(EXACT(V63,"Moderado"))),"Débil",IF(AND(EXACT(U63,"Débil"),(EXACT(V63,"Débil"))),"Débil",)))))))))</f>
        <v>Fuerte</v>
      </c>
      <c r="X63" s="957">
        <f>IF(W63="Fuerte",100,IF(W63="Moderado",50,IF(W63="Débil",0)))</f>
        <v>100</v>
      </c>
      <c r="Y63" s="957">
        <f>AVERAGE(X63:X81)</f>
        <v>100</v>
      </c>
      <c r="Z63" s="936" t="s">
        <v>539</v>
      </c>
      <c r="AA63" s="933">
        <v>0.33</v>
      </c>
      <c r="AB63" s="933">
        <v>0.33</v>
      </c>
      <c r="AC63" s="933">
        <v>0.34</v>
      </c>
      <c r="AD63" s="944" t="s">
        <v>556</v>
      </c>
      <c r="AE63" s="970" t="s">
        <v>557</v>
      </c>
      <c r="AF63" s="969" t="str">
        <f>+IF(Y63=100,"Fuerte",IF(AND(Y63&lt;=99,Y63&gt;=50),"Moderado",IF(Y63&lt;50,"Débil"," ")))</f>
        <v>Fuerte</v>
      </c>
      <c r="AG63" s="975" t="s">
        <v>156</v>
      </c>
      <c r="AH63" s="969" t="s">
        <v>157</v>
      </c>
      <c r="AI63" s="956" t="str">
        <f>IF(AND(OR(AH63="Directamente",AH63="Indirectamente",AH63="No Disminuye"),(AF63="Fuerte"),(AG63="Directamente"),(OR(H63="Rara vez",H63="Improbable",H63="Posible"))),"Rara vez",IF(AND(OR(AH63="Directamente",AH63="Indirectamente",AH63="No Disminuye"),(AF63="Fuerte"),(AG63="Directamente"),(H63="Probable")),"Improbable",IF(AND(OR(AH63="Directamente",AH63="Indirectamente",AH63="No Disminuye"),(AF63="Fuerte"),(AG63="Directamente"),(H63="Casi Seguro")),"Posible",IF(AND(AH63="Directamente",AG63="No disminuye",AF63="Fuerte"),H63,IF(AND(OR(AH63="Directamente",AH63="Indirectamente",AH63="No Disminuye"),AF63="Moderado",AG63="Directamente",(OR(H63="Rara vez",H63="Improbable"))),"Rara vez",IF(AND(OR(AH63="Directamente",AH63="Indirectamente",AH63="No Disminuye"),(AF63="Moderado"),(AG63="Directamente"),(H63="Posible")),"Improbable",IF(AND(OR(AH63="Directamente",AH63="Indirectamente",AH63="No Disminuye"),(AF63="Moderado"),(AG63="Directamente"),(H63="Probable")),"Posible",IF(AND(OR(AH63="Directamente",AH63="Indirectamente",AH63="No Disminuye"),(AF63="Moderado"),(AG63="Directamente"),(H63="Casi Seguro")),"Probable",IF(AND(AH63="Directamente",AG63="No disminuye",AF63="Moderado"),H63,IF(AF63="Débil",H63," ESTA COMBINACION NO ESTÁ CONTEMPLADA EN LA METODOLOGÍA "))))))))))</f>
        <v>Rara vez</v>
      </c>
      <c r="AJ63" s="956" t="str">
        <f>IF(AND(OR(AH63="Directamente",AH63="Indirectamente",AH63="No Disminuye"),AF63="Moderado",AG63="Directamente",(OR(H63="Raro",H63="Improbable"))),"Raro",IF(AND(OR(AH63="Directamente",AH63="Indirectamente",AH63="No Disminuye"),(AF63="Moderado"),(AG63="Directamente"),(H63="Posible")),"Improbable",IF(AND(OR(AH63="Directamente",AH63="Indirectamente",AH63="No Disminuye"),(AF63="Moderado"),(AG63="Directamente"),(H63="Probable")),"Posible",IF(AND(OR(AH63="Directamente",AH63="Indirectamente",AH63="No Disminuye"),(AF63="Moderado"),(AG63="Directamente"),(H63="Casi Seguro")),"Probable",IF(AND(AH63="Directamente",AG63="No disminuye",AF63="Moderado"),H63," ")))))</f>
        <v xml:space="preserve"> </v>
      </c>
      <c r="AK63" s="956" t="str">
        <f>L63</f>
        <v>Mayor</v>
      </c>
      <c r="AL63" s="956" t="str">
        <f>IF(AND(EXACT(AI63,"Rara vez"),(EXACT(AK63,"Moderado"))),"Moderado",IF(AND(EXACT(AI63,"Rara vez"),(EXACT(AK63,"Mayor"))),"Alto",IF(AND(EXACT(AI63,"Rara vez"),(EXACT(AK63,"Catastrófico"))),"Extremo",IF(AND(EXACT(AI63,"Improbable"),(EXACT(AK63,"Moderado"))),"Moderado",IF(AND(EXACT(AI63,"Improbable"),(EXACT(AK63,"Mayor"))),"Alto",IF(AND(EXACT(AI63,"Improbable"),(EXACT(AK63,"Catastrófico"))),"Extremo",IF(AND(EXACT(AI63,"Posible"),(EXACT(AK63,"Moderado"))),"Alto",IF(AND(EXACT(AI63,"Posible"),(EXACT(AK63,"Mayor"))),"Extremo",IF(AND(EXACT(AI63,"Posible"),(EXACT(AK63,"Catastrófico"))),"Extremo",IF(AND(EXACT(AI63,"Probable"),(EXACT(AK63,"Moderado"))),"Alto",IF(AND(EXACT(AI63,"Probable"),(EXACT(AK63,"Mayor"))),"Extremo",IF(AND(EXACT(AI63,"Probable"),(EXACT(AK63,"Catastrófico"))),"Extremo",IF(AND(EXACT(AI63,"Casi Seguro"),(EXACT(AK63,"Moderado"))),"Extremo",IF(AND(EXACT(AI63,"Casi Seguro"),(EXACT(AK63,"Mayor"))),"Extremo",IF(AND(EXACT(AI63,"Casi Seguro"),(EXACT(AK63,"Catastrófico"))),"Extremo","")))))))))))))))</f>
        <v>Alto</v>
      </c>
      <c r="AM63" s="953" t="s">
        <v>528</v>
      </c>
      <c r="AN63" s="977" t="s">
        <v>558</v>
      </c>
      <c r="AO63" s="942">
        <v>44562</v>
      </c>
      <c r="AP63" s="942">
        <v>44926</v>
      </c>
      <c r="AQ63" s="943" t="s">
        <v>556</v>
      </c>
      <c r="AR63" s="973" t="s">
        <v>559</v>
      </c>
      <c r="AS63" s="988"/>
      <c r="AT63" s="982"/>
      <c r="AU63" s="982"/>
      <c r="AV63" s="982"/>
      <c r="AW63" s="982"/>
      <c r="AX63" s="982"/>
      <c r="AY63" s="982"/>
      <c r="AZ63" s="982"/>
      <c r="BA63" s="982"/>
      <c r="BB63" s="982"/>
      <c r="BC63" s="982"/>
      <c r="BD63" s="1023"/>
      <c r="BE63" s="1016"/>
      <c r="BF63" s="1012"/>
      <c r="BG63" s="1012"/>
      <c r="BH63" s="1012"/>
      <c r="BI63" s="1006"/>
    </row>
    <row r="64" spans="1:61" ht="30" customHeight="1" x14ac:dyDescent="0.25">
      <c r="A64" s="962"/>
      <c r="B64" s="991"/>
      <c r="C64" s="953"/>
      <c r="D64" s="953"/>
      <c r="E64" s="1026"/>
      <c r="F64" s="953"/>
      <c r="G64" s="945"/>
      <c r="H64" s="953"/>
      <c r="I64" s="116" t="s">
        <v>161</v>
      </c>
      <c r="J64" s="149" t="s">
        <v>168</v>
      </c>
      <c r="K64" s="954"/>
      <c r="L64" s="955"/>
      <c r="M64" s="956"/>
      <c r="N64" s="953"/>
      <c r="O64" s="986"/>
      <c r="P64" s="953"/>
      <c r="Q64" s="117" t="s">
        <v>162</v>
      </c>
      <c r="R64" s="118" t="s">
        <v>163</v>
      </c>
      <c r="S64" s="117">
        <f>+IFERROR(VLOOKUP(R64,[3]DATOS!$E$2:$F$17,2,FALSE),"")</f>
        <v>15</v>
      </c>
      <c r="T64" s="957"/>
      <c r="U64" s="957"/>
      <c r="V64" s="962"/>
      <c r="W64" s="957"/>
      <c r="X64" s="957"/>
      <c r="Y64" s="957"/>
      <c r="Z64" s="937"/>
      <c r="AA64" s="934"/>
      <c r="AB64" s="934"/>
      <c r="AC64" s="934"/>
      <c r="AD64" s="945"/>
      <c r="AE64" s="971"/>
      <c r="AF64" s="969"/>
      <c r="AG64" s="975"/>
      <c r="AH64" s="969"/>
      <c r="AI64" s="956"/>
      <c r="AJ64" s="956"/>
      <c r="AK64" s="956"/>
      <c r="AL64" s="956"/>
      <c r="AM64" s="953"/>
      <c r="AN64" s="978"/>
      <c r="AO64" s="942"/>
      <c r="AP64" s="942"/>
      <c r="AQ64" s="943"/>
      <c r="AR64" s="973"/>
      <c r="AS64" s="989"/>
      <c r="AT64" s="983"/>
      <c r="AU64" s="983"/>
      <c r="AV64" s="983"/>
      <c r="AW64" s="983"/>
      <c r="AX64" s="983"/>
      <c r="AY64" s="983"/>
      <c r="AZ64" s="983"/>
      <c r="BA64" s="983"/>
      <c r="BB64" s="983"/>
      <c r="BC64" s="983"/>
      <c r="BD64" s="1024"/>
      <c r="BE64" s="1017"/>
      <c r="BF64" s="1013"/>
      <c r="BG64" s="1013"/>
      <c r="BH64" s="1013"/>
      <c r="BI64" s="1007"/>
    </row>
    <row r="65" spans="1:61" ht="30" customHeight="1" x14ac:dyDescent="0.25">
      <c r="A65" s="962"/>
      <c r="B65" s="991"/>
      <c r="C65" s="953"/>
      <c r="D65" s="953"/>
      <c r="E65" s="1026"/>
      <c r="F65" s="953"/>
      <c r="G65" s="945"/>
      <c r="H65" s="953"/>
      <c r="I65" s="116" t="s">
        <v>164</v>
      </c>
      <c r="J65" s="149" t="s">
        <v>168</v>
      </c>
      <c r="K65" s="954"/>
      <c r="L65" s="955"/>
      <c r="M65" s="956"/>
      <c r="N65" s="953"/>
      <c r="O65" s="986"/>
      <c r="P65" s="953"/>
      <c r="Q65" s="117" t="s">
        <v>165</v>
      </c>
      <c r="R65" s="118" t="s">
        <v>166</v>
      </c>
      <c r="S65" s="117">
        <f>+IFERROR(VLOOKUP(R65,[3]DATOS!$E$2:$F$17,2,FALSE),"")</f>
        <v>15</v>
      </c>
      <c r="T65" s="957"/>
      <c r="U65" s="957"/>
      <c r="V65" s="962"/>
      <c r="W65" s="957"/>
      <c r="X65" s="957"/>
      <c r="Y65" s="957"/>
      <c r="Z65" s="937"/>
      <c r="AA65" s="934"/>
      <c r="AB65" s="934"/>
      <c r="AC65" s="934"/>
      <c r="AD65" s="945"/>
      <c r="AE65" s="971"/>
      <c r="AF65" s="969"/>
      <c r="AG65" s="975"/>
      <c r="AH65" s="969"/>
      <c r="AI65" s="956"/>
      <c r="AJ65" s="956"/>
      <c r="AK65" s="956"/>
      <c r="AL65" s="956"/>
      <c r="AM65" s="953"/>
      <c r="AN65" s="978"/>
      <c r="AO65" s="942"/>
      <c r="AP65" s="942"/>
      <c r="AQ65" s="943"/>
      <c r="AR65" s="973"/>
      <c r="AS65" s="989"/>
      <c r="AT65" s="983"/>
      <c r="AU65" s="983"/>
      <c r="AV65" s="983"/>
      <c r="AW65" s="983"/>
      <c r="AX65" s="983"/>
      <c r="AY65" s="983"/>
      <c r="AZ65" s="983"/>
      <c r="BA65" s="983"/>
      <c r="BB65" s="983"/>
      <c r="BC65" s="983"/>
      <c r="BD65" s="1024"/>
      <c r="BE65" s="1017"/>
      <c r="BF65" s="1013"/>
      <c r="BG65" s="1013"/>
      <c r="BH65" s="1013"/>
      <c r="BI65" s="1007"/>
    </row>
    <row r="66" spans="1:61" ht="30" customHeight="1" x14ac:dyDescent="0.25">
      <c r="A66" s="962"/>
      <c r="B66" s="991"/>
      <c r="C66" s="953"/>
      <c r="D66" s="953"/>
      <c r="E66" s="1026"/>
      <c r="F66" s="953"/>
      <c r="G66" s="945"/>
      <c r="H66" s="953"/>
      <c r="I66" s="116" t="s">
        <v>167</v>
      </c>
      <c r="J66" s="149" t="s">
        <v>168</v>
      </c>
      <c r="K66" s="954"/>
      <c r="L66" s="955"/>
      <c r="M66" s="956"/>
      <c r="N66" s="953"/>
      <c r="O66" s="986"/>
      <c r="P66" s="953"/>
      <c r="Q66" s="117" t="s">
        <v>169</v>
      </c>
      <c r="R66" s="118" t="s">
        <v>170</v>
      </c>
      <c r="S66" s="117">
        <f>+IFERROR(VLOOKUP(R66,[3]DATOS!$E$2:$F$17,2,FALSE),"")</f>
        <v>15</v>
      </c>
      <c r="T66" s="957"/>
      <c r="U66" s="957"/>
      <c r="V66" s="962"/>
      <c r="W66" s="957"/>
      <c r="X66" s="957"/>
      <c r="Y66" s="957"/>
      <c r="Z66" s="937"/>
      <c r="AA66" s="934"/>
      <c r="AB66" s="934"/>
      <c r="AC66" s="934"/>
      <c r="AD66" s="945"/>
      <c r="AE66" s="971"/>
      <c r="AF66" s="969"/>
      <c r="AG66" s="975"/>
      <c r="AH66" s="969"/>
      <c r="AI66" s="956"/>
      <c r="AJ66" s="956"/>
      <c r="AK66" s="956"/>
      <c r="AL66" s="956"/>
      <c r="AM66" s="953"/>
      <c r="AN66" s="978"/>
      <c r="AO66" s="942"/>
      <c r="AP66" s="942"/>
      <c r="AQ66" s="943"/>
      <c r="AR66" s="973"/>
      <c r="AS66" s="989"/>
      <c r="AT66" s="983"/>
      <c r="AU66" s="983"/>
      <c r="AV66" s="983"/>
      <c r="AW66" s="983"/>
      <c r="AX66" s="983"/>
      <c r="AY66" s="983"/>
      <c r="AZ66" s="983"/>
      <c r="BA66" s="983"/>
      <c r="BB66" s="983"/>
      <c r="BC66" s="983"/>
      <c r="BD66" s="1024"/>
      <c r="BE66" s="1017"/>
      <c r="BF66" s="1013"/>
      <c r="BG66" s="1013"/>
      <c r="BH66" s="1013"/>
      <c r="BI66" s="1007"/>
    </row>
    <row r="67" spans="1:61" ht="30" customHeight="1" x14ac:dyDescent="0.25">
      <c r="A67" s="962"/>
      <c r="B67" s="991"/>
      <c r="C67" s="953"/>
      <c r="D67" s="953"/>
      <c r="E67" s="1026"/>
      <c r="F67" s="953"/>
      <c r="G67" s="945"/>
      <c r="H67" s="953"/>
      <c r="I67" s="116" t="s">
        <v>171</v>
      </c>
      <c r="J67" s="149" t="s">
        <v>147</v>
      </c>
      <c r="K67" s="954"/>
      <c r="L67" s="955"/>
      <c r="M67" s="956"/>
      <c r="N67" s="953"/>
      <c r="O67" s="986"/>
      <c r="P67" s="953"/>
      <c r="Q67" s="117" t="s">
        <v>172</v>
      </c>
      <c r="R67" s="118" t="s">
        <v>173</v>
      </c>
      <c r="S67" s="117">
        <f>+IFERROR(VLOOKUP(R67,[3]DATOS!$E$2:$F$17,2,FALSE),"")</f>
        <v>15</v>
      </c>
      <c r="T67" s="957"/>
      <c r="U67" s="957"/>
      <c r="V67" s="962"/>
      <c r="W67" s="957"/>
      <c r="X67" s="957"/>
      <c r="Y67" s="957"/>
      <c r="Z67" s="937"/>
      <c r="AA67" s="934"/>
      <c r="AB67" s="934"/>
      <c r="AC67" s="934"/>
      <c r="AD67" s="945"/>
      <c r="AE67" s="971"/>
      <c r="AF67" s="969"/>
      <c r="AG67" s="975"/>
      <c r="AH67" s="969"/>
      <c r="AI67" s="956"/>
      <c r="AJ67" s="956"/>
      <c r="AK67" s="956"/>
      <c r="AL67" s="956"/>
      <c r="AM67" s="953"/>
      <c r="AN67" s="978"/>
      <c r="AO67" s="942"/>
      <c r="AP67" s="942"/>
      <c r="AQ67" s="943"/>
      <c r="AR67" s="973"/>
      <c r="AS67" s="989"/>
      <c r="AT67" s="983"/>
      <c r="AU67" s="983"/>
      <c r="AV67" s="983"/>
      <c r="AW67" s="983"/>
      <c r="AX67" s="983"/>
      <c r="AY67" s="983"/>
      <c r="AZ67" s="983"/>
      <c r="BA67" s="983"/>
      <c r="BB67" s="983"/>
      <c r="BC67" s="983"/>
      <c r="BD67" s="1024"/>
      <c r="BE67" s="1017"/>
      <c r="BF67" s="1013"/>
      <c r="BG67" s="1013"/>
      <c r="BH67" s="1013"/>
      <c r="BI67" s="1007"/>
    </row>
    <row r="68" spans="1:61" ht="30" customHeight="1" x14ac:dyDescent="0.25">
      <c r="A68" s="962"/>
      <c r="B68" s="991"/>
      <c r="C68" s="953"/>
      <c r="D68" s="953"/>
      <c r="E68" s="1026"/>
      <c r="F68" s="953"/>
      <c r="G68" s="945"/>
      <c r="H68" s="953"/>
      <c r="I68" s="116" t="s">
        <v>174</v>
      </c>
      <c r="J68" s="149" t="s">
        <v>147</v>
      </c>
      <c r="K68" s="954"/>
      <c r="L68" s="955"/>
      <c r="M68" s="956"/>
      <c r="N68" s="953"/>
      <c r="O68" s="986"/>
      <c r="P68" s="953"/>
      <c r="Q68" s="117" t="s">
        <v>175</v>
      </c>
      <c r="R68" s="118" t="s">
        <v>176</v>
      </c>
      <c r="S68" s="117">
        <f>+IFERROR(VLOOKUP(R68,[3]DATOS!$E$2:$F$17,2,FALSE),"")</f>
        <v>15</v>
      </c>
      <c r="T68" s="957"/>
      <c r="U68" s="957"/>
      <c r="V68" s="962"/>
      <c r="W68" s="957"/>
      <c r="X68" s="957"/>
      <c r="Y68" s="957"/>
      <c r="Z68" s="937"/>
      <c r="AA68" s="934"/>
      <c r="AB68" s="934"/>
      <c r="AC68" s="934"/>
      <c r="AD68" s="945"/>
      <c r="AE68" s="971"/>
      <c r="AF68" s="969"/>
      <c r="AG68" s="975"/>
      <c r="AH68" s="969"/>
      <c r="AI68" s="956"/>
      <c r="AJ68" s="956"/>
      <c r="AK68" s="956"/>
      <c r="AL68" s="956"/>
      <c r="AM68" s="953"/>
      <c r="AN68" s="978"/>
      <c r="AO68" s="942"/>
      <c r="AP68" s="942"/>
      <c r="AQ68" s="943"/>
      <c r="AR68" s="973"/>
      <c r="AS68" s="989"/>
      <c r="AT68" s="983"/>
      <c r="AU68" s="983"/>
      <c r="AV68" s="983"/>
      <c r="AW68" s="983"/>
      <c r="AX68" s="983"/>
      <c r="AY68" s="983"/>
      <c r="AZ68" s="983"/>
      <c r="BA68" s="983"/>
      <c r="BB68" s="983"/>
      <c r="BC68" s="983"/>
      <c r="BD68" s="1024"/>
      <c r="BE68" s="1017"/>
      <c r="BF68" s="1013"/>
      <c r="BG68" s="1013"/>
      <c r="BH68" s="1013"/>
      <c r="BI68" s="1007"/>
    </row>
    <row r="69" spans="1:61" ht="30" customHeight="1" x14ac:dyDescent="0.25">
      <c r="A69" s="962"/>
      <c r="B69" s="991"/>
      <c r="C69" s="953"/>
      <c r="D69" s="953"/>
      <c r="E69" s="1026"/>
      <c r="F69" s="953"/>
      <c r="G69" s="945"/>
      <c r="H69" s="953"/>
      <c r="I69" s="116" t="s">
        <v>177</v>
      </c>
      <c r="J69" s="149" t="s">
        <v>168</v>
      </c>
      <c r="K69" s="954"/>
      <c r="L69" s="955"/>
      <c r="M69" s="956"/>
      <c r="N69" s="953"/>
      <c r="O69" s="986"/>
      <c r="P69" s="953"/>
      <c r="Q69" s="117" t="s">
        <v>178</v>
      </c>
      <c r="R69" s="118" t="s">
        <v>179</v>
      </c>
      <c r="S69" s="117">
        <f>+IFERROR(VLOOKUP(R69,[3]DATOS!$E$2:$F$17,2,FALSE),"")</f>
        <v>10</v>
      </c>
      <c r="T69" s="957"/>
      <c r="U69" s="957"/>
      <c r="V69" s="962"/>
      <c r="W69" s="957"/>
      <c r="X69" s="957"/>
      <c r="Y69" s="957"/>
      <c r="Z69" s="937"/>
      <c r="AA69" s="934"/>
      <c r="AB69" s="934"/>
      <c r="AC69" s="934"/>
      <c r="AD69" s="945"/>
      <c r="AE69" s="971"/>
      <c r="AF69" s="969"/>
      <c r="AG69" s="975"/>
      <c r="AH69" s="969"/>
      <c r="AI69" s="956"/>
      <c r="AJ69" s="956"/>
      <c r="AK69" s="956"/>
      <c r="AL69" s="956"/>
      <c r="AM69" s="953"/>
      <c r="AN69" s="978"/>
      <c r="AO69" s="942"/>
      <c r="AP69" s="942"/>
      <c r="AQ69" s="943"/>
      <c r="AR69" s="973"/>
      <c r="AS69" s="989"/>
      <c r="AT69" s="983"/>
      <c r="AU69" s="983"/>
      <c r="AV69" s="983"/>
      <c r="AW69" s="983"/>
      <c r="AX69" s="983"/>
      <c r="AY69" s="983"/>
      <c r="AZ69" s="983"/>
      <c r="BA69" s="983"/>
      <c r="BB69" s="983"/>
      <c r="BC69" s="983"/>
      <c r="BD69" s="1024"/>
      <c r="BE69" s="1017"/>
      <c r="BF69" s="1013"/>
      <c r="BG69" s="1013"/>
      <c r="BH69" s="1013"/>
      <c r="BI69" s="1007"/>
    </row>
    <row r="70" spans="1:61" ht="72" customHeight="1" x14ac:dyDescent="0.25">
      <c r="A70" s="962"/>
      <c r="B70" s="991"/>
      <c r="C70" s="953"/>
      <c r="D70" s="953"/>
      <c r="E70" s="1026"/>
      <c r="F70" s="953"/>
      <c r="G70" s="945"/>
      <c r="H70" s="953"/>
      <c r="I70" s="116" t="s">
        <v>180</v>
      </c>
      <c r="J70" s="149" t="s">
        <v>147</v>
      </c>
      <c r="K70" s="954"/>
      <c r="L70" s="955"/>
      <c r="M70" s="956"/>
      <c r="N70" s="953"/>
      <c r="O70" s="986"/>
      <c r="P70" s="953"/>
      <c r="Q70" s="957"/>
      <c r="R70" s="962"/>
      <c r="S70" s="957"/>
      <c r="T70" s="957"/>
      <c r="U70" s="957"/>
      <c r="V70" s="962"/>
      <c r="W70" s="957"/>
      <c r="X70" s="957"/>
      <c r="Y70" s="957"/>
      <c r="Z70" s="937"/>
      <c r="AA70" s="934"/>
      <c r="AB70" s="934"/>
      <c r="AC70" s="934"/>
      <c r="AD70" s="945"/>
      <c r="AE70" s="971"/>
      <c r="AF70" s="969"/>
      <c r="AG70" s="975"/>
      <c r="AH70" s="969"/>
      <c r="AI70" s="956"/>
      <c r="AJ70" s="956"/>
      <c r="AK70" s="956"/>
      <c r="AL70" s="956"/>
      <c r="AM70" s="953"/>
      <c r="AN70" s="978"/>
      <c r="AO70" s="942"/>
      <c r="AP70" s="942"/>
      <c r="AQ70" s="943"/>
      <c r="AR70" s="973"/>
      <c r="AS70" s="990"/>
      <c r="AT70" s="984"/>
      <c r="AU70" s="984"/>
      <c r="AV70" s="984"/>
      <c r="AW70" s="984"/>
      <c r="AX70" s="984"/>
      <c r="AY70" s="984"/>
      <c r="AZ70" s="984"/>
      <c r="BA70" s="984"/>
      <c r="BB70" s="984"/>
      <c r="BC70" s="984"/>
      <c r="BD70" s="1025"/>
      <c r="BE70" s="1018"/>
      <c r="BF70" s="1014"/>
      <c r="BG70" s="1014"/>
      <c r="BH70" s="1014"/>
      <c r="BI70" s="1008"/>
    </row>
    <row r="71" spans="1:61" ht="45" customHeight="1" x14ac:dyDescent="0.25">
      <c r="A71" s="962"/>
      <c r="B71" s="991"/>
      <c r="C71" s="953"/>
      <c r="D71" s="953"/>
      <c r="E71" s="1026"/>
      <c r="F71" s="953"/>
      <c r="G71" s="945"/>
      <c r="H71" s="953"/>
      <c r="I71" s="116" t="s">
        <v>181</v>
      </c>
      <c r="J71" s="149" t="s">
        <v>168</v>
      </c>
      <c r="K71" s="954"/>
      <c r="L71" s="955"/>
      <c r="M71" s="956"/>
      <c r="N71" s="953"/>
      <c r="O71" s="986"/>
      <c r="P71" s="953"/>
      <c r="Q71" s="957"/>
      <c r="R71" s="962"/>
      <c r="S71" s="957"/>
      <c r="T71" s="957"/>
      <c r="U71" s="957"/>
      <c r="V71" s="962"/>
      <c r="W71" s="957"/>
      <c r="X71" s="957"/>
      <c r="Y71" s="957"/>
      <c r="Z71" s="937"/>
      <c r="AA71" s="934"/>
      <c r="AB71" s="934"/>
      <c r="AC71" s="934"/>
      <c r="AD71" s="945"/>
      <c r="AE71" s="971"/>
      <c r="AF71" s="969"/>
      <c r="AG71" s="975"/>
      <c r="AH71" s="969"/>
      <c r="AI71" s="956"/>
      <c r="AJ71" s="956"/>
      <c r="AK71" s="956"/>
      <c r="AL71" s="956"/>
      <c r="AM71" s="953"/>
      <c r="AN71" s="978"/>
      <c r="AO71" s="942"/>
      <c r="AP71" s="942"/>
      <c r="AQ71" s="943"/>
      <c r="AR71" s="973"/>
      <c r="AS71" s="985"/>
      <c r="AT71" s="987"/>
      <c r="AU71" s="987"/>
      <c r="AV71" s="987"/>
      <c r="AW71" s="987"/>
      <c r="AX71" s="987"/>
      <c r="AY71" s="987"/>
      <c r="AZ71" s="987"/>
      <c r="BA71" s="987"/>
      <c r="BB71" s="987"/>
      <c r="BC71" s="987"/>
      <c r="BD71" s="1011"/>
      <c r="BE71" s="1009"/>
      <c r="BF71" s="981"/>
      <c r="BG71" s="981"/>
      <c r="BH71" s="981"/>
      <c r="BI71" s="1002"/>
    </row>
    <row r="72" spans="1:61" ht="45" customHeight="1" x14ac:dyDescent="0.25">
      <c r="A72" s="962"/>
      <c r="B72" s="991"/>
      <c r="C72" s="953"/>
      <c r="D72" s="953"/>
      <c r="E72" s="1026"/>
      <c r="F72" s="953"/>
      <c r="G72" s="945"/>
      <c r="H72" s="953"/>
      <c r="I72" s="116" t="s">
        <v>182</v>
      </c>
      <c r="J72" s="149" t="s">
        <v>147</v>
      </c>
      <c r="K72" s="954"/>
      <c r="L72" s="955"/>
      <c r="M72" s="956"/>
      <c r="N72" s="953"/>
      <c r="O72" s="986"/>
      <c r="P72" s="953"/>
      <c r="Q72" s="957"/>
      <c r="R72" s="962"/>
      <c r="S72" s="957"/>
      <c r="T72" s="957"/>
      <c r="U72" s="957"/>
      <c r="V72" s="962"/>
      <c r="W72" s="957"/>
      <c r="X72" s="957"/>
      <c r="Y72" s="957"/>
      <c r="Z72" s="937"/>
      <c r="AA72" s="934"/>
      <c r="AB72" s="934"/>
      <c r="AC72" s="934"/>
      <c r="AD72" s="945"/>
      <c r="AE72" s="971"/>
      <c r="AF72" s="969"/>
      <c r="AG72" s="975"/>
      <c r="AH72" s="969"/>
      <c r="AI72" s="956"/>
      <c r="AJ72" s="956"/>
      <c r="AK72" s="956"/>
      <c r="AL72" s="956"/>
      <c r="AM72" s="953"/>
      <c r="AN72" s="978"/>
      <c r="AO72" s="942"/>
      <c r="AP72" s="942"/>
      <c r="AQ72" s="943"/>
      <c r="AR72" s="973"/>
      <c r="AS72" s="985"/>
      <c r="AT72" s="987"/>
      <c r="AU72" s="987"/>
      <c r="AV72" s="987"/>
      <c r="AW72" s="987"/>
      <c r="AX72" s="987"/>
      <c r="AY72" s="987"/>
      <c r="AZ72" s="987"/>
      <c r="BA72" s="987"/>
      <c r="BB72" s="987"/>
      <c r="BC72" s="987"/>
      <c r="BD72" s="1011"/>
      <c r="BE72" s="1009"/>
      <c r="BF72" s="981"/>
      <c r="BG72" s="981"/>
      <c r="BH72" s="981"/>
      <c r="BI72" s="1002"/>
    </row>
    <row r="73" spans="1:61" ht="45" customHeight="1" x14ac:dyDescent="0.25">
      <c r="A73" s="962"/>
      <c r="B73" s="991"/>
      <c r="C73" s="953"/>
      <c r="D73" s="953"/>
      <c r="E73" s="1026"/>
      <c r="F73" s="953"/>
      <c r="G73" s="945"/>
      <c r="H73" s="953"/>
      <c r="I73" s="116" t="s">
        <v>183</v>
      </c>
      <c r="J73" s="149" t="s">
        <v>147</v>
      </c>
      <c r="K73" s="954"/>
      <c r="L73" s="955"/>
      <c r="M73" s="956"/>
      <c r="N73" s="953"/>
      <c r="O73" s="986"/>
      <c r="P73" s="953"/>
      <c r="Q73" s="957"/>
      <c r="R73" s="962"/>
      <c r="S73" s="957"/>
      <c r="T73" s="957"/>
      <c r="U73" s="957"/>
      <c r="V73" s="962"/>
      <c r="W73" s="957"/>
      <c r="X73" s="957"/>
      <c r="Y73" s="957"/>
      <c r="Z73" s="938"/>
      <c r="AA73" s="935"/>
      <c r="AB73" s="935"/>
      <c r="AC73" s="935"/>
      <c r="AD73" s="946"/>
      <c r="AE73" s="972"/>
      <c r="AF73" s="969"/>
      <c r="AG73" s="975"/>
      <c r="AH73" s="969"/>
      <c r="AI73" s="956"/>
      <c r="AJ73" s="956"/>
      <c r="AK73" s="956"/>
      <c r="AL73" s="956"/>
      <c r="AM73" s="953"/>
      <c r="AN73" s="979"/>
      <c r="AO73" s="942"/>
      <c r="AP73" s="942"/>
      <c r="AQ73" s="943"/>
      <c r="AR73" s="973"/>
      <c r="AS73" s="985"/>
      <c r="AT73" s="987"/>
      <c r="AU73" s="987"/>
      <c r="AV73" s="987"/>
      <c r="AW73" s="987"/>
      <c r="AX73" s="987"/>
      <c r="AY73" s="987"/>
      <c r="AZ73" s="987"/>
      <c r="BA73" s="987"/>
      <c r="BB73" s="987"/>
      <c r="BC73" s="987"/>
      <c r="BD73" s="1011"/>
      <c r="BE73" s="1009"/>
      <c r="BF73" s="981"/>
      <c r="BG73" s="981"/>
      <c r="BH73" s="981"/>
      <c r="BI73" s="1002"/>
    </row>
    <row r="74" spans="1:61" ht="45" customHeight="1" x14ac:dyDescent="0.25">
      <c r="A74" s="962"/>
      <c r="B74" s="991"/>
      <c r="C74" s="953"/>
      <c r="D74" s="953"/>
      <c r="E74" s="986" t="s">
        <v>532</v>
      </c>
      <c r="F74" s="953"/>
      <c r="G74" s="945"/>
      <c r="H74" s="953"/>
      <c r="I74" s="116" t="s">
        <v>184</v>
      </c>
      <c r="J74" s="149" t="s">
        <v>147</v>
      </c>
      <c r="K74" s="954"/>
      <c r="L74" s="955"/>
      <c r="M74" s="956"/>
      <c r="N74" s="953"/>
      <c r="O74" s="986" t="s">
        <v>533</v>
      </c>
      <c r="P74" s="953"/>
      <c r="Q74" s="117" t="s">
        <v>150</v>
      </c>
      <c r="R74" s="118"/>
      <c r="S74" s="117" t="str">
        <f>+IFERROR(VLOOKUP(R74,[3]DATOS!$E$2:$F$17,2,FALSE),"")</f>
        <v/>
      </c>
      <c r="T74" s="957">
        <f>SUM(S74:S80)</f>
        <v>0</v>
      </c>
      <c r="U74" s="957" t="str">
        <f>+IF(AND(T74&lt;=100,T74&gt;=96),"Fuerte",IF(AND(T74&lt;=95,T74&gt;=86),"Moderado",IF(AND(T74&lt;=85,K74&gt;=0),"Débil"," ")))</f>
        <v>Débil</v>
      </c>
      <c r="V74" s="962"/>
      <c r="W74" s="957">
        <f>IF(AND(EXACT(U74,"Fuerte"),(EXACT(V74,"Fuerte"))),"Fuerte",IF(AND(EXACT(U74,"Fuerte"),(EXACT(V74,"Moderado"))),"Moderado",IF(AND(EXACT(U74,"Fuerte"),(EXACT(V74,"Débil"))),"Débil",IF(AND(EXACT(U74,"Moderado"),(EXACT(V74,"Fuerte"))),"Moderado",IF(AND(EXACT(U74,"Moderado"),(EXACT(V74,"Moderado"))),"Moderado",IF(AND(EXACT(U74,"Moderado"),(EXACT(V74,"Débil"))),"Débil",IF(AND(EXACT(U74,"Débil"),(EXACT(V74,"Fuerte"))),"Débil",IF(AND(EXACT(U74,"Débil"),(EXACT(V74,"Moderado"))),"Débil",IF(AND(EXACT(U74,"Débil"),(EXACT(V74,"Débil"))),"Débil",)))))))))</f>
        <v>0</v>
      </c>
      <c r="X74" s="957" t="b">
        <f>IF(W74="Fuerte",100,IF(W74="Moderado",50,IF(W74="Débil",0)))</f>
        <v>0</v>
      </c>
      <c r="Y74" s="957"/>
      <c r="Z74" s="936"/>
      <c r="AA74" s="214"/>
      <c r="AB74" s="214"/>
      <c r="AC74" s="214"/>
      <c r="AD74" s="944"/>
      <c r="AE74" s="970"/>
      <c r="AF74" s="969"/>
      <c r="AG74" s="975"/>
      <c r="AH74" s="969"/>
      <c r="AI74" s="956"/>
      <c r="AJ74" s="956"/>
      <c r="AK74" s="956"/>
      <c r="AL74" s="956"/>
      <c r="AM74" s="953"/>
      <c r="AN74" s="980" t="s">
        <v>560</v>
      </c>
      <c r="AO74" s="942"/>
      <c r="AP74" s="942"/>
      <c r="AQ74" s="943"/>
      <c r="AR74" s="973" t="s">
        <v>561</v>
      </c>
      <c r="AS74" s="985"/>
      <c r="AT74" s="987"/>
      <c r="AU74" s="987"/>
      <c r="AV74" s="987"/>
      <c r="AW74" s="987"/>
      <c r="AX74" s="987"/>
      <c r="AY74" s="987"/>
      <c r="AZ74" s="987"/>
      <c r="BA74" s="987"/>
      <c r="BB74" s="987"/>
      <c r="BC74" s="987"/>
      <c r="BD74" s="1011"/>
      <c r="BE74" s="1009"/>
      <c r="BF74" s="981"/>
      <c r="BG74" s="981"/>
      <c r="BH74" s="981"/>
      <c r="BI74" s="1002"/>
    </row>
    <row r="75" spans="1:61" ht="45" customHeight="1" x14ac:dyDescent="0.25">
      <c r="A75" s="962"/>
      <c r="B75" s="991"/>
      <c r="C75" s="953"/>
      <c r="D75" s="953"/>
      <c r="E75" s="986"/>
      <c r="F75" s="953"/>
      <c r="G75" s="945"/>
      <c r="H75" s="953"/>
      <c r="I75" s="119" t="s">
        <v>185</v>
      </c>
      <c r="J75" s="149" t="s">
        <v>147</v>
      </c>
      <c r="K75" s="954"/>
      <c r="L75" s="955"/>
      <c r="M75" s="956"/>
      <c r="N75" s="953"/>
      <c r="O75" s="986"/>
      <c r="P75" s="953"/>
      <c r="Q75" s="117" t="s">
        <v>162</v>
      </c>
      <c r="R75" s="118"/>
      <c r="S75" s="117" t="str">
        <f>+IFERROR(VLOOKUP(R75,[3]DATOS!$E$2:$F$17,2,FALSE),"")</f>
        <v/>
      </c>
      <c r="T75" s="957"/>
      <c r="U75" s="957"/>
      <c r="V75" s="962"/>
      <c r="W75" s="957"/>
      <c r="X75" s="957"/>
      <c r="Y75" s="957"/>
      <c r="Z75" s="937"/>
      <c r="AA75" s="226"/>
      <c r="AB75" s="226"/>
      <c r="AC75" s="226"/>
      <c r="AD75" s="945"/>
      <c r="AE75" s="971"/>
      <c r="AF75" s="969"/>
      <c r="AG75" s="975"/>
      <c r="AH75" s="969"/>
      <c r="AI75" s="956"/>
      <c r="AJ75" s="956"/>
      <c r="AK75" s="956"/>
      <c r="AL75" s="956"/>
      <c r="AM75" s="953"/>
      <c r="AN75" s="980"/>
      <c r="AO75" s="942"/>
      <c r="AP75" s="942"/>
      <c r="AQ75" s="943"/>
      <c r="AR75" s="973"/>
      <c r="AS75" s="985"/>
      <c r="AT75" s="987"/>
      <c r="AU75" s="987"/>
      <c r="AV75" s="987"/>
      <c r="AW75" s="987"/>
      <c r="AX75" s="987"/>
      <c r="AY75" s="987"/>
      <c r="AZ75" s="987"/>
      <c r="BA75" s="987"/>
      <c r="BB75" s="987"/>
      <c r="BC75" s="987"/>
      <c r="BD75" s="1011"/>
      <c r="BE75" s="1009"/>
      <c r="BF75" s="981"/>
      <c r="BG75" s="981"/>
      <c r="BH75" s="981"/>
      <c r="BI75" s="1002"/>
    </row>
    <row r="76" spans="1:61" ht="45" customHeight="1" x14ac:dyDescent="0.25">
      <c r="A76" s="962"/>
      <c r="B76" s="991"/>
      <c r="C76" s="953"/>
      <c r="D76" s="953"/>
      <c r="E76" s="986"/>
      <c r="F76" s="953"/>
      <c r="G76" s="945"/>
      <c r="H76" s="953"/>
      <c r="I76" s="119" t="s">
        <v>186</v>
      </c>
      <c r="J76" s="149" t="s">
        <v>147</v>
      </c>
      <c r="K76" s="954"/>
      <c r="L76" s="955"/>
      <c r="M76" s="956"/>
      <c r="N76" s="953"/>
      <c r="O76" s="986"/>
      <c r="P76" s="953"/>
      <c r="Q76" s="117" t="s">
        <v>165</v>
      </c>
      <c r="R76" s="118"/>
      <c r="S76" s="117" t="str">
        <f>+IFERROR(VLOOKUP(R76,[3]DATOS!$E$2:$F$17,2,FALSE),"")</f>
        <v/>
      </c>
      <c r="T76" s="957"/>
      <c r="U76" s="957"/>
      <c r="V76" s="962"/>
      <c r="W76" s="957"/>
      <c r="X76" s="957"/>
      <c r="Y76" s="957"/>
      <c r="Z76" s="937"/>
      <c r="AA76" s="226"/>
      <c r="AB76" s="226"/>
      <c r="AC76" s="226"/>
      <c r="AD76" s="945"/>
      <c r="AE76" s="971"/>
      <c r="AF76" s="969"/>
      <c r="AG76" s="975"/>
      <c r="AH76" s="969"/>
      <c r="AI76" s="956"/>
      <c r="AJ76" s="956"/>
      <c r="AK76" s="956"/>
      <c r="AL76" s="956"/>
      <c r="AM76" s="953"/>
      <c r="AN76" s="980"/>
      <c r="AO76" s="942"/>
      <c r="AP76" s="942"/>
      <c r="AQ76" s="943"/>
      <c r="AR76" s="973"/>
      <c r="AS76" s="985"/>
      <c r="AT76" s="987"/>
      <c r="AU76" s="987"/>
      <c r="AV76" s="987"/>
      <c r="AW76" s="987"/>
      <c r="AX76" s="987"/>
      <c r="AY76" s="987"/>
      <c r="AZ76" s="987"/>
      <c r="BA76" s="987"/>
      <c r="BB76" s="987"/>
      <c r="BC76" s="987"/>
      <c r="BD76" s="1011"/>
      <c r="BE76" s="1009"/>
      <c r="BF76" s="981"/>
      <c r="BG76" s="981"/>
      <c r="BH76" s="981"/>
      <c r="BI76" s="1002"/>
    </row>
    <row r="77" spans="1:61" ht="45" customHeight="1" x14ac:dyDescent="0.25">
      <c r="A77" s="962"/>
      <c r="B77" s="991"/>
      <c r="C77" s="953"/>
      <c r="D77" s="953"/>
      <c r="E77" s="986"/>
      <c r="F77" s="953"/>
      <c r="G77" s="945"/>
      <c r="H77" s="953"/>
      <c r="I77" s="119" t="s">
        <v>187</v>
      </c>
      <c r="J77" s="149" t="s">
        <v>147</v>
      </c>
      <c r="K77" s="954"/>
      <c r="L77" s="955"/>
      <c r="M77" s="956"/>
      <c r="N77" s="953"/>
      <c r="O77" s="986"/>
      <c r="P77" s="953"/>
      <c r="Q77" s="117" t="s">
        <v>169</v>
      </c>
      <c r="R77" s="118"/>
      <c r="S77" s="117" t="str">
        <f>+IFERROR(VLOOKUP(R77,[3]DATOS!$E$2:$F$17,2,FALSE),"")</f>
        <v/>
      </c>
      <c r="T77" s="957"/>
      <c r="U77" s="957"/>
      <c r="V77" s="962"/>
      <c r="W77" s="957"/>
      <c r="X77" s="957"/>
      <c r="Y77" s="957"/>
      <c r="Z77" s="937"/>
      <c r="AA77" s="226"/>
      <c r="AB77" s="226"/>
      <c r="AC77" s="226"/>
      <c r="AD77" s="945"/>
      <c r="AE77" s="971"/>
      <c r="AF77" s="969"/>
      <c r="AG77" s="975"/>
      <c r="AH77" s="969"/>
      <c r="AI77" s="956"/>
      <c r="AJ77" s="956"/>
      <c r="AK77" s="956"/>
      <c r="AL77" s="956"/>
      <c r="AM77" s="953"/>
      <c r="AN77" s="980"/>
      <c r="AO77" s="942"/>
      <c r="AP77" s="942"/>
      <c r="AQ77" s="943"/>
      <c r="AR77" s="973"/>
      <c r="AS77" s="985"/>
      <c r="AT77" s="987"/>
      <c r="AU77" s="987"/>
      <c r="AV77" s="987"/>
      <c r="AW77" s="987"/>
      <c r="AX77" s="987"/>
      <c r="AY77" s="987"/>
      <c r="AZ77" s="987"/>
      <c r="BA77" s="987"/>
      <c r="BB77" s="987"/>
      <c r="BC77" s="987"/>
      <c r="BD77" s="1011"/>
      <c r="BE77" s="1009"/>
      <c r="BF77" s="981"/>
      <c r="BG77" s="981"/>
      <c r="BH77" s="981"/>
      <c r="BI77" s="1002"/>
    </row>
    <row r="78" spans="1:61" ht="45" customHeight="1" x14ac:dyDescent="0.25">
      <c r="A78" s="962"/>
      <c r="B78" s="991"/>
      <c r="C78" s="953"/>
      <c r="D78" s="953"/>
      <c r="E78" s="986"/>
      <c r="F78" s="953"/>
      <c r="G78" s="945"/>
      <c r="H78" s="953"/>
      <c r="I78" s="119" t="s">
        <v>188</v>
      </c>
      <c r="J78" s="120" t="s">
        <v>168</v>
      </c>
      <c r="K78" s="954"/>
      <c r="L78" s="955"/>
      <c r="M78" s="956"/>
      <c r="N78" s="953"/>
      <c r="O78" s="986"/>
      <c r="P78" s="953"/>
      <c r="Q78" s="117" t="s">
        <v>172</v>
      </c>
      <c r="R78" s="118"/>
      <c r="S78" s="117" t="str">
        <f>+IFERROR(VLOOKUP(R78,[3]DATOS!$E$2:$F$17,2,FALSE),"")</f>
        <v/>
      </c>
      <c r="T78" s="957"/>
      <c r="U78" s="957"/>
      <c r="V78" s="962"/>
      <c r="W78" s="957"/>
      <c r="X78" s="957"/>
      <c r="Y78" s="957"/>
      <c r="Z78" s="937"/>
      <c r="AA78" s="226"/>
      <c r="AB78" s="226"/>
      <c r="AC78" s="226"/>
      <c r="AD78" s="945"/>
      <c r="AE78" s="971"/>
      <c r="AF78" s="969"/>
      <c r="AG78" s="975"/>
      <c r="AH78" s="969"/>
      <c r="AI78" s="956"/>
      <c r="AJ78" s="956"/>
      <c r="AK78" s="956"/>
      <c r="AL78" s="956"/>
      <c r="AM78" s="953"/>
      <c r="AN78" s="980"/>
      <c r="AO78" s="942"/>
      <c r="AP78" s="942"/>
      <c r="AQ78" s="943"/>
      <c r="AR78" s="973"/>
      <c r="AS78" s="985"/>
      <c r="AT78" s="987"/>
      <c r="AU78" s="987"/>
      <c r="AV78" s="987"/>
      <c r="AW78" s="987"/>
      <c r="AX78" s="987"/>
      <c r="AY78" s="987"/>
      <c r="AZ78" s="987"/>
      <c r="BA78" s="987"/>
      <c r="BB78" s="987"/>
      <c r="BC78" s="987"/>
      <c r="BD78" s="1011"/>
      <c r="BE78" s="1009"/>
      <c r="BF78" s="981"/>
      <c r="BG78" s="981"/>
      <c r="BH78" s="981"/>
      <c r="BI78" s="1002"/>
    </row>
    <row r="79" spans="1:61" ht="45" customHeight="1" x14ac:dyDescent="0.25">
      <c r="A79" s="962"/>
      <c r="B79" s="991"/>
      <c r="C79" s="953"/>
      <c r="D79" s="953"/>
      <c r="E79" s="986"/>
      <c r="F79" s="953"/>
      <c r="G79" s="945"/>
      <c r="H79" s="953"/>
      <c r="I79" s="119" t="s">
        <v>189</v>
      </c>
      <c r="J79" s="149" t="s">
        <v>147</v>
      </c>
      <c r="K79" s="954"/>
      <c r="L79" s="955"/>
      <c r="M79" s="956"/>
      <c r="N79" s="953"/>
      <c r="O79" s="986"/>
      <c r="P79" s="953"/>
      <c r="Q79" s="117" t="s">
        <v>175</v>
      </c>
      <c r="R79" s="118"/>
      <c r="S79" s="117" t="str">
        <f>+IFERROR(VLOOKUP(R79,[3]DATOS!$E$2:$F$17,2,FALSE),"")</f>
        <v/>
      </c>
      <c r="T79" s="957"/>
      <c r="U79" s="957"/>
      <c r="V79" s="962"/>
      <c r="W79" s="957"/>
      <c r="X79" s="957"/>
      <c r="Y79" s="957"/>
      <c r="Z79" s="937"/>
      <c r="AA79" s="226"/>
      <c r="AB79" s="226"/>
      <c r="AC79" s="226"/>
      <c r="AD79" s="945"/>
      <c r="AE79" s="971"/>
      <c r="AF79" s="969"/>
      <c r="AG79" s="975"/>
      <c r="AH79" s="969"/>
      <c r="AI79" s="956"/>
      <c r="AJ79" s="956"/>
      <c r="AK79" s="956"/>
      <c r="AL79" s="956"/>
      <c r="AM79" s="953"/>
      <c r="AN79" s="980"/>
      <c r="AO79" s="942"/>
      <c r="AP79" s="942"/>
      <c r="AQ79" s="943"/>
      <c r="AR79" s="973"/>
      <c r="AS79" s="985"/>
      <c r="AT79" s="987"/>
      <c r="AU79" s="987"/>
      <c r="AV79" s="987"/>
      <c r="AW79" s="987"/>
      <c r="AX79" s="987"/>
      <c r="AY79" s="987"/>
      <c r="AZ79" s="987"/>
      <c r="BA79" s="987"/>
      <c r="BB79" s="987"/>
      <c r="BC79" s="987"/>
      <c r="BD79" s="1011"/>
      <c r="BE79" s="1009"/>
      <c r="BF79" s="981"/>
      <c r="BG79" s="981"/>
      <c r="BH79" s="981"/>
      <c r="BI79" s="1002"/>
    </row>
    <row r="80" spans="1:61" ht="45" customHeight="1" x14ac:dyDescent="0.25">
      <c r="A80" s="962"/>
      <c r="B80" s="991"/>
      <c r="C80" s="953"/>
      <c r="D80" s="953"/>
      <c r="E80" s="986"/>
      <c r="F80" s="953"/>
      <c r="G80" s="945"/>
      <c r="H80" s="953"/>
      <c r="I80" s="119" t="s">
        <v>190</v>
      </c>
      <c r="J80" s="149" t="s">
        <v>168</v>
      </c>
      <c r="K80" s="954"/>
      <c r="L80" s="955"/>
      <c r="M80" s="956"/>
      <c r="N80" s="953"/>
      <c r="O80" s="986"/>
      <c r="P80" s="953"/>
      <c r="Q80" s="117" t="s">
        <v>178</v>
      </c>
      <c r="R80" s="118"/>
      <c r="S80" s="117" t="str">
        <f>+IFERROR(VLOOKUP(R80,[3]DATOS!$E$2:$F$17,2,FALSE),"")</f>
        <v/>
      </c>
      <c r="T80" s="957"/>
      <c r="U80" s="957"/>
      <c r="V80" s="962"/>
      <c r="W80" s="957"/>
      <c r="X80" s="957"/>
      <c r="Y80" s="957"/>
      <c r="Z80" s="937"/>
      <c r="AA80" s="226"/>
      <c r="AB80" s="226"/>
      <c r="AC80" s="226"/>
      <c r="AD80" s="945"/>
      <c r="AE80" s="971"/>
      <c r="AF80" s="969"/>
      <c r="AG80" s="975"/>
      <c r="AH80" s="969"/>
      <c r="AI80" s="956"/>
      <c r="AJ80" s="956"/>
      <c r="AK80" s="956"/>
      <c r="AL80" s="956"/>
      <c r="AM80" s="953"/>
      <c r="AN80" s="980"/>
      <c r="AO80" s="942"/>
      <c r="AP80" s="942"/>
      <c r="AQ80" s="943"/>
      <c r="AR80" s="973"/>
      <c r="AS80" s="985"/>
      <c r="AT80" s="987"/>
      <c r="AU80" s="987"/>
      <c r="AV80" s="987"/>
      <c r="AW80" s="987"/>
      <c r="AX80" s="987"/>
      <c r="AY80" s="987"/>
      <c r="AZ80" s="987"/>
      <c r="BA80" s="987"/>
      <c r="BB80" s="987"/>
      <c r="BC80" s="987"/>
      <c r="BD80" s="1011"/>
      <c r="BE80" s="1009"/>
      <c r="BF80" s="981"/>
      <c r="BG80" s="981"/>
      <c r="BH80" s="981"/>
      <c r="BI80" s="1002"/>
    </row>
    <row r="81" spans="1:61" ht="45" customHeight="1" thickBot="1" x14ac:dyDescent="0.3">
      <c r="A81" s="962"/>
      <c r="B81" s="991"/>
      <c r="C81" s="953"/>
      <c r="D81" s="953"/>
      <c r="E81" s="986"/>
      <c r="F81" s="953"/>
      <c r="G81" s="946"/>
      <c r="H81" s="953"/>
      <c r="I81" s="119" t="s">
        <v>191</v>
      </c>
      <c r="J81" s="149" t="s">
        <v>168</v>
      </c>
      <c r="K81" s="954"/>
      <c r="L81" s="955"/>
      <c r="M81" s="956"/>
      <c r="N81" s="953"/>
      <c r="O81" s="986"/>
      <c r="P81" s="953"/>
      <c r="Q81" s="117"/>
      <c r="R81" s="118"/>
      <c r="S81" s="117"/>
      <c r="T81" s="957"/>
      <c r="U81" s="957"/>
      <c r="V81" s="962"/>
      <c r="W81" s="957"/>
      <c r="X81" s="957"/>
      <c r="Y81" s="957"/>
      <c r="Z81" s="938"/>
      <c r="AA81" s="227"/>
      <c r="AB81" s="227"/>
      <c r="AC81" s="227"/>
      <c r="AD81" s="946"/>
      <c r="AE81" s="972"/>
      <c r="AF81" s="969"/>
      <c r="AG81" s="975"/>
      <c r="AH81" s="969"/>
      <c r="AI81" s="956"/>
      <c r="AJ81" s="956"/>
      <c r="AK81" s="956"/>
      <c r="AL81" s="956"/>
      <c r="AM81" s="953"/>
      <c r="AN81" s="980"/>
      <c r="AO81" s="942"/>
      <c r="AP81" s="942"/>
      <c r="AQ81" s="943"/>
      <c r="AR81" s="973"/>
      <c r="AS81" s="985"/>
      <c r="AT81" s="987"/>
      <c r="AU81" s="987"/>
      <c r="AV81" s="987"/>
      <c r="AW81" s="987"/>
      <c r="AX81" s="987"/>
      <c r="AY81" s="987"/>
      <c r="AZ81" s="987"/>
      <c r="BA81" s="987"/>
      <c r="BB81" s="987"/>
      <c r="BC81" s="987"/>
      <c r="BD81" s="1011"/>
      <c r="BE81" s="1009"/>
      <c r="BF81" s="981"/>
      <c r="BG81" s="981"/>
      <c r="BH81" s="981"/>
      <c r="BI81" s="1002"/>
    </row>
    <row r="82" spans="1:61" ht="46.5" customHeight="1" x14ac:dyDescent="0.25">
      <c r="A82" s="962">
        <v>5</v>
      </c>
      <c r="B82" s="991" t="s">
        <v>562</v>
      </c>
      <c r="C82" s="953" t="s">
        <v>563</v>
      </c>
      <c r="D82" s="953" t="s">
        <v>142</v>
      </c>
      <c r="E82" s="986" t="s">
        <v>564</v>
      </c>
      <c r="F82" s="953" t="s">
        <v>565</v>
      </c>
      <c r="G82" s="944" t="s">
        <v>566</v>
      </c>
      <c r="H82" s="953" t="s">
        <v>145</v>
      </c>
      <c r="I82" s="116" t="s">
        <v>146</v>
      </c>
      <c r="J82" s="149" t="s">
        <v>147</v>
      </c>
      <c r="K82" s="954">
        <f>COUNTIF(J82:J100,"Si")</f>
        <v>15</v>
      </c>
      <c r="L82" s="955" t="str">
        <f>+IF(AND(K82&lt;6,K82&gt;0),"Moderado",IF(AND(K82&lt;12,K82&gt;5),"Mayor",IF(AND(K82&lt;20,K82&gt;11),"Catastrófico","Responda las Preguntas de Impacto")))</f>
        <v>Catastrófico</v>
      </c>
      <c r="M82" s="956" t="str">
        <f>IF(AND(EXACT(H82,"Rara vez"),(EXACT(L82,"Moderado"))),"Moderado",IF(AND(EXACT(H82,"Rara vez"),(EXACT(L82,"Mayor"))),"Alto",IF(AND(EXACT(H82,"Rara vez"),(EXACT(L82,"Catastrófico"))),"Extremo",IF(AND(EXACT(H82,"Improbable"),(EXACT(L82,"Moderado"))),"Moderado",IF(AND(EXACT(H82,"Improbable"),(EXACT(L82,"Mayor"))),"Alto",IF(AND(EXACT(H82,"Improbable"),(EXACT(L82,"Catastrófico"))),"Extremo",IF(AND(EXACT(H82,"Posible"),(EXACT(L82,"Moderado"))),"Alto",IF(AND(EXACT(H82,"Posible"),(EXACT(L82,"Mayor"))),"Extremo",IF(AND(EXACT(H82,"Posible"),(EXACT(L82,"Catastrófico"))),"Extremo",IF(AND(EXACT(H82,"Probable"),(EXACT(L82,"Moderado"))),"Alto",IF(AND(EXACT(H82,"Probable"),(EXACT(L82,"Mayor"))),"Extremo",IF(AND(EXACT(H82,"Probable"),(EXACT(L82,"Catastrófico"))),"Extremo",IF(AND(EXACT(H82,"Casi Seguro"),(EXACT(L82,"Moderado"))),"Extremo",IF(AND(EXACT(H82,"Casi Seguro"),(EXACT(L82,"Mayor"))),"Extremo",IF(AND(EXACT(H82,"Casi Seguro"),(EXACT(L82,"Catastrófico"))),"Extremo","")))))))))))))))</f>
        <v>Extremo</v>
      </c>
      <c r="N82" s="953" t="s">
        <v>528</v>
      </c>
      <c r="O82" s="1240" t="s">
        <v>1091</v>
      </c>
      <c r="P82" s="953" t="s">
        <v>149</v>
      </c>
      <c r="Q82" s="117" t="s">
        <v>150</v>
      </c>
      <c r="R82" s="118" t="s">
        <v>151</v>
      </c>
      <c r="S82" s="117">
        <f>+IFERROR(VLOOKUP(R82,[3]DATOS!$E$2:$F$17,2,FALSE),"")</f>
        <v>15</v>
      </c>
      <c r="T82" s="957">
        <f>SUM(S82:S88)</f>
        <v>100</v>
      </c>
      <c r="U82" s="957" t="str">
        <f>+IF(AND(T82&lt;=100,T82&gt;=96),"Fuerte",IF(AND(T82&lt;=95,T82&gt;=86),"Moderado",IF(AND(T82&lt;=85,K82&gt;=0),"Débil"," ")))</f>
        <v>Fuerte</v>
      </c>
      <c r="V82" s="962" t="s">
        <v>152</v>
      </c>
      <c r="W82" s="957" t="str">
        <f>IF(AND(EXACT(U82,"Fuerte"),(EXACT(V82,"Fuerte"))),"Fuerte",IF(AND(EXACT(U82,"Fuerte"),(EXACT(V82,"Moderado"))),"Moderado",IF(AND(EXACT(U82,"Fuerte"),(EXACT(V82,"Débil"))),"Débil",IF(AND(EXACT(U82,"Moderado"),(EXACT(V82,"Fuerte"))),"Moderado",IF(AND(EXACT(U82,"Moderado"),(EXACT(V82,"Moderado"))),"Moderado",IF(AND(EXACT(U82,"Moderado"),(EXACT(V82,"Débil"))),"Débil",IF(AND(EXACT(U82,"Débil"),(EXACT(V82,"Fuerte"))),"Débil",IF(AND(EXACT(U82,"Débil"),(EXACT(V82,"Moderado"))),"Débil",IF(AND(EXACT(U82,"Débil"),(EXACT(V82,"Débil"))),"Débil",)))))))))</f>
        <v>Fuerte</v>
      </c>
      <c r="X82" s="957">
        <f>IF(W82="Fuerte",100,IF(W82="Moderado",50,IF(W82="Débil",0)))</f>
        <v>100</v>
      </c>
      <c r="Y82" s="957">
        <f>AVERAGE(X82:X100)</f>
        <v>50</v>
      </c>
      <c r="Z82" s="936" t="s">
        <v>66</v>
      </c>
      <c r="AA82" s="936">
        <v>0</v>
      </c>
      <c r="AB82" s="936">
        <v>2</v>
      </c>
      <c r="AC82" s="936">
        <v>1</v>
      </c>
      <c r="AD82" s="944" t="s">
        <v>567</v>
      </c>
      <c r="AE82" s="970" t="s">
        <v>568</v>
      </c>
      <c r="AF82" s="969" t="str">
        <f>+IF(Y82=100,"Fuerte",IF(AND(Y82&lt;=99,Y82&gt;=50),"Moderado",IF(Y82&lt;50,"Débil"," ")))</f>
        <v>Moderado</v>
      </c>
      <c r="AG82" s="975" t="s">
        <v>156</v>
      </c>
      <c r="AH82" s="969" t="s">
        <v>157</v>
      </c>
      <c r="AI82" s="956" t="str">
        <f>IF(AND(OR(AH82="Directamente",AH82="Indirectamente",AH82="No Disminuye"),(AF82="Fuerte"),(AG82="Directamente"),(OR(H82="Rara vez",H82="Improbable",H82="Posible"))),"Rara vez",IF(AND(OR(AH82="Directamente",AH82="Indirectamente",AH82="No Disminuye"),(AF82="Fuerte"),(AG82="Directamente"),(H82="Probable")),"Improbable",IF(AND(OR(AH82="Directamente",AH82="Indirectamente",AH82="No Disminuye"),(AF82="Fuerte"),(AG82="Directamente"),(H82="Casi Seguro")),"Posible",IF(AND(AH82="Directamente",AG82="No disminuye",AF82="Fuerte"),H82,IF(AND(OR(AH82="Directamente",AH82="Indirectamente",AH82="No Disminuye"),AF82="Moderado",AG82="Directamente",(OR(H82="Rara vez",H82="Improbable"))),"Rara vez",IF(AND(OR(AH82="Directamente",AH82="Indirectamente",AH82="No Disminuye"),(AF82="Moderado"),(AG82="Directamente"),(H82="Posible")),"Improbable",IF(AND(OR(AH82="Directamente",AH82="Indirectamente",AH82="No Disminuye"),(AF82="Moderado"),(AG82="Directamente"),(H82="Probable")),"Posible",IF(AND(OR(AH82="Directamente",AH82="Indirectamente",AH82="No Disminuye"),(AF82="Moderado"),(AG82="Directamente"),(H82="Casi Seguro")),"Probable",IF(AND(AH82="Directamente",AG82="No disminuye",AF82="Moderado"),H82,IF(AF82="Débil",H82," ESTA COMBINACION NO ESTÁ CONTEMPLADA EN LA METODOLOGÍA "))))))))))</f>
        <v>Rara vez</v>
      </c>
      <c r="AJ82" s="956" t="str">
        <f>IF(AND(OR(AH82="Directamente",AH82="Indirectamente",AH82="No Disminuye"),AF82="Moderado",AG82="Directamente",(OR(H82="Raro",H82="Improbable"))),"Raro",IF(AND(OR(AH82="Directamente",AH82="Indirectamente",AH82="No Disminuye"),(AF82="Moderado"),(AG82="Directamente"),(H82="Posible")),"Improbable",IF(AND(OR(AH82="Directamente",AH82="Indirectamente",AH82="No Disminuye"),(AF82="Moderado"),(AG82="Directamente"),(H82="Probable")),"Posible",IF(AND(OR(AH82="Directamente",AH82="Indirectamente",AH82="No Disminuye"),(AF82="Moderado"),(AG82="Directamente"),(H82="Casi Seguro")),"Probable",IF(AND(AH82="Directamente",AG82="No disminuye",AF82="Moderado"),H82," ")))))</f>
        <v xml:space="preserve"> </v>
      </c>
      <c r="AK82" s="956" t="str">
        <f>L82</f>
        <v>Catastrófico</v>
      </c>
      <c r="AL82" s="956" t="str">
        <f>IF(AND(EXACT(AI82,"Rara vez"),(EXACT(AK82,"Moderado"))),"Moderado",IF(AND(EXACT(AI82,"Rara vez"),(EXACT(AK82,"Mayor"))),"Alto",IF(AND(EXACT(AI82,"Rara vez"),(EXACT(AK82,"Catastrófico"))),"Extremo",IF(AND(EXACT(AI82,"Improbable"),(EXACT(AK82,"Moderado"))),"Moderado",IF(AND(EXACT(AI82,"Improbable"),(EXACT(AK82,"Mayor"))),"Alto",IF(AND(EXACT(AI82,"Improbable"),(EXACT(AK82,"Catastrófico"))),"Extremo",IF(AND(EXACT(AI82,"Posible"),(EXACT(AK82,"Moderado"))),"Alto",IF(AND(EXACT(AI82,"Posible"),(EXACT(AK82,"Mayor"))),"Extremo",IF(AND(EXACT(AI82,"Posible"),(EXACT(AK82,"Catastrófico"))),"Extremo",IF(AND(EXACT(AI82,"Probable"),(EXACT(AK82,"Moderado"))),"Alto",IF(AND(EXACT(AI82,"Probable"),(EXACT(AK82,"Mayor"))),"Extremo",IF(AND(EXACT(AI82,"Probable"),(EXACT(AK82,"Catastrófico"))),"Extremo",IF(AND(EXACT(AI82,"Casi Seguro"),(EXACT(AK82,"Moderado"))),"Extremo",IF(AND(EXACT(AI82,"Casi Seguro"),(EXACT(AK82,"Mayor"))),"Extremo",IF(AND(EXACT(AI82,"Casi Seguro"),(EXACT(AK82,"Catastrófico"))),"Extremo","")))))))))))))))</f>
        <v>Extremo</v>
      </c>
      <c r="AM82" s="953" t="s">
        <v>528</v>
      </c>
      <c r="AN82" s="977" t="s">
        <v>569</v>
      </c>
      <c r="AO82" s="1056">
        <v>44562</v>
      </c>
      <c r="AP82" s="1056">
        <v>44926</v>
      </c>
      <c r="AQ82" s="943" t="s">
        <v>570</v>
      </c>
      <c r="AR82" s="973" t="s">
        <v>571</v>
      </c>
      <c r="AS82" s="988"/>
      <c r="AT82" s="982"/>
      <c r="AU82" s="982"/>
      <c r="AV82" s="982"/>
      <c r="AW82" s="982"/>
      <c r="AX82" s="982"/>
      <c r="AY82" s="982"/>
      <c r="AZ82" s="982"/>
      <c r="BA82" s="982"/>
      <c r="BB82" s="982"/>
      <c r="BC82" s="982"/>
      <c r="BD82" s="1023"/>
      <c r="BE82" s="1016"/>
      <c r="BF82" s="1012"/>
      <c r="BG82" s="1012"/>
      <c r="BH82" s="1012"/>
      <c r="BI82" s="1006"/>
    </row>
    <row r="83" spans="1:61" ht="30" customHeight="1" x14ac:dyDescent="0.25">
      <c r="A83" s="962"/>
      <c r="B83" s="991"/>
      <c r="C83" s="953"/>
      <c r="D83" s="953"/>
      <c r="E83" s="986"/>
      <c r="F83" s="953"/>
      <c r="G83" s="945"/>
      <c r="H83" s="953"/>
      <c r="I83" s="116" t="s">
        <v>161</v>
      </c>
      <c r="J83" s="149" t="s">
        <v>147</v>
      </c>
      <c r="K83" s="954"/>
      <c r="L83" s="955"/>
      <c r="M83" s="956"/>
      <c r="N83" s="953"/>
      <c r="O83" s="1240"/>
      <c r="P83" s="953"/>
      <c r="Q83" s="117" t="s">
        <v>162</v>
      </c>
      <c r="R83" s="118" t="s">
        <v>163</v>
      </c>
      <c r="S83" s="117">
        <f>+IFERROR(VLOOKUP(R83,[3]DATOS!$E$2:$F$17,2,FALSE),"")</f>
        <v>15</v>
      </c>
      <c r="T83" s="957"/>
      <c r="U83" s="957"/>
      <c r="V83" s="962"/>
      <c r="W83" s="957"/>
      <c r="X83" s="957"/>
      <c r="Y83" s="957"/>
      <c r="Z83" s="937"/>
      <c r="AA83" s="937"/>
      <c r="AB83" s="937"/>
      <c r="AC83" s="937"/>
      <c r="AD83" s="945"/>
      <c r="AE83" s="971"/>
      <c r="AF83" s="969"/>
      <c r="AG83" s="975"/>
      <c r="AH83" s="969"/>
      <c r="AI83" s="956"/>
      <c r="AJ83" s="956"/>
      <c r="AK83" s="956"/>
      <c r="AL83" s="956"/>
      <c r="AM83" s="953"/>
      <c r="AN83" s="978"/>
      <c r="AO83" s="1057"/>
      <c r="AP83" s="1057"/>
      <c r="AQ83" s="943"/>
      <c r="AR83" s="973"/>
      <c r="AS83" s="989"/>
      <c r="AT83" s="983"/>
      <c r="AU83" s="983"/>
      <c r="AV83" s="983"/>
      <c r="AW83" s="983"/>
      <c r="AX83" s="983"/>
      <c r="AY83" s="983"/>
      <c r="AZ83" s="983"/>
      <c r="BA83" s="983"/>
      <c r="BB83" s="983"/>
      <c r="BC83" s="983"/>
      <c r="BD83" s="1024"/>
      <c r="BE83" s="1017"/>
      <c r="BF83" s="1013"/>
      <c r="BG83" s="1013"/>
      <c r="BH83" s="1013"/>
      <c r="BI83" s="1007"/>
    </row>
    <row r="84" spans="1:61" ht="30" customHeight="1" x14ac:dyDescent="0.25">
      <c r="A84" s="962"/>
      <c r="B84" s="991"/>
      <c r="C84" s="953"/>
      <c r="D84" s="953"/>
      <c r="E84" s="986"/>
      <c r="F84" s="953"/>
      <c r="G84" s="945"/>
      <c r="H84" s="953"/>
      <c r="I84" s="116" t="s">
        <v>164</v>
      </c>
      <c r="J84" s="149" t="s">
        <v>147</v>
      </c>
      <c r="K84" s="954"/>
      <c r="L84" s="955"/>
      <c r="M84" s="956"/>
      <c r="N84" s="953"/>
      <c r="O84" s="1240"/>
      <c r="P84" s="953"/>
      <c r="Q84" s="117" t="s">
        <v>165</v>
      </c>
      <c r="R84" s="118" t="s">
        <v>166</v>
      </c>
      <c r="S84" s="117">
        <f>+IFERROR(VLOOKUP(R84,[3]DATOS!$E$2:$F$17,2,FALSE),"")</f>
        <v>15</v>
      </c>
      <c r="T84" s="957"/>
      <c r="U84" s="957"/>
      <c r="V84" s="962"/>
      <c r="W84" s="957"/>
      <c r="X84" s="957"/>
      <c r="Y84" s="957"/>
      <c r="Z84" s="937"/>
      <c r="AA84" s="937"/>
      <c r="AB84" s="937"/>
      <c r="AC84" s="937"/>
      <c r="AD84" s="945"/>
      <c r="AE84" s="971"/>
      <c r="AF84" s="969"/>
      <c r="AG84" s="975"/>
      <c r="AH84" s="969"/>
      <c r="AI84" s="956"/>
      <c r="AJ84" s="956"/>
      <c r="AK84" s="956"/>
      <c r="AL84" s="956"/>
      <c r="AM84" s="953"/>
      <c r="AN84" s="978"/>
      <c r="AO84" s="1057"/>
      <c r="AP84" s="1057"/>
      <c r="AQ84" s="943"/>
      <c r="AR84" s="973"/>
      <c r="AS84" s="989"/>
      <c r="AT84" s="983"/>
      <c r="AU84" s="983"/>
      <c r="AV84" s="983"/>
      <c r="AW84" s="983"/>
      <c r="AX84" s="983"/>
      <c r="AY84" s="983"/>
      <c r="AZ84" s="983"/>
      <c r="BA84" s="983"/>
      <c r="BB84" s="983"/>
      <c r="BC84" s="983"/>
      <c r="BD84" s="1024"/>
      <c r="BE84" s="1017"/>
      <c r="BF84" s="1013"/>
      <c r="BG84" s="1013"/>
      <c r="BH84" s="1013"/>
      <c r="BI84" s="1007"/>
    </row>
    <row r="85" spans="1:61" ht="30" customHeight="1" x14ac:dyDescent="0.25">
      <c r="A85" s="962"/>
      <c r="B85" s="991"/>
      <c r="C85" s="953"/>
      <c r="D85" s="953"/>
      <c r="E85" s="986"/>
      <c r="F85" s="953"/>
      <c r="G85" s="945"/>
      <c r="H85" s="953"/>
      <c r="I85" s="116" t="s">
        <v>167</v>
      </c>
      <c r="J85" s="149" t="s">
        <v>147</v>
      </c>
      <c r="K85" s="954"/>
      <c r="L85" s="955"/>
      <c r="M85" s="956"/>
      <c r="N85" s="953"/>
      <c r="O85" s="1240"/>
      <c r="P85" s="953"/>
      <c r="Q85" s="117" t="s">
        <v>169</v>
      </c>
      <c r="R85" s="118" t="s">
        <v>170</v>
      </c>
      <c r="S85" s="117">
        <f>+IFERROR(VLOOKUP(R85,[3]DATOS!$E$2:$F$17,2,FALSE),"")</f>
        <v>15</v>
      </c>
      <c r="T85" s="957"/>
      <c r="U85" s="957"/>
      <c r="V85" s="962"/>
      <c r="W85" s="957"/>
      <c r="X85" s="957"/>
      <c r="Y85" s="957"/>
      <c r="Z85" s="937"/>
      <c r="AA85" s="937"/>
      <c r="AB85" s="937"/>
      <c r="AC85" s="937"/>
      <c r="AD85" s="945"/>
      <c r="AE85" s="971"/>
      <c r="AF85" s="969"/>
      <c r="AG85" s="975"/>
      <c r="AH85" s="969"/>
      <c r="AI85" s="956"/>
      <c r="AJ85" s="956"/>
      <c r="AK85" s="956"/>
      <c r="AL85" s="956"/>
      <c r="AM85" s="953"/>
      <c r="AN85" s="978"/>
      <c r="AO85" s="1057"/>
      <c r="AP85" s="1057"/>
      <c r="AQ85" s="943"/>
      <c r="AR85" s="973"/>
      <c r="AS85" s="989"/>
      <c r="AT85" s="983"/>
      <c r="AU85" s="983"/>
      <c r="AV85" s="983"/>
      <c r="AW85" s="983"/>
      <c r="AX85" s="983"/>
      <c r="AY85" s="983"/>
      <c r="AZ85" s="983"/>
      <c r="BA85" s="983"/>
      <c r="BB85" s="983"/>
      <c r="BC85" s="983"/>
      <c r="BD85" s="1024"/>
      <c r="BE85" s="1017"/>
      <c r="BF85" s="1013"/>
      <c r="BG85" s="1013"/>
      <c r="BH85" s="1013"/>
      <c r="BI85" s="1007"/>
    </row>
    <row r="86" spans="1:61" ht="30" customHeight="1" x14ac:dyDescent="0.25">
      <c r="A86" s="962"/>
      <c r="B86" s="991"/>
      <c r="C86" s="953"/>
      <c r="D86" s="953"/>
      <c r="E86" s="986"/>
      <c r="F86" s="953"/>
      <c r="G86" s="945"/>
      <c r="H86" s="953"/>
      <c r="I86" s="116" t="s">
        <v>171</v>
      </c>
      <c r="J86" s="149" t="s">
        <v>147</v>
      </c>
      <c r="K86" s="954"/>
      <c r="L86" s="955"/>
      <c r="M86" s="956"/>
      <c r="N86" s="953"/>
      <c r="O86" s="1240"/>
      <c r="P86" s="953"/>
      <c r="Q86" s="117" t="s">
        <v>172</v>
      </c>
      <c r="R86" s="118" t="s">
        <v>173</v>
      </c>
      <c r="S86" s="117">
        <f>+IFERROR(VLOOKUP(R86,[3]DATOS!$E$2:$F$17,2,FALSE),"")</f>
        <v>15</v>
      </c>
      <c r="T86" s="957"/>
      <c r="U86" s="957"/>
      <c r="V86" s="962"/>
      <c r="W86" s="957"/>
      <c r="X86" s="957"/>
      <c r="Y86" s="957"/>
      <c r="Z86" s="937"/>
      <c r="AA86" s="937"/>
      <c r="AB86" s="937"/>
      <c r="AC86" s="937"/>
      <c r="AD86" s="945"/>
      <c r="AE86" s="971"/>
      <c r="AF86" s="969"/>
      <c r="AG86" s="975"/>
      <c r="AH86" s="969"/>
      <c r="AI86" s="956"/>
      <c r="AJ86" s="956"/>
      <c r="AK86" s="956"/>
      <c r="AL86" s="956"/>
      <c r="AM86" s="953"/>
      <c r="AN86" s="978"/>
      <c r="AO86" s="1057"/>
      <c r="AP86" s="1057"/>
      <c r="AQ86" s="943"/>
      <c r="AR86" s="973"/>
      <c r="AS86" s="989"/>
      <c r="AT86" s="983"/>
      <c r="AU86" s="983"/>
      <c r="AV86" s="983"/>
      <c r="AW86" s="983"/>
      <c r="AX86" s="983"/>
      <c r="AY86" s="983"/>
      <c r="AZ86" s="983"/>
      <c r="BA86" s="983"/>
      <c r="BB86" s="983"/>
      <c r="BC86" s="983"/>
      <c r="BD86" s="1024"/>
      <c r="BE86" s="1017"/>
      <c r="BF86" s="1013"/>
      <c r="BG86" s="1013"/>
      <c r="BH86" s="1013"/>
      <c r="BI86" s="1007"/>
    </row>
    <row r="87" spans="1:61" ht="30" customHeight="1" x14ac:dyDescent="0.25">
      <c r="A87" s="962"/>
      <c r="B87" s="991"/>
      <c r="C87" s="953"/>
      <c r="D87" s="953"/>
      <c r="E87" s="986"/>
      <c r="F87" s="953"/>
      <c r="G87" s="945"/>
      <c r="H87" s="953"/>
      <c r="I87" s="116" t="s">
        <v>174</v>
      </c>
      <c r="J87" s="149" t="s">
        <v>168</v>
      </c>
      <c r="K87" s="954"/>
      <c r="L87" s="955"/>
      <c r="M87" s="956"/>
      <c r="N87" s="953"/>
      <c r="O87" s="1240"/>
      <c r="P87" s="953"/>
      <c r="Q87" s="117" t="s">
        <v>175</v>
      </c>
      <c r="R87" s="118" t="s">
        <v>176</v>
      </c>
      <c r="S87" s="117">
        <f>+IFERROR(VLOOKUP(R87,[3]DATOS!$E$2:$F$17,2,FALSE),"")</f>
        <v>15</v>
      </c>
      <c r="T87" s="957"/>
      <c r="U87" s="957"/>
      <c r="V87" s="962"/>
      <c r="W87" s="957"/>
      <c r="X87" s="957"/>
      <c r="Y87" s="957"/>
      <c r="Z87" s="937"/>
      <c r="AA87" s="937"/>
      <c r="AB87" s="937"/>
      <c r="AC87" s="937"/>
      <c r="AD87" s="945"/>
      <c r="AE87" s="971"/>
      <c r="AF87" s="969"/>
      <c r="AG87" s="975"/>
      <c r="AH87" s="969"/>
      <c r="AI87" s="956"/>
      <c r="AJ87" s="956"/>
      <c r="AK87" s="956"/>
      <c r="AL87" s="956"/>
      <c r="AM87" s="953"/>
      <c r="AN87" s="978"/>
      <c r="AO87" s="1057"/>
      <c r="AP87" s="1057"/>
      <c r="AQ87" s="943"/>
      <c r="AR87" s="973"/>
      <c r="AS87" s="989"/>
      <c r="AT87" s="983"/>
      <c r="AU87" s="983"/>
      <c r="AV87" s="983"/>
      <c r="AW87" s="983"/>
      <c r="AX87" s="983"/>
      <c r="AY87" s="983"/>
      <c r="AZ87" s="983"/>
      <c r="BA87" s="983"/>
      <c r="BB87" s="983"/>
      <c r="BC87" s="983"/>
      <c r="BD87" s="1024"/>
      <c r="BE87" s="1017"/>
      <c r="BF87" s="1013"/>
      <c r="BG87" s="1013"/>
      <c r="BH87" s="1013"/>
      <c r="BI87" s="1007"/>
    </row>
    <row r="88" spans="1:61" ht="30" customHeight="1" x14ac:dyDescent="0.25">
      <c r="A88" s="962"/>
      <c r="B88" s="991"/>
      <c r="C88" s="953"/>
      <c r="D88" s="953"/>
      <c r="E88" s="986"/>
      <c r="F88" s="953"/>
      <c r="G88" s="945"/>
      <c r="H88" s="953"/>
      <c r="I88" s="116" t="s">
        <v>177</v>
      </c>
      <c r="J88" s="149" t="s">
        <v>147</v>
      </c>
      <c r="K88" s="954"/>
      <c r="L88" s="955"/>
      <c r="M88" s="956"/>
      <c r="N88" s="953"/>
      <c r="O88" s="1240"/>
      <c r="P88" s="953"/>
      <c r="Q88" s="117" t="s">
        <v>178</v>
      </c>
      <c r="R88" s="118" t="s">
        <v>179</v>
      </c>
      <c r="S88" s="117">
        <f>+IFERROR(VLOOKUP(R88,[3]DATOS!$E$2:$F$17,2,FALSE),"")</f>
        <v>10</v>
      </c>
      <c r="T88" s="957"/>
      <c r="U88" s="957"/>
      <c r="V88" s="962"/>
      <c r="W88" s="957"/>
      <c r="X88" s="957"/>
      <c r="Y88" s="957"/>
      <c r="Z88" s="937"/>
      <c r="AA88" s="937"/>
      <c r="AB88" s="937"/>
      <c r="AC88" s="937"/>
      <c r="AD88" s="945"/>
      <c r="AE88" s="971"/>
      <c r="AF88" s="969"/>
      <c r="AG88" s="975"/>
      <c r="AH88" s="969"/>
      <c r="AI88" s="956"/>
      <c r="AJ88" s="956"/>
      <c r="AK88" s="956"/>
      <c r="AL88" s="956"/>
      <c r="AM88" s="953"/>
      <c r="AN88" s="978"/>
      <c r="AO88" s="1057"/>
      <c r="AP88" s="1057"/>
      <c r="AQ88" s="943"/>
      <c r="AR88" s="973"/>
      <c r="AS88" s="989"/>
      <c r="AT88" s="983"/>
      <c r="AU88" s="983"/>
      <c r="AV88" s="983"/>
      <c r="AW88" s="983"/>
      <c r="AX88" s="983"/>
      <c r="AY88" s="983"/>
      <c r="AZ88" s="983"/>
      <c r="BA88" s="983"/>
      <c r="BB88" s="983"/>
      <c r="BC88" s="983"/>
      <c r="BD88" s="1024"/>
      <c r="BE88" s="1017"/>
      <c r="BF88" s="1013"/>
      <c r="BG88" s="1013"/>
      <c r="BH88" s="1013"/>
      <c r="BI88" s="1007"/>
    </row>
    <row r="89" spans="1:61" ht="72" customHeight="1" x14ac:dyDescent="0.25">
      <c r="A89" s="962"/>
      <c r="B89" s="991"/>
      <c r="C89" s="953"/>
      <c r="D89" s="953"/>
      <c r="E89" s="986"/>
      <c r="F89" s="953"/>
      <c r="G89" s="945"/>
      <c r="H89" s="953"/>
      <c r="I89" s="116" t="s">
        <v>180</v>
      </c>
      <c r="J89" s="149" t="s">
        <v>147</v>
      </c>
      <c r="K89" s="954"/>
      <c r="L89" s="955"/>
      <c r="M89" s="956"/>
      <c r="N89" s="953"/>
      <c r="O89" s="1240"/>
      <c r="P89" s="953"/>
      <c r="Q89" s="957"/>
      <c r="R89" s="962"/>
      <c r="S89" s="957"/>
      <c r="T89" s="957"/>
      <c r="U89" s="957"/>
      <c r="V89" s="962"/>
      <c r="W89" s="957"/>
      <c r="X89" s="957"/>
      <c r="Y89" s="957"/>
      <c r="Z89" s="937"/>
      <c r="AA89" s="937"/>
      <c r="AB89" s="937"/>
      <c r="AC89" s="937"/>
      <c r="AD89" s="945"/>
      <c r="AE89" s="971"/>
      <c r="AF89" s="969"/>
      <c r="AG89" s="975"/>
      <c r="AH89" s="969"/>
      <c r="AI89" s="956"/>
      <c r="AJ89" s="956"/>
      <c r="AK89" s="956"/>
      <c r="AL89" s="956"/>
      <c r="AM89" s="953"/>
      <c r="AN89" s="978"/>
      <c r="AO89" s="1057"/>
      <c r="AP89" s="1057"/>
      <c r="AQ89" s="943"/>
      <c r="AR89" s="973"/>
      <c r="AS89" s="990"/>
      <c r="AT89" s="984"/>
      <c r="AU89" s="984"/>
      <c r="AV89" s="984"/>
      <c r="AW89" s="984"/>
      <c r="AX89" s="984"/>
      <c r="AY89" s="984"/>
      <c r="AZ89" s="984"/>
      <c r="BA89" s="984"/>
      <c r="BB89" s="984"/>
      <c r="BC89" s="984"/>
      <c r="BD89" s="1025"/>
      <c r="BE89" s="1018"/>
      <c r="BF89" s="1014"/>
      <c r="BG89" s="1014"/>
      <c r="BH89" s="1014"/>
      <c r="BI89" s="1008"/>
    </row>
    <row r="90" spans="1:61" ht="45" customHeight="1" x14ac:dyDescent="0.25">
      <c r="A90" s="962"/>
      <c r="B90" s="991"/>
      <c r="C90" s="953"/>
      <c r="D90" s="953"/>
      <c r="E90" s="986"/>
      <c r="F90" s="953"/>
      <c r="G90" s="945"/>
      <c r="H90" s="953"/>
      <c r="I90" s="116" t="s">
        <v>181</v>
      </c>
      <c r="J90" s="149" t="s">
        <v>168</v>
      </c>
      <c r="K90" s="954"/>
      <c r="L90" s="955"/>
      <c r="M90" s="956"/>
      <c r="N90" s="953"/>
      <c r="O90" s="1240"/>
      <c r="P90" s="953"/>
      <c r="Q90" s="957"/>
      <c r="R90" s="962"/>
      <c r="S90" s="957"/>
      <c r="T90" s="957"/>
      <c r="U90" s="957"/>
      <c r="V90" s="962"/>
      <c r="W90" s="957"/>
      <c r="X90" s="957"/>
      <c r="Y90" s="957"/>
      <c r="Z90" s="937"/>
      <c r="AA90" s="937"/>
      <c r="AB90" s="937"/>
      <c r="AC90" s="937"/>
      <c r="AD90" s="945"/>
      <c r="AE90" s="971"/>
      <c r="AF90" s="969"/>
      <c r="AG90" s="975"/>
      <c r="AH90" s="969"/>
      <c r="AI90" s="956"/>
      <c r="AJ90" s="956"/>
      <c r="AK90" s="956"/>
      <c r="AL90" s="956"/>
      <c r="AM90" s="953"/>
      <c r="AN90" s="978"/>
      <c r="AO90" s="1057"/>
      <c r="AP90" s="1057"/>
      <c r="AQ90" s="943"/>
      <c r="AR90" s="973"/>
      <c r="AS90" s="985"/>
      <c r="AT90" s="987"/>
      <c r="AU90" s="987"/>
      <c r="AV90" s="987"/>
      <c r="AW90" s="987"/>
      <c r="AX90" s="987"/>
      <c r="AY90" s="987"/>
      <c r="AZ90" s="987"/>
      <c r="BA90" s="987"/>
      <c r="BB90" s="987"/>
      <c r="BC90" s="987"/>
      <c r="BD90" s="1011"/>
      <c r="BE90" s="1009"/>
      <c r="BF90" s="981"/>
      <c r="BG90" s="981"/>
      <c r="BH90" s="981"/>
      <c r="BI90" s="1002"/>
    </row>
    <row r="91" spans="1:61" ht="45" customHeight="1" x14ac:dyDescent="0.25">
      <c r="A91" s="962"/>
      <c r="B91" s="991"/>
      <c r="C91" s="953"/>
      <c r="D91" s="953"/>
      <c r="E91" s="986"/>
      <c r="F91" s="953"/>
      <c r="G91" s="945"/>
      <c r="H91" s="953"/>
      <c r="I91" s="116" t="s">
        <v>182</v>
      </c>
      <c r="J91" s="149" t="s">
        <v>147</v>
      </c>
      <c r="K91" s="954"/>
      <c r="L91" s="955"/>
      <c r="M91" s="956"/>
      <c r="N91" s="953"/>
      <c r="O91" s="1240"/>
      <c r="P91" s="953"/>
      <c r="Q91" s="957"/>
      <c r="R91" s="962"/>
      <c r="S91" s="957"/>
      <c r="T91" s="957"/>
      <c r="U91" s="957"/>
      <c r="V91" s="962"/>
      <c r="W91" s="957"/>
      <c r="X91" s="957"/>
      <c r="Y91" s="957"/>
      <c r="Z91" s="937"/>
      <c r="AA91" s="937"/>
      <c r="AB91" s="937"/>
      <c r="AC91" s="937"/>
      <c r="AD91" s="945"/>
      <c r="AE91" s="971"/>
      <c r="AF91" s="969"/>
      <c r="AG91" s="975"/>
      <c r="AH91" s="969"/>
      <c r="AI91" s="956"/>
      <c r="AJ91" s="956"/>
      <c r="AK91" s="956"/>
      <c r="AL91" s="956"/>
      <c r="AM91" s="953"/>
      <c r="AN91" s="978"/>
      <c r="AO91" s="1057"/>
      <c r="AP91" s="1057"/>
      <c r="AQ91" s="943"/>
      <c r="AR91" s="973"/>
      <c r="AS91" s="985"/>
      <c r="AT91" s="987"/>
      <c r="AU91" s="987"/>
      <c r="AV91" s="987"/>
      <c r="AW91" s="987"/>
      <c r="AX91" s="987"/>
      <c r="AY91" s="987"/>
      <c r="AZ91" s="987"/>
      <c r="BA91" s="987"/>
      <c r="BB91" s="987"/>
      <c r="BC91" s="987"/>
      <c r="BD91" s="1011"/>
      <c r="BE91" s="1009"/>
      <c r="BF91" s="981"/>
      <c r="BG91" s="981"/>
      <c r="BH91" s="981"/>
      <c r="BI91" s="1002"/>
    </row>
    <row r="92" spans="1:61" ht="45" customHeight="1" x14ac:dyDescent="0.25">
      <c r="A92" s="962"/>
      <c r="B92" s="991"/>
      <c r="C92" s="953"/>
      <c r="D92" s="953"/>
      <c r="E92" s="986"/>
      <c r="F92" s="953"/>
      <c r="G92" s="945"/>
      <c r="H92" s="953"/>
      <c r="I92" s="116" t="s">
        <v>183</v>
      </c>
      <c r="J92" s="149" t="s">
        <v>147</v>
      </c>
      <c r="K92" s="954"/>
      <c r="L92" s="955"/>
      <c r="M92" s="956"/>
      <c r="N92" s="953"/>
      <c r="O92" s="1240"/>
      <c r="P92" s="953"/>
      <c r="Q92" s="957"/>
      <c r="R92" s="962"/>
      <c r="S92" s="957"/>
      <c r="T92" s="957"/>
      <c r="U92" s="957"/>
      <c r="V92" s="962"/>
      <c r="W92" s="957"/>
      <c r="X92" s="957"/>
      <c r="Y92" s="957"/>
      <c r="Z92" s="938"/>
      <c r="AA92" s="938"/>
      <c r="AB92" s="938"/>
      <c r="AC92" s="938"/>
      <c r="AD92" s="946"/>
      <c r="AE92" s="972"/>
      <c r="AF92" s="969"/>
      <c r="AG92" s="975"/>
      <c r="AH92" s="969"/>
      <c r="AI92" s="956"/>
      <c r="AJ92" s="956"/>
      <c r="AK92" s="956"/>
      <c r="AL92" s="956"/>
      <c r="AM92" s="953"/>
      <c r="AN92" s="979"/>
      <c r="AO92" s="1057"/>
      <c r="AP92" s="1057"/>
      <c r="AQ92" s="943"/>
      <c r="AR92" s="973"/>
      <c r="AS92" s="985"/>
      <c r="AT92" s="987"/>
      <c r="AU92" s="987"/>
      <c r="AV92" s="987"/>
      <c r="AW92" s="987"/>
      <c r="AX92" s="987"/>
      <c r="AY92" s="987"/>
      <c r="AZ92" s="987"/>
      <c r="BA92" s="987"/>
      <c r="BB92" s="987"/>
      <c r="BC92" s="987"/>
      <c r="BD92" s="1011"/>
      <c r="BE92" s="1009"/>
      <c r="BF92" s="981"/>
      <c r="BG92" s="981"/>
      <c r="BH92" s="981"/>
      <c r="BI92" s="1002"/>
    </row>
    <row r="93" spans="1:61" ht="45" customHeight="1" x14ac:dyDescent="0.25">
      <c r="A93" s="962"/>
      <c r="B93" s="991"/>
      <c r="C93" s="953"/>
      <c r="D93" s="953"/>
      <c r="E93" s="986" t="s">
        <v>532</v>
      </c>
      <c r="F93" s="953"/>
      <c r="G93" s="945"/>
      <c r="H93" s="953"/>
      <c r="I93" s="116" t="s">
        <v>184</v>
      </c>
      <c r="J93" s="149" t="s">
        <v>147</v>
      </c>
      <c r="K93" s="954"/>
      <c r="L93" s="955"/>
      <c r="M93" s="956"/>
      <c r="N93" s="953"/>
      <c r="O93" s="986" t="s">
        <v>533</v>
      </c>
      <c r="P93" s="953"/>
      <c r="Q93" s="117" t="s">
        <v>150</v>
      </c>
      <c r="R93" s="118"/>
      <c r="S93" s="117" t="str">
        <f>+IFERROR(VLOOKUP(R93,[3]DATOS!$E$2:$F$17,2,FALSE),"")</f>
        <v/>
      </c>
      <c r="T93" s="957">
        <f>SUM(S93:S99)</f>
        <v>0</v>
      </c>
      <c r="U93" s="957" t="str">
        <f>+IF(AND(T93&lt;=100,T93&gt;=96),"Fuerte",IF(AND(T93&lt;=95,T93&gt;=86),"Moderado",IF(AND(T93&lt;=85,K93&gt;=0),"Débil"," ")))</f>
        <v>Débil</v>
      </c>
      <c r="V93" s="962" t="s">
        <v>152</v>
      </c>
      <c r="W93" s="957" t="str">
        <f>IF(AND(EXACT(U93,"Fuerte"),(EXACT(V93,"Fuerte"))),"Fuerte",IF(AND(EXACT(U93,"Fuerte"),(EXACT(V93,"Moderado"))),"Moderado",IF(AND(EXACT(U93,"Fuerte"),(EXACT(V93,"Débil"))),"Débil",IF(AND(EXACT(U93,"Moderado"),(EXACT(V93,"Fuerte"))),"Moderado",IF(AND(EXACT(U93,"Moderado"),(EXACT(V93,"Moderado"))),"Moderado",IF(AND(EXACT(U93,"Moderado"),(EXACT(V93,"Débil"))),"Débil",IF(AND(EXACT(U93,"Débil"),(EXACT(V93,"Fuerte"))),"Débil",IF(AND(EXACT(U93,"Débil"),(EXACT(V93,"Moderado"))),"Débil",IF(AND(EXACT(U93,"Débil"),(EXACT(V93,"Débil"))),"Débil",)))))))))</f>
        <v>Débil</v>
      </c>
      <c r="X93" s="957">
        <f>IF(W93="Fuerte",100,IF(W93="Moderado",50,IF(W93="Débil",0)))</f>
        <v>0</v>
      </c>
      <c r="Y93" s="957"/>
      <c r="Z93" s="936"/>
      <c r="AA93" s="214"/>
      <c r="AB93" s="214"/>
      <c r="AC93" s="214"/>
      <c r="AD93" s="944"/>
      <c r="AE93" s="970"/>
      <c r="AF93" s="969"/>
      <c r="AG93" s="975"/>
      <c r="AH93" s="969"/>
      <c r="AI93" s="956"/>
      <c r="AJ93" s="956"/>
      <c r="AK93" s="956"/>
      <c r="AL93" s="956"/>
      <c r="AM93" s="953"/>
      <c r="AN93" s="980" t="s">
        <v>572</v>
      </c>
      <c r="AO93" s="1057"/>
      <c r="AP93" s="1057"/>
      <c r="AQ93" s="943"/>
      <c r="AR93" s="973" t="s">
        <v>573</v>
      </c>
      <c r="AS93" s="985"/>
      <c r="AT93" s="987"/>
      <c r="AU93" s="987"/>
      <c r="AV93" s="987"/>
      <c r="AW93" s="987"/>
      <c r="AX93" s="987"/>
      <c r="AY93" s="987"/>
      <c r="AZ93" s="987"/>
      <c r="BA93" s="987"/>
      <c r="BB93" s="987"/>
      <c r="BC93" s="987"/>
      <c r="BD93" s="1011"/>
      <c r="BE93" s="1009"/>
      <c r="BF93" s="981"/>
      <c r="BG93" s="981"/>
      <c r="BH93" s="981"/>
      <c r="BI93" s="1002"/>
    </row>
    <row r="94" spans="1:61" ht="45" customHeight="1" x14ac:dyDescent="0.25">
      <c r="A94" s="962"/>
      <c r="B94" s="991"/>
      <c r="C94" s="953"/>
      <c r="D94" s="953"/>
      <c r="E94" s="986"/>
      <c r="F94" s="953"/>
      <c r="G94" s="945"/>
      <c r="H94" s="953"/>
      <c r="I94" s="119" t="s">
        <v>185</v>
      </c>
      <c r="J94" s="149" t="s">
        <v>147</v>
      </c>
      <c r="K94" s="954"/>
      <c r="L94" s="955"/>
      <c r="M94" s="956"/>
      <c r="N94" s="953"/>
      <c r="O94" s="986"/>
      <c r="P94" s="953"/>
      <c r="Q94" s="117" t="s">
        <v>162</v>
      </c>
      <c r="R94" s="118"/>
      <c r="S94" s="117" t="str">
        <f>+IFERROR(VLOOKUP(R94,[3]DATOS!$E$2:$F$17,2,FALSE),"")</f>
        <v/>
      </c>
      <c r="T94" s="957"/>
      <c r="U94" s="957"/>
      <c r="V94" s="962"/>
      <c r="W94" s="957"/>
      <c r="X94" s="957"/>
      <c r="Y94" s="957"/>
      <c r="Z94" s="937"/>
      <c r="AA94" s="226"/>
      <c r="AB94" s="226"/>
      <c r="AC94" s="226"/>
      <c r="AD94" s="945"/>
      <c r="AE94" s="971"/>
      <c r="AF94" s="969"/>
      <c r="AG94" s="975"/>
      <c r="AH94" s="969"/>
      <c r="AI94" s="956"/>
      <c r="AJ94" s="956"/>
      <c r="AK94" s="956"/>
      <c r="AL94" s="956"/>
      <c r="AM94" s="953"/>
      <c r="AN94" s="980"/>
      <c r="AO94" s="1057"/>
      <c r="AP94" s="1057"/>
      <c r="AQ94" s="943"/>
      <c r="AR94" s="973"/>
      <c r="AS94" s="985"/>
      <c r="AT94" s="987"/>
      <c r="AU94" s="987"/>
      <c r="AV94" s="987"/>
      <c r="AW94" s="987"/>
      <c r="AX94" s="987"/>
      <c r="AY94" s="987"/>
      <c r="AZ94" s="987"/>
      <c r="BA94" s="987"/>
      <c r="BB94" s="987"/>
      <c r="BC94" s="987"/>
      <c r="BD94" s="1011"/>
      <c r="BE94" s="1009"/>
      <c r="BF94" s="981"/>
      <c r="BG94" s="981"/>
      <c r="BH94" s="981"/>
      <c r="BI94" s="1002"/>
    </row>
    <row r="95" spans="1:61" ht="45" customHeight="1" x14ac:dyDescent="0.25">
      <c r="A95" s="962"/>
      <c r="B95" s="991"/>
      <c r="C95" s="953"/>
      <c r="D95" s="953"/>
      <c r="E95" s="986"/>
      <c r="F95" s="953"/>
      <c r="G95" s="945"/>
      <c r="H95" s="953"/>
      <c r="I95" s="119" t="s">
        <v>186</v>
      </c>
      <c r="J95" s="149" t="s">
        <v>147</v>
      </c>
      <c r="K95" s="954"/>
      <c r="L95" s="955"/>
      <c r="M95" s="956"/>
      <c r="N95" s="953"/>
      <c r="O95" s="986"/>
      <c r="P95" s="953"/>
      <c r="Q95" s="117" t="s">
        <v>165</v>
      </c>
      <c r="R95" s="118"/>
      <c r="S95" s="117" t="str">
        <f>+IFERROR(VLOOKUP(R95,[3]DATOS!$E$2:$F$17,2,FALSE),"")</f>
        <v/>
      </c>
      <c r="T95" s="957"/>
      <c r="U95" s="957"/>
      <c r="V95" s="962"/>
      <c r="W95" s="957"/>
      <c r="X95" s="957"/>
      <c r="Y95" s="957"/>
      <c r="Z95" s="937"/>
      <c r="AA95" s="226"/>
      <c r="AB95" s="226"/>
      <c r="AC95" s="226"/>
      <c r="AD95" s="945"/>
      <c r="AE95" s="971"/>
      <c r="AF95" s="969"/>
      <c r="AG95" s="975"/>
      <c r="AH95" s="969"/>
      <c r="AI95" s="956"/>
      <c r="AJ95" s="956"/>
      <c r="AK95" s="956"/>
      <c r="AL95" s="956"/>
      <c r="AM95" s="953"/>
      <c r="AN95" s="980"/>
      <c r="AO95" s="1057"/>
      <c r="AP95" s="1057"/>
      <c r="AQ95" s="943"/>
      <c r="AR95" s="973"/>
      <c r="AS95" s="985"/>
      <c r="AT95" s="987"/>
      <c r="AU95" s="987"/>
      <c r="AV95" s="987"/>
      <c r="AW95" s="987"/>
      <c r="AX95" s="987"/>
      <c r="AY95" s="987"/>
      <c r="AZ95" s="987"/>
      <c r="BA95" s="987"/>
      <c r="BB95" s="987"/>
      <c r="BC95" s="987"/>
      <c r="BD95" s="1011"/>
      <c r="BE95" s="1009"/>
      <c r="BF95" s="981"/>
      <c r="BG95" s="981"/>
      <c r="BH95" s="981"/>
      <c r="BI95" s="1002"/>
    </row>
    <row r="96" spans="1:61" ht="45" customHeight="1" x14ac:dyDescent="0.25">
      <c r="A96" s="962"/>
      <c r="B96" s="991"/>
      <c r="C96" s="953"/>
      <c r="D96" s="953"/>
      <c r="E96" s="986"/>
      <c r="F96" s="953"/>
      <c r="G96" s="945"/>
      <c r="H96" s="953"/>
      <c r="I96" s="119" t="s">
        <v>187</v>
      </c>
      <c r="J96" s="149" t="s">
        <v>147</v>
      </c>
      <c r="K96" s="954"/>
      <c r="L96" s="955"/>
      <c r="M96" s="956"/>
      <c r="N96" s="953"/>
      <c r="O96" s="986"/>
      <c r="P96" s="953"/>
      <c r="Q96" s="117" t="s">
        <v>169</v>
      </c>
      <c r="R96" s="118"/>
      <c r="S96" s="117" t="str">
        <f>+IFERROR(VLOOKUP(R96,[3]DATOS!$E$2:$F$17,2,FALSE),"")</f>
        <v/>
      </c>
      <c r="T96" s="957"/>
      <c r="U96" s="957"/>
      <c r="V96" s="962"/>
      <c r="W96" s="957"/>
      <c r="X96" s="957"/>
      <c r="Y96" s="957"/>
      <c r="Z96" s="937"/>
      <c r="AA96" s="226"/>
      <c r="AB96" s="226"/>
      <c r="AC96" s="226"/>
      <c r="AD96" s="945"/>
      <c r="AE96" s="971"/>
      <c r="AF96" s="969"/>
      <c r="AG96" s="975"/>
      <c r="AH96" s="969"/>
      <c r="AI96" s="956"/>
      <c r="AJ96" s="956"/>
      <c r="AK96" s="956"/>
      <c r="AL96" s="956"/>
      <c r="AM96" s="953"/>
      <c r="AN96" s="980"/>
      <c r="AO96" s="1057"/>
      <c r="AP96" s="1057"/>
      <c r="AQ96" s="943"/>
      <c r="AR96" s="973"/>
      <c r="AS96" s="985"/>
      <c r="AT96" s="987"/>
      <c r="AU96" s="987"/>
      <c r="AV96" s="987"/>
      <c r="AW96" s="987"/>
      <c r="AX96" s="987"/>
      <c r="AY96" s="987"/>
      <c r="AZ96" s="987"/>
      <c r="BA96" s="987"/>
      <c r="BB96" s="987"/>
      <c r="BC96" s="987"/>
      <c r="BD96" s="1011"/>
      <c r="BE96" s="1009"/>
      <c r="BF96" s="981"/>
      <c r="BG96" s="981"/>
      <c r="BH96" s="981"/>
      <c r="BI96" s="1002"/>
    </row>
    <row r="97" spans="1:61" ht="45" customHeight="1" x14ac:dyDescent="0.25">
      <c r="A97" s="962"/>
      <c r="B97" s="991"/>
      <c r="C97" s="953"/>
      <c r="D97" s="953"/>
      <c r="E97" s="986"/>
      <c r="F97" s="953"/>
      <c r="G97" s="945"/>
      <c r="H97" s="953"/>
      <c r="I97" s="119" t="s">
        <v>188</v>
      </c>
      <c r="J97" s="120" t="s">
        <v>168</v>
      </c>
      <c r="K97" s="954"/>
      <c r="L97" s="955"/>
      <c r="M97" s="956"/>
      <c r="N97" s="953"/>
      <c r="O97" s="986"/>
      <c r="P97" s="953"/>
      <c r="Q97" s="117" t="s">
        <v>172</v>
      </c>
      <c r="R97" s="118"/>
      <c r="S97" s="117" t="str">
        <f>+IFERROR(VLOOKUP(R97,[3]DATOS!$E$2:$F$17,2,FALSE),"")</f>
        <v/>
      </c>
      <c r="T97" s="957"/>
      <c r="U97" s="957"/>
      <c r="V97" s="962"/>
      <c r="W97" s="957"/>
      <c r="X97" s="957"/>
      <c r="Y97" s="957"/>
      <c r="Z97" s="937"/>
      <c r="AA97" s="226"/>
      <c r="AB97" s="226"/>
      <c r="AC97" s="226"/>
      <c r="AD97" s="945"/>
      <c r="AE97" s="971"/>
      <c r="AF97" s="969"/>
      <c r="AG97" s="975"/>
      <c r="AH97" s="969"/>
      <c r="AI97" s="956"/>
      <c r="AJ97" s="956"/>
      <c r="AK97" s="956"/>
      <c r="AL97" s="956"/>
      <c r="AM97" s="953"/>
      <c r="AN97" s="980"/>
      <c r="AO97" s="1057"/>
      <c r="AP97" s="1057"/>
      <c r="AQ97" s="943"/>
      <c r="AR97" s="973"/>
      <c r="AS97" s="985"/>
      <c r="AT97" s="987"/>
      <c r="AU97" s="987"/>
      <c r="AV97" s="987"/>
      <c r="AW97" s="987"/>
      <c r="AX97" s="987"/>
      <c r="AY97" s="987"/>
      <c r="AZ97" s="987"/>
      <c r="BA97" s="987"/>
      <c r="BB97" s="987"/>
      <c r="BC97" s="987"/>
      <c r="BD97" s="1011"/>
      <c r="BE97" s="1009"/>
      <c r="BF97" s="981"/>
      <c r="BG97" s="981"/>
      <c r="BH97" s="981"/>
      <c r="BI97" s="1002"/>
    </row>
    <row r="98" spans="1:61" ht="45" customHeight="1" x14ac:dyDescent="0.25">
      <c r="A98" s="962"/>
      <c r="B98" s="991"/>
      <c r="C98" s="953"/>
      <c r="D98" s="953"/>
      <c r="E98" s="986"/>
      <c r="F98" s="953"/>
      <c r="G98" s="945"/>
      <c r="H98" s="953"/>
      <c r="I98" s="119" t="s">
        <v>189</v>
      </c>
      <c r="J98" s="149" t="s">
        <v>147</v>
      </c>
      <c r="K98" s="954"/>
      <c r="L98" s="955"/>
      <c r="M98" s="956"/>
      <c r="N98" s="953"/>
      <c r="O98" s="986"/>
      <c r="P98" s="953"/>
      <c r="Q98" s="117" t="s">
        <v>175</v>
      </c>
      <c r="R98" s="118"/>
      <c r="S98" s="117" t="str">
        <f>+IFERROR(VLOOKUP(R98,[3]DATOS!$E$2:$F$17,2,FALSE),"")</f>
        <v/>
      </c>
      <c r="T98" s="957"/>
      <c r="U98" s="957"/>
      <c r="V98" s="962"/>
      <c r="W98" s="957"/>
      <c r="X98" s="957"/>
      <c r="Y98" s="957"/>
      <c r="Z98" s="937"/>
      <c r="AA98" s="226"/>
      <c r="AB98" s="226"/>
      <c r="AC98" s="226"/>
      <c r="AD98" s="945"/>
      <c r="AE98" s="971"/>
      <c r="AF98" s="969"/>
      <c r="AG98" s="975"/>
      <c r="AH98" s="969"/>
      <c r="AI98" s="956"/>
      <c r="AJ98" s="956"/>
      <c r="AK98" s="956"/>
      <c r="AL98" s="956"/>
      <c r="AM98" s="953"/>
      <c r="AN98" s="980"/>
      <c r="AO98" s="1057"/>
      <c r="AP98" s="1057"/>
      <c r="AQ98" s="943"/>
      <c r="AR98" s="973"/>
      <c r="AS98" s="985"/>
      <c r="AT98" s="987"/>
      <c r="AU98" s="987"/>
      <c r="AV98" s="987"/>
      <c r="AW98" s="987"/>
      <c r="AX98" s="987"/>
      <c r="AY98" s="987"/>
      <c r="AZ98" s="987"/>
      <c r="BA98" s="987"/>
      <c r="BB98" s="987"/>
      <c r="BC98" s="987"/>
      <c r="BD98" s="1011"/>
      <c r="BE98" s="1009"/>
      <c r="BF98" s="981"/>
      <c r="BG98" s="981"/>
      <c r="BH98" s="981"/>
      <c r="BI98" s="1002"/>
    </row>
    <row r="99" spans="1:61" ht="45" customHeight="1" x14ac:dyDescent="0.25">
      <c r="A99" s="962"/>
      <c r="B99" s="991"/>
      <c r="C99" s="953"/>
      <c r="D99" s="953"/>
      <c r="E99" s="986"/>
      <c r="F99" s="953"/>
      <c r="G99" s="945"/>
      <c r="H99" s="953"/>
      <c r="I99" s="119" t="s">
        <v>190</v>
      </c>
      <c r="J99" s="149" t="s">
        <v>147</v>
      </c>
      <c r="K99" s="954"/>
      <c r="L99" s="955"/>
      <c r="M99" s="956"/>
      <c r="N99" s="953"/>
      <c r="O99" s="986"/>
      <c r="P99" s="953"/>
      <c r="Q99" s="117" t="s">
        <v>178</v>
      </c>
      <c r="R99" s="118"/>
      <c r="S99" s="117" t="str">
        <f>+IFERROR(VLOOKUP(R99,[3]DATOS!$E$2:$F$17,2,FALSE),"")</f>
        <v/>
      </c>
      <c r="T99" s="957"/>
      <c r="U99" s="957"/>
      <c r="V99" s="962"/>
      <c r="W99" s="957"/>
      <c r="X99" s="957"/>
      <c r="Y99" s="957"/>
      <c r="Z99" s="937"/>
      <c r="AA99" s="226"/>
      <c r="AB99" s="226"/>
      <c r="AC99" s="226"/>
      <c r="AD99" s="945"/>
      <c r="AE99" s="971"/>
      <c r="AF99" s="969"/>
      <c r="AG99" s="975"/>
      <c r="AH99" s="969"/>
      <c r="AI99" s="956"/>
      <c r="AJ99" s="956"/>
      <c r="AK99" s="956"/>
      <c r="AL99" s="956"/>
      <c r="AM99" s="953"/>
      <c r="AN99" s="980"/>
      <c r="AO99" s="1057"/>
      <c r="AP99" s="1057"/>
      <c r="AQ99" s="943"/>
      <c r="AR99" s="973"/>
      <c r="AS99" s="985"/>
      <c r="AT99" s="987"/>
      <c r="AU99" s="987"/>
      <c r="AV99" s="987"/>
      <c r="AW99" s="987"/>
      <c r="AX99" s="987"/>
      <c r="AY99" s="987"/>
      <c r="AZ99" s="987"/>
      <c r="BA99" s="987"/>
      <c r="BB99" s="987"/>
      <c r="BC99" s="987"/>
      <c r="BD99" s="1011"/>
      <c r="BE99" s="1009"/>
      <c r="BF99" s="981"/>
      <c r="BG99" s="981"/>
      <c r="BH99" s="981"/>
      <c r="BI99" s="1002"/>
    </row>
    <row r="100" spans="1:61" ht="45" customHeight="1" thickBot="1" x14ac:dyDescent="0.3">
      <c r="A100" s="962"/>
      <c r="B100" s="991"/>
      <c r="C100" s="953"/>
      <c r="D100" s="953"/>
      <c r="E100" s="986"/>
      <c r="F100" s="953"/>
      <c r="G100" s="946"/>
      <c r="H100" s="953"/>
      <c r="I100" s="119" t="s">
        <v>191</v>
      </c>
      <c r="J100" s="149" t="s">
        <v>168</v>
      </c>
      <c r="K100" s="954"/>
      <c r="L100" s="955"/>
      <c r="M100" s="956"/>
      <c r="N100" s="953"/>
      <c r="O100" s="986"/>
      <c r="P100" s="953"/>
      <c r="Q100" s="117"/>
      <c r="R100" s="118"/>
      <c r="S100" s="117"/>
      <c r="T100" s="957"/>
      <c r="U100" s="957"/>
      <c r="V100" s="962"/>
      <c r="W100" s="957"/>
      <c r="X100" s="957"/>
      <c r="Y100" s="957"/>
      <c r="Z100" s="938"/>
      <c r="AA100" s="227"/>
      <c r="AB100" s="227"/>
      <c r="AC100" s="227"/>
      <c r="AD100" s="946"/>
      <c r="AE100" s="972"/>
      <c r="AF100" s="969"/>
      <c r="AG100" s="975"/>
      <c r="AH100" s="969"/>
      <c r="AI100" s="956"/>
      <c r="AJ100" s="956"/>
      <c r="AK100" s="956"/>
      <c r="AL100" s="956"/>
      <c r="AM100" s="953"/>
      <c r="AN100" s="980"/>
      <c r="AO100" s="1058"/>
      <c r="AP100" s="1058"/>
      <c r="AQ100" s="943"/>
      <c r="AR100" s="973"/>
      <c r="AS100" s="985"/>
      <c r="AT100" s="987"/>
      <c r="AU100" s="987"/>
      <c r="AV100" s="987"/>
      <c r="AW100" s="987"/>
      <c r="AX100" s="987"/>
      <c r="AY100" s="987"/>
      <c r="AZ100" s="987"/>
      <c r="BA100" s="987"/>
      <c r="BB100" s="987"/>
      <c r="BC100" s="987"/>
      <c r="BD100" s="1011"/>
      <c r="BE100" s="1009"/>
      <c r="BF100" s="981"/>
      <c r="BG100" s="981"/>
      <c r="BH100" s="981"/>
      <c r="BI100" s="1002"/>
    </row>
    <row r="101" spans="1:61" ht="46.5" customHeight="1" x14ac:dyDescent="0.25">
      <c r="A101" s="962">
        <v>6</v>
      </c>
      <c r="B101" s="991" t="s">
        <v>574</v>
      </c>
      <c r="C101" s="953" t="s">
        <v>575</v>
      </c>
      <c r="D101" s="953" t="s">
        <v>142</v>
      </c>
      <c r="E101" s="986" t="s">
        <v>576</v>
      </c>
      <c r="F101" s="953" t="s">
        <v>577</v>
      </c>
      <c r="G101" s="944" t="s">
        <v>578</v>
      </c>
      <c r="H101" s="953" t="s">
        <v>579</v>
      </c>
      <c r="I101" s="116" t="s">
        <v>146</v>
      </c>
      <c r="J101" s="149" t="s">
        <v>147</v>
      </c>
      <c r="K101" s="954">
        <f>COUNTIF(J101:J119,"Si")</f>
        <v>15</v>
      </c>
      <c r="L101" s="955" t="str">
        <f>+IF(AND(K101&lt;6,K101&gt;0),"Moderado",IF(AND(K101&lt;12,K101&gt;5),"Mayor",IF(AND(K101&lt;20,K101&gt;11),"Catastrófico","Responda las Preguntas de Impacto")))</f>
        <v>Catastrófico</v>
      </c>
      <c r="M101" s="956" t="str">
        <f>IF(AND(EXACT(H101,"Rara vez"),(EXACT(L101,"Moderado"))),"Moderado",IF(AND(EXACT(H101,"Rara vez"),(EXACT(L101,"Mayor"))),"Alto",IF(AND(EXACT(H101,"Rara vez"),(EXACT(L101,"Catastrófico"))),"Extremo",IF(AND(EXACT(H101,"Improbable"),(EXACT(L101,"Moderado"))),"Moderado",IF(AND(EXACT(H101,"Improbable"),(EXACT(L101,"Mayor"))),"Alto",IF(AND(EXACT(H101,"Improbable"),(EXACT(L101,"Catastrófico"))),"Extremo",IF(AND(EXACT(H101,"Posible"),(EXACT(L101,"Moderado"))),"Alto",IF(AND(EXACT(H101,"Posible"),(EXACT(L101,"Mayor"))),"Extremo",IF(AND(EXACT(H101,"Posible"),(EXACT(L101,"Catastrófico"))),"Extremo",IF(AND(EXACT(H101,"Probable"),(EXACT(L101,"Moderado"))),"Alto",IF(AND(EXACT(H101,"Probable"),(EXACT(L101,"Mayor"))),"Extremo",IF(AND(EXACT(H101,"Probable"),(EXACT(L101,"Catastrófico"))),"Extremo",IF(AND(EXACT(H101,"Casi Seguro"),(EXACT(L101,"Moderado"))),"Extremo",IF(AND(EXACT(H101,"Casi Seguro"),(EXACT(L101,"Mayor"))),"Extremo",IF(AND(EXACT(H101,"Casi Seguro"),(EXACT(L101,"Catastrófico"))),"Extremo","")))))))))))))))</f>
        <v>Extremo</v>
      </c>
      <c r="N101" s="953"/>
      <c r="O101" s="1240" t="s">
        <v>1092</v>
      </c>
      <c r="P101" s="953" t="s">
        <v>149</v>
      </c>
      <c r="Q101" s="117" t="s">
        <v>150</v>
      </c>
      <c r="R101" s="118" t="s">
        <v>151</v>
      </c>
      <c r="S101" s="117">
        <f>+IFERROR(VLOOKUP(R101,[3]DATOS!$E$2:$F$17,2,FALSE),"")</f>
        <v>15</v>
      </c>
      <c r="T101" s="957">
        <f>SUM(S101:S107)</f>
        <v>100</v>
      </c>
      <c r="U101" s="957" t="str">
        <f>+IF(AND(T101&lt;=100,T101&gt;=96),"Fuerte",IF(AND(T101&lt;=95,T101&gt;=86),"Moderado",IF(AND(T101&lt;=85,K101&gt;=0),"Débil"," ")))</f>
        <v>Fuerte</v>
      </c>
      <c r="V101" s="962" t="s">
        <v>152</v>
      </c>
      <c r="W101" s="957" t="str">
        <f>IF(AND(EXACT(U101,"Fuerte"),(EXACT(V101,"Fuerte"))),"Fuerte",IF(AND(EXACT(U101,"Fuerte"),(EXACT(V101,"Moderado"))),"Moderado",IF(AND(EXACT(U101,"Fuerte"),(EXACT(V101,"Débil"))),"Débil",IF(AND(EXACT(U101,"Moderado"),(EXACT(V101,"Fuerte"))),"Moderado",IF(AND(EXACT(U101,"Moderado"),(EXACT(V101,"Moderado"))),"Moderado",IF(AND(EXACT(U101,"Moderado"),(EXACT(V101,"Débil"))),"Débil",IF(AND(EXACT(U101,"Débil"),(EXACT(V101,"Fuerte"))),"Débil",IF(AND(EXACT(U101,"Débil"),(EXACT(V101,"Moderado"))),"Débil",IF(AND(EXACT(U101,"Débil"),(EXACT(V101,"Débil"))),"Débil",)))))))))</f>
        <v>Fuerte</v>
      </c>
      <c r="X101" s="957">
        <f>IF(W101="Fuerte",100,IF(W101="Moderado",50,IF(W101="Débil",0)))</f>
        <v>100</v>
      </c>
      <c r="Y101" s="957">
        <f>AVERAGE(X101:X119)</f>
        <v>100</v>
      </c>
      <c r="Z101" s="936" t="s">
        <v>66</v>
      </c>
      <c r="AA101" s="939">
        <v>0</v>
      </c>
      <c r="AB101" s="939">
        <v>2</v>
      </c>
      <c r="AC101" s="936">
        <v>1</v>
      </c>
      <c r="AD101" s="944" t="s">
        <v>567</v>
      </c>
      <c r="AE101" s="970" t="s">
        <v>568</v>
      </c>
      <c r="AF101" s="969" t="str">
        <f>+IF(Y101=100,"Fuerte",IF(AND(Y101&lt;=99,Y101&gt;=50),"Moderado",IF(Y101&lt;50,"Débil"," ")))</f>
        <v>Fuerte</v>
      </c>
      <c r="AG101" s="975" t="s">
        <v>156</v>
      </c>
      <c r="AH101" s="969" t="s">
        <v>157</v>
      </c>
      <c r="AI101" s="956" t="str">
        <f>IF(AND(OR(AH101="Directamente",AH101="Indirectamente",AH101="No Disminuye"),(AF101="Fuerte"),(AG101="Directamente"),(OR(H101="Rara vez",H101="Improbable",H101="Posible"))),"Rara vez",IF(AND(OR(AH101="Directamente",AH101="Indirectamente",AH101="No Disminuye"),(AF101="Fuerte"),(AG101="Directamente"),(H101="Probable")),"Improbable",IF(AND(OR(AH101="Directamente",AH101="Indirectamente",AH101="No Disminuye"),(AF101="Fuerte"),(AG101="Directamente"),(H101="Casi Seguro")),"Posible",IF(AND(AH101="Directamente",AG101="No disminuye",AF101="Fuerte"),H101,IF(AND(OR(AH101="Directamente",AH101="Indirectamente",AH101="No Disminuye"),AF101="Moderado",AG101="Directamente",(OR(H101="Rara vez",H101="Improbable"))),"Rara vez",IF(AND(OR(AH101="Directamente",AH101="Indirectamente",AH101="No Disminuye"),(AF101="Moderado"),(AG101="Directamente"),(H101="Posible")),"Improbable",IF(AND(OR(AH101="Directamente",AH101="Indirectamente",AH101="No Disminuye"),(AF101="Moderado"),(AG101="Directamente"),(H101="Probable")),"Posible",IF(AND(OR(AH101="Directamente",AH101="Indirectamente",AH101="No Disminuye"),(AF101="Moderado"),(AG101="Directamente"),(H101="Casi Seguro")),"Probable",IF(AND(AH101="Directamente",AG101="No disminuye",AF101="Moderado"),H101,IF(AF101="Débil",H101," ESTA COMBINACION NO ESTÁ CONTEMPLADA EN LA METODOLOGÍA "))))))))))</f>
        <v>Improbable</v>
      </c>
      <c r="AJ101" s="956" t="str">
        <f>IF(AND(OR(AH101="Directamente",AH101="Indirectamente",AH101="No Disminuye"),AF101="Moderado",AG101="Directamente",(OR(H101="Raro",H101="Improbable"))),"Raro",IF(AND(OR(AH101="Directamente",AH101="Indirectamente",AH101="No Disminuye"),(AF101="Moderado"),(AG101="Directamente"),(H101="Posible")),"Improbable",IF(AND(OR(AH101="Directamente",AH101="Indirectamente",AH101="No Disminuye"),(AF101="Moderado"),(AG101="Directamente"),(H101="Probable")),"Posible",IF(AND(OR(AH101="Directamente",AH101="Indirectamente",AH101="No Disminuye"),(AF101="Moderado"),(AG101="Directamente"),(H101="Casi Seguro")),"Probable",IF(AND(AH101="Directamente",AG101="No disminuye",AF101="Moderado"),H101," ")))))</f>
        <v xml:space="preserve"> </v>
      </c>
      <c r="AK101" s="956" t="str">
        <f>L101</f>
        <v>Catastrófico</v>
      </c>
      <c r="AL101" s="956" t="str">
        <f>IF(AND(EXACT(AI101,"Rara vez"),(EXACT(AK101,"Moderado"))),"Moderado",IF(AND(EXACT(AI101,"Rara vez"),(EXACT(AK101,"Mayor"))),"Alto",IF(AND(EXACT(AI101,"Rara vez"),(EXACT(AK101,"Catastrófico"))),"Extremo",IF(AND(EXACT(AI101,"Improbable"),(EXACT(AK101,"Moderado"))),"Moderado",IF(AND(EXACT(AI101,"Improbable"),(EXACT(AK101,"Mayor"))),"Alto",IF(AND(EXACT(AI101,"Improbable"),(EXACT(AK101,"Catastrófico"))),"Extremo",IF(AND(EXACT(AI101,"Posible"),(EXACT(AK101,"Moderado"))),"Alto",IF(AND(EXACT(AI101,"Posible"),(EXACT(AK101,"Mayor"))),"Extremo",IF(AND(EXACT(AI101,"Posible"),(EXACT(AK101,"Catastrófico"))),"Extremo",IF(AND(EXACT(AI101,"Probable"),(EXACT(AK101,"Moderado"))),"Alto",IF(AND(EXACT(AI101,"Probable"),(EXACT(AK101,"Mayor"))),"Extremo",IF(AND(EXACT(AI101,"Probable"),(EXACT(AK101,"Catastrófico"))),"Extremo",IF(AND(EXACT(AI101,"Casi Seguro"),(EXACT(AK101,"Moderado"))),"Extremo",IF(AND(EXACT(AI101,"Casi Seguro"),(EXACT(AK101,"Mayor"))),"Extremo",IF(AND(EXACT(AI101,"Casi Seguro"),(EXACT(AK101,"Catastrófico"))),"Extremo","")))))))))))))))</f>
        <v>Extremo</v>
      </c>
      <c r="AM101" s="953" t="s">
        <v>528</v>
      </c>
      <c r="AN101" s="977" t="s">
        <v>569</v>
      </c>
      <c r="AO101" s="1056">
        <v>44562</v>
      </c>
      <c r="AP101" s="1056">
        <v>44926</v>
      </c>
      <c r="AQ101" s="943" t="s">
        <v>570</v>
      </c>
      <c r="AR101" s="973" t="s">
        <v>571</v>
      </c>
      <c r="AS101" s="988"/>
      <c r="AT101" s="982"/>
      <c r="AU101" s="982"/>
      <c r="AV101" s="982"/>
      <c r="AW101" s="982"/>
      <c r="AX101" s="982"/>
      <c r="AY101" s="982"/>
      <c r="AZ101" s="982"/>
      <c r="BA101" s="982"/>
      <c r="BB101" s="982"/>
      <c r="BC101" s="982"/>
      <c r="BD101" s="1023"/>
      <c r="BE101" s="1016"/>
      <c r="BF101" s="1012"/>
      <c r="BG101" s="1012"/>
      <c r="BH101" s="1012"/>
      <c r="BI101" s="1006"/>
    </row>
    <row r="102" spans="1:61" ht="30" customHeight="1" x14ac:dyDescent="0.25">
      <c r="A102" s="962"/>
      <c r="B102" s="991"/>
      <c r="C102" s="953"/>
      <c r="D102" s="953"/>
      <c r="E102" s="986"/>
      <c r="F102" s="953"/>
      <c r="G102" s="945"/>
      <c r="H102" s="953"/>
      <c r="I102" s="116" t="s">
        <v>161</v>
      </c>
      <c r="J102" s="149" t="s">
        <v>147</v>
      </c>
      <c r="K102" s="954"/>
      <c r="L102" s="955"/>
      <c r="M102" s="956"/>
      <c r="N102" s="953"/>
      <c r="O102" s="1240"/>
      <c r="P102" s="953"/>
      <c r="Q102" s="117" t="s">
        <v>162</v>
      </c>
      <c r="R102" s="118" t="s">
        <v>163</v>
      </c>
      <c r="S102" s="117">
        <f>+IFERROR(VLOOKUP(R102,[3]DATOS!$E$2:$F$17,2,FALSE),"")</f>
        <v>15</v>
      </c>
      <c r="T102" s="957"/>
      <c r="U102" s="957"/>
      <c r="V102" s="962"/>
      <c r="W102" s="957"/>
      <c r="X102" s="957"/>
      <c r="Y102" s="957"/>
      <c r="Z102" s="937"/>
      <c r="AA102" s="940"/>
      <c r="AB102" s="940"/>
      <c r="AC102" s="937"/>
      <c r="AD102" s="945"/>
      <c r="AE102" s="971"/>
      <c r="AF102" s="969"/>
      <c r="AG102" s="975"/>
      <c r="AH102" s="969"/>
      <c r="AI102" s="956"/>
      <c r="AJ102" s="956"/>
      <c r="AK102" s="956"/>
      <c r="AL102" s="956"/>
      <c r="AM102" s="953"/>
      <c r="AN102" s="978"/>
      <c r="AO102" s="1057"/>
      <c r="AP102" s="1057"/>
      <c r="AQ102" s="943"/>
      <c r="AR102" s="973"/>
      <c r="AS102" s="989"/>
      <c r="AT102" s="983"/>
      <c r="AU102" s="983"/>
      <c r="AV102" s="983"/>
      <c r="AW102" s="983"/>
      <c r="AX102" s="983"/>
      <c r="AY102" s="983"/>
      <c r="AZ102" s="983"/>
      <c r="BA102" s="983"/>
      <c r="BB102" s="983"/>
      <c r="BC102" s="983"/>
      <c r="BD102" s="1024"/>
      <c r="BE102" s="1017"/>
      <c r="BF102" s="1013"/>
      <c r="BG102" s="1013"/>
      <c r="BH102" s="1013"/>
      <c r="BI102" s="1007"/>
    </row>
    <row r="103" spans="1:61" ht="30" customHeight="1" x14ac:dyDescent="0.25">
      <c r="A103" s="962"/>
      <c r="B103" s="991"/>
      <c r="C103" s="953"/>
      <c r="D103" s="953"/>
      <c r="E103" s="986"/>
      <c r="F103" s="953"/>
      <c r="G103" s="945"/>
      <c r="H103" s="953"/>
      <c r="I103" s="116" t="s">
        <v>164</v>
      </c>
      <c r="J103" s="149" t="s">
        <v>147</v>
      </c>
      <c r="K103" s="954"/>
      <c r="L103" s="955"/>
      <c r="M103" s="956"/>
      <c r="N103" s="953"/>
      <c r="O103" s="1240"/>
      <c r="P103" s="953"/>
      <c r="Q103" s="117" t="s">
        <v>165</v>
      </c>
      <c r="R103" s="118" t="s">
        <v>166</v>
      </c>
      <c r="S103" s="117">
        <f>+IFERROR(VLOOKUP(R103,[3]DATOS!$E$2:$F$17,2,FALSE),"")</f>
        <v>15</v>
      </c>
      <c r="T103" s="957"/>
      <c r="U103" s="957"/>
      <c r="V103" s="962"/>
      <c r="W103" s="957"/>
      <c r="X103" s="957"/>
      <c r="Y103" s="957"/>
      <c r="Z103" s="937"/>
      <c r="AA103" s="940"/>
      <c r="AB103" s="940"/>
      <c r="AC103" s="937"/>
      <c r="AD103" s="945"/>
      <c r="AE103" s="971"/>
      <c r="AF103" s="969"/>
      <c r="AG103" s="975"/>
      <c r="AH103" s="969"/>
      <c r="AI103" s="956"/>
      <c r="AJ103" s="956"/>
      <c r="AK103" s="956"/>
      <c r="AL103" s="956"/>
      <c r="AM103" s="953"/>
      <c r="AN103" s="978"/>
      <c r="AO103" s="1057"/>
      <c r="AP103" s="1057"/>
      <c r="AQ103" s="943"/>
      <c r="AR103" s="973"/>
      <c r="AS103" s="989"/>
      <c r="AT103" s="983"/>
      <c r="AU103" s="983"/>
      <c r="AV103" s="983"/>
      <c r="AW103" s="983"/>
      <c r="AX103" s="983"/>
      <c r="AY103" s="983"/>
      <c r="AZ103" s="983"/>
      <c r="BA103" s="983"/>
      <c r="BB103" s="983"/>
      <c r="BC103" s="983"/>
      <c r="BD103" s="1024"/>
      <c r="BE103" s="1017"/>
      <c r="BF103" s="1013"/>
      <c r="BG103" s="1013"/>
      <c r="BH103" s="1013"/>
      <c r="BI103" s="1007"/>
    </row>
    <row r="104" spans="1:61" ht="30" customHeight="1" x14ac:dyDescent="0.25">
      <c r="A104" s="962"/>
      <c r="B104" s="991"/>
      <c r="C104" s="953"/>
      <c r="D104" s="953"/>
      <c r="E104" s="986"/>
      <c r="F104" s="953"/>
      <c r="G104" s="945"/>
      <c r="H104" s="953"/>
      <c r="I104" s="116" t="s">
        <v>167</v>
      </c>
      <c r="J104" s="149" t="s">
        <v>147</v>
      </c>
      <c r="K104" s="954"/>
      <c r="L104" s="955"/>
      <c r="M104" s="956"/>
      <c r="N104" s="953"/>
      <c r="O104" s="1240"/>
      <c r="P104" s="953"/>
      <c r="Q104" s="117" t="s">
        <v>169</v>
      </c>
      <c r="R104" s="118" t="s">
        <v>170</v>
      </c>
      <c r="S104" s="117">
        <f>+IFERROR(VLOOKUP(R104,[3]DATOS!$E$2:$F$17,2,FALSE),"")</f>
        <v>15</v>
      </c>
      <c r="T104" s="957"/>
      <c r="U104" s="957"/>
      <c r="V104" s="962"/>
      <c r="W104" s="957"/>
      <c r="X104" s="957"/>
      <c r="Y104" s="957"/>
      <c r="Z104" s="937"/>
      <c r="AA104" s="940"/>
      <c r="AB104" s="940"/>
      <c r="AC104" s="937"/>
      <c r="AD104" s="945"/>
      <c r="AE104" s="971"/>
      <c r="AF104" s="969"/>
      <c r="AG104" s="975"/>
      <c r="AH104" s="969"/>
      <c r="AI104" s="956"/>
      <c r="AJ104" s="956"/>
      <c r="AK104" s="956"/>
      <c r="AL104" s="956"/>
      <c r="AM104" s="953"/>
      <c r="AN104" s="978"/>
      <c r="AO104" s="1057"/>
      <c r="AP104" s="1057"/>
      <c r="AQ104" s="943"/>
      <c r="AR104" s="973"/>
      <c r="AS104" s="989"/>
      <c r="AT104" s="983"/>
      <c r="AU104" s="983"/>
      <c r="AV104" s="983"/>
      <c r="AW104" s="983"/>
      <c r="AX104" s="983"/>
      <c r="AY104" s="983"/>
      <c r="AZ104" s="983"/>
      <c r="BA104" s="983"/>
      <c r="BB104" s="983"/>
      <c r="BC104" s="983"/>
      <c r="BD104" s="1024"/>
      <c r="BE104" s="1017"/>
      <c r="BF104" s="1013"/>
      <c r="BG104" s="1013"/>
      <c r="BH104" s="1013"/>
      <c r="BI104" s="1007"/>
    </row>
    <row r="105" spans="1:61" ht="30" customHeight="1" x14ac:dyDescent="0.25">
      <c r="A105" s="962"/>
      <c r="B105" s="991"/>
      <c r="C105" s="953"/>
      <c r="D105" s="953"/>
      <c r="E105" s="986"/>
      <c r="F105" s="953"/>
      <c r="G105" s="945"/>
      <c r="H105" s="953"/>
      <c r="I105" s="116" t="s">
        <v>171</v>
      </c>
      <c r="J105" s="149" t="s">
        <v>147</v>
      </c>
      <c r="K105" s="954"/>
      <c r="L105" s="955"/>
      <c r="M105" s="956"/>
      <c r="N105" s="953"/>
      <c r="O105" s="1240"/>
      <c r="P105" s="953"/>
      <c r="Q105" s="117" t="s">
        <v>172</v>
      </c>
      <c r="R105" s="118" t="s">
        <v>173</v>
      </c>
      <c r="S105" s="117">
        <f>+IFERROR(VLOOKUP(R105,[3]DATOS!$E$2:$F$17,2,FALSE),"")</f>
        <v>15</v>
      </c>
      <c r="T105" s="957"/>
      <c r="U105" s="957"/>
      <c r="V105" s="962"/>
      <c r="W105" s="957"/>
      <c r="X105" s="957"/>
      <c r="Y105" s="957"/>
      <c r="Z105" s="937"/>
      <c r="AA105" s="940"/>
      <c r="AB105" s="940"/>
      <c r="AC105" s="937"/>
      <c r="AD105" s="945"/>
      <c r="AE105" s="971"/>
      <c r="AF105" s="969"/>
      <c r="AG105" s="975"/>
      <c r="AH105" s="969"/>
      <c r="AI105" s="956"/>
      <c r="AJ105" s="956"/>
      <c r="AK105" s="956"/>
      <c r="AL105" s="956"/>
      <c r="AM105" s="953"/>
      <c r="AN105" s="978"/>
      <c r="AO105" s="1057"/>
      <c r="AP105" s="1057"/>
      <c r="AQ105" s="943"/>
      <c r="AR105" s="973"/>
      <c r="AS105" s="989"/>
      <c r="AT105" s="983"/>
      <c r="AU105" s="983"/>
      <c r="AV105" s="983"/>
      <c r="AW105" s="983"/>
      <c r="AX105" s="983"/>
      <c r="AY105" s="983"/>
      <c r="AZ105" s="983"/>
      <c r="BA105" s="983"/>
      <c r="BB105" s="983"/>
      <c r="BC105" s="983"/>
      <c r="BD105" s="1024"/>
      <c r="BE105" s="1017"/>
      <c r="BF105" s="1013"/>
      <c r="BG105" s="1013"/>
      <c r="BH105" s="1013"/>
      <c r="BI105" s="1007"/>
    </row>
    <row r="106" spans="1:61" ht="30" customHeight="1" x14ac:dyDescent="0.25">
      <c r="A106" s="962"/>
      <c r="B106" s="991"/>
      <c r="C106" s="953"/>
      <c r="D106" s="953"/>
      <c r="E106" s="986"/>
      <c r="F106" s="953"/>
      <c r="G106" s="945"/>
      <c r="H106" s="953"/>
      <c r="I106" s="116" t="s">
        <v>174</v>
      </c>
      <c r="J106" s="149" t="s">
        <v>168</v>
      </c>
      <c r="K106" s="954"/>
      <c r="L106" s="955"/>
      <c r="M106" s="956"/>
      <c r="N106" s="953"/>
      <c r="O106" s="1240"/>
      <c r="P106" s="953"/>
      <c r="Q106" s="117" t="s">
        <v>175</v>
      </c>
      <c r="R106" s="118" t="s">
        <v>176</v>
      </c>
      <c r="S106" s="117">
        <f>+IFERROR(VLOOKUP(R106,[3]DATOS!$E$2:$F$17,2,FALSE),"")</f>
        <v>15</v>
      </c>
      <c r="T106" s="957"/>
      <c r="U106" s="957"/>
      <c r="V106" s="962"/>
      <c r="W106" s="957"/>
      <c r="X106" s="957"/>
      <c r="Y106" s="957"/>
      <c r="Z106" s="937"/>
      <c r="AA106" s="940"/>
      <c r="AB106" s="940"/>
      <c r="AC106" s="937"/>
      <c r="AD106" s="945"/>
      <c r="AE106" s="971"/>
      <c r="AF106" s="969"/>
      <c r="AG106" s="975"/>
      <c r="AH106" s="969"/>
      <c r="AI106" s="956"/>
      <c r="AJ106" s="956"/>
      <c r="AK106" s="956"/>
      <c r="AL106" s="956"/>
      <c r="AM106" s="953"/>
      <c r="AN106" s="978"/>
      <c r="AO106" s="1057"/>
      <c r="AP106" s="1057"/>
      <c r="AQ106" s="943"/>
      <c r="AR106" s="973"/>
      <c r="AS106" s="989"/>
      <c r="AT106" s="983"/>
      <c r="AU106" s="983"/>
      <c r="AV106" s="983"/>
      <c r="AW106" s="983"/>
      <c r="AX106" s="983"/>
      <c r="AY106" s="983"/>
      <c r="AZ106" s="983"/>
      <c r="BA106" s="983"/>
      <c r="BB106" s="983"/>
      <c r="BC106" s="983"/>
      <c r="BD106" s="1024"/>
      <c r="BE106" s="1017"/>
      <c r="BF106" s="1013"/>
      <c r="BG106" s="1013"/>
      <c r="BH106" s="1013"/>
      <c r="BI106" s="1007"/>
    </row>
    <row r="107" spans="1:61" ht="30" customHeight="1" x14ac:dyDescent="0.25">
      <c r="A107" s="962"/>
      <c r="B107" s="991"/>
      <c r="C107" s="953"/>
      <c r="D107" s="953"/>
      <c r="E107" s="986"/>
      <c r="F107" s="953"/>
      <c r="G107" s="945"/>
      <c r="H107" s="953"/>
      <c r="I107" s="116" t="s">
        <v>177</v>
      </c>
      <c r="J107" s="149" t="s">
        <v>147</v>
      </c>
      <c r="K107" s="954"/>
      <c r="L107" s="955"/>
      <c r="M107" s="956"/>
      <c r="N107" s="953"/>
      <c r="O107" s="1240"/>
      <c r="P107" s="953"/>
      <c r="Q107" s="117" t="s">
        <v>178</v>
      </c>
      <c r="R107" s="118" t="s">
        <v>179</v>
      </c>
      <c r="S107" s="117">
        <f>+IFERROR(VLOOKUP(R107,[3]DATOS!$E$2:$F$17,2,FALSE),"")</f>
        <v>10</v>
      </c>
      <c r="T107" s="957"/>
      <c r="U107" s="957"/>
      <c r="V107" s="962"/>
      <c r="W107" s="957"/>
      <c r="X107" s="957"/>
      <c r="Y107" s="957"/>
      <c r="Z107" s="937"/>
      <c r="AA107" s="940"/>
      <c r="AB107" s="940"/>
      <c r="AC107" s="937"/>
      <c r="AD107" s="945"/>
      <c r="AE107" s="971"/>
      <c r="AF107" s="969"/>
      <c r="AG107" s="975"/>
      <c r="AH107" s="969"/>
      <c r="AI107" s="956"/>
      <c r="AJ107" s="956"/>
      <c r="AK107" s="956"/>
      <c r="AL107" s="956"/>
      <c r="AM107" s="953"/>
      <c r="AN107" s="978"/>
      <c r="AO107" s="1057"/>
      <c r="AP107" s="1057"/>
      <c r="AQ107" s="943"/>
      <c r="AR107" s="973"/>
      <c r="AS107" s="989"/>
      <c r="AT107" s="983"/>
      <c r="AU107" s="983"/>
      <c r="AV107" s="983"/>
      <c r="AW107" s="983"/>
      <c r="AX107" s="983"/>
      <c r="AY107" s="983"/>
      <c r="AZ107" s="983"/>
      <c r="BA107" s="983"/>
      <c r="BB107" s="983"/>
      <c r="BC107" s="983"/>
      <c r="BD107" s="1024"/>
      <c r="BE107" s="1017"/>
      <c r="BF107" s="1013"/>
      <c r="BG107" s="1013"/>
      <c r="BH107" s="1013"/>
      <c r="BI107" s="1007"/>
    </row>
    <row r="108" spans="1:61" ht="72" customHeight="1" x14ac:dyDescent="0.25">
      <c r="A108" s="962"/>
      <c r="B108" s="991"/>
      <c r="C108" s="953"/>
      <c r="D108" s="953"/>
      <c r="E108" s="986"/>
      <c r="F108" s="953"/>
      <c r="G108" s="945"/>
      <c r="H108" s="953"/>
      <c r="I108" s="116" t="s">
        <v>180</v>
      </c>
      <c r="J108" s="149" t="s">
        <v>147</v>
      </c>
      <c r="K108" s="954"/>
      <c r="L108" s="955"/>
      <c r="M108" s="956"/>
      <c r="N108" s="953"/>
      <c r="O108" s="1240"/>
      <c r="P108" s="953"/>
      <c r="Q108" s="957"/>
      <c r="R108" s="962"/>
      <c r="S108" s="957"/>
      <c r="T108" s="957"/>
      <c r="U108" s="957"/>
      <c r="V108" s="962"/>
      <c r="W108" s="957"/>
      <c r="X108" s="957"/>
      <c r="Y108" s="957"/>
      <c r="Z108" s="937"/>
      <c r="AA108" s="940"/>
      <c r="AB108" s="940"/>
      <c r="AC108" s="937"/>
      <c r="AD108" s="945"/>
      <c r="AE108" s="971"/>
      <c r="AF108" s="969"/>
      <c r="AG108" s="975"/>
      <c r="AH108" s="969"/>
      <c r="AI108" s="956"/>
      <c r="AJ108" s="956"/>
      <c r="AK108" s="956"/>
      <c r="AL108" s="956"/>
      <c r="AM108" s="953"/>
      <c r="AN108" s="978"/>
      <c r="AO108" s="1057"/>
      <c r="AP108" s="1057"/>
      <c r="AQ108" s="943"/>
      <c r="AR108" s="973"/>
      <c r="AS108" s="990"/>
      <c r="AT108" s="984"/>
      <c r="AU108" s="984"/>
      <c r="AV108" s="984"/>
      <c r="AW108" s="984"/>
      <c r="AX108" s="984"/>
      <c r="AY108" s="984"/>
      <c r="AZ108" s="984"/>
      <c r="BA108" s="984"/>
      <c r="BB108" s="984"/>
      <c r="BC108" s="984"/>
      <c r="BD108" s="1025"/>
      <c r="BE108" s="1018"/>
      <c r="BF108" s="1014"/>
      <c r="BG108" s="1014"/>
      <c r="BH108" s="1014"/>
      <c r="BI108" s="1008"/>
    </row>
    <row r="109" spans="1:61" ht="45" customHeight="1" x14ac:dyDescent="0.25">
      <c r="A109" s="962"/>
      <c r="B109" s="991"/>
      <c r="C109" s="953"/>
      <c r="D109" s="953"/>
      <c r="E109" s="986"/>
      <c r="F109" s="953"/>
      <c r="G109" s="945"/>
      <c r="H109" s="953"/>
      <c r="I109" s="116" t="s">
        <v>181</v>
      </c>
      <c r="J109" s="149" t="s">
        <v>168</v>
      </c>
      <c r="K109" s="954"/>
      <c r="L109" s="955"/>
      <c r="M109" s="956"/>
      <c r="N109" s="953"/>
      <c r="O109" s="1240"/>
      <c r="P109" s="953"/>
      <c r="Q109" s="957"/>
      <c r="R109" s="962"/>
      <c r="S109" s="957"/>
      <c r="T109" s="957"/>
      <c r="U109" s="957"/>
      <c r="V109" s="962"/>
      <c r="W109" s="957"/>
      <c r="X109" s="957"/>
      <c r="Y109" s="957"/>
      <c r="Z109" s="937"/>
      <c r="AA109" s="940"/>
      <c r="AB109" s="940"/>
      <c r="AC109" s="937"/>
      <c r="AD109" s="945"/>
      <c r="AE109" s="971"/>
      <c r="AF109" s="969"/>
      <c r="AG109" s="975"/>
      <c r="AH109" s="969"/>
      <c r="AI109" s="956"/>
      <c r="AJ109" s="956"/>
      <c r="AK109" s="956"/>
      <c r="AL109" s="956"/>
      <c r="AM109" s="953"/>
      <c r="AN109" s="978"/>
      <c r="AO109" s="1057"/>
      <c r="AP109" s="1057"/>
      <c r="AQ109" s="943"/>
      <c r="AR109" s="973"/>
      <c r="AS109" s="985"/>
      <c r="AT109" s="987"/>
      <c r="AU109" s="987"/>
      <c r="AV109" s="987"/>
      <c r="AW109" s="987"/>
      <c r="AX109" s="987"/>
      <c r="AY109" s="987"/>
      <c r="AZ109" s="987"/>
      <c r="BA109" s="987"/>
      <c r="BB109" s="987"/>
      <c r="BC109" s="987"/>
      <c r="BD109" s="1011"/>
      <c r="BE109" s="1009"/>
      <c r="BF109" s="981"/>
      <c r="BG109" s="981"/>
      <c r="BH109" s="981"/>
      <c r="BI109" s="1002"/>
    </row>
    <row r="110" spans="1:61" ht="45" customHeight="1" x14ac:dyDescent="0.25">
      <c r="A110" s="962"/>
      <c r="B110" s="991"/>
      <c r="C110" s="953"/>
      <c r="D110" s="953"/>
      <c r="E110" s="986"/>
      <c r="F110" s="953"/>
      <c r="G110" s="945"/>
      <c r="H110" s="953"/>
      <c r="I110" s="116" t="s">
        <v>182</v>
      </c>
      <c r="J110" s="149" t="s">
        <v>147</v>
      </c>
      <c r="K110" s="954"/>
      <c r="L110" s="955"/>
      <c r="M110" s="956"/>
      <c r="N110" s="953"/>
      <c r="O110" s="1240"/>
      <c r="P110" s="953"/>
      <c r="Q110" s="957"/>
      <c r="R110" s="962"/>
      <c r="S110" s="957"/>
      <c r="T110" s="957"/>
      <c r="U110" s="957"/>
      <c r="V110" s="962"/>
      <c r="W110" s="957"/>
      <c r="X110" s="957"/>
      <c r="Y110" s="957"/>
      <c r="Z110" s="937"/>
      <c r="AA110" s="940"/>
      <c r="AB110" s="940"/>
      <c r="AC110" s="937"/>
      <c r="AD110" s="945"/>
      <c r="AE110" s="971"/>
      <c r="AF110" s="969"/>
      <c r="AG110" s="975"/>
      <c r="AH110" s="969"/>
      <c r="AI110" s="956"/>
      <c r="AJ110" s="956"/>
      <c r="AK110" s="956"/>
      <c r="AL110" s="956"/>
      <c r="AM110" s="953"/>
      <c r="AN110" s="978"/>
      <c r="AO110" s="1057"/>
      <c r="AP110" s="1057"/>
      <c r="AQ110" s="943"/>
      <c r="AR110" s="973"/>
      <c r="AS110" s="985"/>
      <c r="AT110" s="987"/>
      <c r="AU110" s="987"/>
      <c r="AV110" s="987"/>
      <c r="AW110" s="987"/>
      <c r="AX110" s="987"/>
      <c r="AY110" s="987"/>
      <c r="AZ110" s="987"/>
      <c r="BA110" s="987"/>
      <c r="BB110" s="987"/>
      <c r="BC110" s="987"/>
      <c r="BD110" s="1011"/>
      <c r="BE110" s="1009"/>
      <c r="BF110" s="981"/>
      <c r="BG110" s="981"/>
      <c r="BH110" s="981"/>
      <c r="BI110" s="1002"/>
    </row>
    <row r="111" spans="1:61" ht="45" customHeight="1" x14ac:dyDescent="0.25">
      <c r="A111" s="962"/>
      <c r="B111" s="991"/>
      <c r="C111" s="953"/>
      <c r="D111" s="953"/>
      <c r="E111" s="986"/>
      <c r="F111" s="953"/>
      <c r="G111" s="945"/>
      <c r="H111" s="953"/>
      <c r="I111" s="116" t="s">
        <v>183</v>
      </c>
      <c r="J111" s="149" t="s">
        <v>147</v>
      </c>
      <c r="K111" s="954"/>
      <c r="L111" s="955"/>
      <c r="M111" s="956"/>
      <c r="N111" s="953"/>
      <c r="O111" s="1240"/>
      <c r="P111" s="953"/>
      <c r="Q111" s="957"/>
      <c r="R111" s="962"/>
      <c r="S111" s="957"/>
      <c r="T111" s="957"/>
      <c r="U111" s="957"/>
      <c r="V111" s="962"/>
      <c r="W111" s="957"/>
      <c r="X111" s="957"/>
      <c r="Y111" s="957"/>
      <c r="Z111" s="938"/>
      <c r="AA111" s="941"/>
      <c r="AB111" s="941"/>
      <c r="AC111" s="938"/>
      <c r="AD111" s="946"/>
      <c r="AE111" s="972"/>
      <c r="AF111" s="969"/>
      <c r="AG111" s="975"/>
      <c r="AH111" s="969"/>
      <c r="AI111" s="956"/>
      <c r="AJ111" s="956"/>
      <c r="AK111" s="956"/>
      <c r="AL111" s="956"/>
      <c r="AM111" s="953"/>
      <c r="AN111" s="979"/>
      <c r="AO111" s="1057"/>
      <c r="AP111" s="1057"/>
      <c r="AQ111" s="943"/>
      <c r="AR111" s="973"/>
      <c r="AS111" s="985"/>
      <c r="AT111" s="987"/>
      <c r="AU111" s="987"/>
      <c r="AV111" s="987"/>
      <c r="AW111" s="987"/>
      <c r="AX111" s="987"/>
      <c r="AY111" s="987"/>
      <c r="AZ111" s="987"/>
      <c r="BA111" s="987"/>
      <c r="BB111" s="987"/>
      <c r="BC111" s="987"/>
      <c r="BD111" s="1011"/>
      <c r="BE111" s="1009"/>
      <c r="BF111" s="981"/>
      <c r="BG111" s="981"/>
      <c r="BH111" s="981"/>
      <c r="BI111" s="1002"/>
    </row>
    <row r="112" spans="1:61" ht="45" customHeight="1" x14ac:dyDescent="0.25">
      <c r="A112" s="962"/>
      <c r="B112" s="991"/>
      <c r="C112" s="953"/>
      <c r="D112" s="953"/>
      <c r="E112" s="986" t="s">
        <v>580</v>
      </c>
      <c r="F112" s="953"/>
      <c r="G112" s="945"/>
      <c r="H112" s="953"/>
      <c r="I112" s="116" t="s">
        <v>184</v>
      </c>
      <c r="J112" s="149" t="s">
        <v>147</v>
      </c>
      <c r="K112" s="954"/>
      <c r="L112" s="955"/>
      <c r="M112" s="956"/>
      <c r="N112" s="953"/>
      <c r="O112" s="1240" t="s">
        <v>1093</v>
      </c>
      <c r="P112" s="953" t="s">
        <v>149</v>
      </c>
      <c r="Q112" s="117" t="s">
        <v>150</v>
      </c>
      <c r="R112" s="118" t="s">
        <v>151</v>
      </c>
      <c r="S112" s="117">
        <f>+IFERROR(VLOOKUP(R112,[3]DATOS!$E$2:$F$17,2,FALSE),"")</f>
        <v>15</v>
      </c>
      <c r="T112" s="957">
        <f>SUM(S112:S118)</f>
        <v>100</v>
      </c>
      <c r="U112" s="957" t="str">
        <f>+IF(AND(T112&lt;=100,T112&gt;=96),"Fuerte",IF(AND(T112&lt;=95,T112&gt;=86),"Moderado",IF(AND(T112&lt;=85,K112&gt;=0),"Débil"," ")))</f>
        <v>Fuerte</v>
      </c>
      <c r="V112" s="962" t="s">
        <v>152</v>
      </c>
      <c r="W112" s="957" t="str">
        <f>IF(AND(EXACT(U112,"Fuerte"),(EXACT(V112,"Fuerte"))),"Fuerte",IF(AND(EXACT(U112,"Fuerte"),(EXACT(V112,"Moderado"))),"Moderado",IF(AND(EXACT(U112,"Fuerte"),(EXACT(V112,"Débil"))),"Débil",IF(AND(EXACT(U112,"Moderado"),(EXACT(V112,"Fuerte"))),"Moderado",IF(AND(EXACT(U112,"Moderado"),(EXACT(V112,"Moderado"))),"Moderado",IF(AND(EXACT(U112,"Moderado"),(EXACT(V112,"Débil"))),"Débil",IF(AND(EXACT(U112,"Débil"),(EXACT(V112,"Fuerte"))),"Débil",IF(AND(EXACT(U112,"Débil"),(EXACT(V112,"Moderado"))),"Débil",IF(AND(EXACT(U112,"Débil"),(EXACT(V112,"Débil"))),"Débil",)))))))))</f>
        <v>Fuerte</v>
      </c>
      <c r="X112" s="957">
        <f>IF(W112="Fuerte",100,IF(W112="Moderado",50,IF(W112="Débil",0)))</f>
        <v>100</v>
      </c>
      <c r="Y112" s="957"/>
      <c r="Z112" s="936" t="s">
        <v>539</v>
      </c>
      <c r="AA112" s="933">
        <v>0.33</v>
      </c>
      <c r="AB112" s="933">
        <v>0.33</v>
      </c>
      <c r="AC112" s="933">
        <v>0.34</v>
      </c>
      <c r="AD112" s="944" t="s">
        <v>581</v>
      </c>
      <c r="AE112" s="970" t="s">
        <v>582</v>
      </c>
      <c r="AF112" s="969"/>
      <c r="AG112" s="975"/>
      <c r="AH112" s="969"/>
      <c r="AI112" s="956"/>
      <c r="AJ112" s="956"/>
      <c r="AK112" s="956"/>
      <c r="AL112" s="956"/>
      <c r="AM112" s="953"/>
      <c r="AN112" s="980" t="s">
        <v>583</v>
      </c>
      <c r="AO112" s="1057"/>
      <c r="AP112" s="1057"/>
      <c r="AQ112" s="943"/>
      <c r="AR112" s="973" t="s">
        <v>573</v>
      </c>
      <c r="AS112" s="985"/>
      <c r="AT112" s="987"/>
      <c r="AU112" s="987"/>
      <c r="AV112" s="987"/>
      <c r="AW112" s="987"/>
      <c r="AX112" s="987"/>
      <c r="AY112" s="987"/>
      <c r="AZ112" s="987"/>
      <c r="BA112" s="987"/>
      <c r="BB112" s="987"/>
      <c r="BC112" s="987"/>
      <c r="BD112" s="1011"/>
      <c r="BE112" s="1009"/>
      <c r="BF112" s="981"/>
      <c r="BG112" s="981"/>
      <c r="BH112" s="981"/>
      <c r="BI112" s="1002"/>
    </row>
    <row r="113" spans="1:61" ht="45" customHeight="1" x14ac:dyDescent="0.25">
      <c r="A113" s="962"/>
      <c r="B113" s="991"/>
      <c r="C113" s="953"/>
      <c r="D113" s="953"/>
      <c r="E113" s="986"/>
      <c r="F113" s="953"/>
      <c r="G113" s="945"/>
      <c r="H113" s="953"/>
      <c r="I113" s="119" t="s">
        <v>185</v>
      </c>
      <c r="J113" s="149" t="s">
        <v>147</v>
      </c>
      <c r="K113" s="954"/>
      <c r="L113" s="955"/>
      <c r="M113" s="956"/>
      <c r="N113" s="953"/>
      <c r="O113" s="1240"/>
      <c r="P113" s="953"/>
      <c r="Q113" s="117" t="s">
        <v>162</v>
      </c>
      <c r="R113" s="118" t="s">
        <v>163</v>
      </c>
      <c r="S113" s="117">
        <f>+IFERROR(VLOOKUP(R113,[3]DATOS!$E$2:$F$17,2,FALSE),"")</f>
        <v>15</v>
      </c>
      <c r="T113" s="957"/>
      <c r="U113" s="957"/>
      <c r="V113" s="962"/>
      <c r="W113" s="957"/>
      <c r="X113" s="957"/>
      <c r="Y113" s="957"/>
      <c r="Z113" s="937"/>
      <c r="AA113" s="934"/>
      <c r="AB113" s="934"/>
      <c r="AC113" s="934"/>
      <c r="AD113" s="945"/>
      <c r="AE113" s="971"/>
      <c r="AF113" s="969"/>
      <c r="AG113" s="975"/>
      <c r="AH113" s="969"/>
      <c r="AI113" s="956"/>
      <c r="AJ113" s="956"/>
      <c r="AK113" s="956"/>
      <c r="AL113" s="956"/>
      <c r="AM113" s="953"/>
      <c r="AN113" s="980"/>
      <c r="AO113" s="1057"/>
      <c r="AP113" s="1057"/>
      <c r="AQ113" s="943"/>
      <c r="AR113" s="973"/>
      <c r="AS113" s="985"/>
      <c r="AT113" s="987"/>
      <c r="AU113" s="987"/>
      <c r="AV113" s="987"/>
      <c r="AW113" s="987"/>
      <c r="AX113" s="987"/>
      <c r="AY113" s="987"/>
      <c r="AZ113" s="987"/>
      <c r="BA113" s="987"/>
      <c r="BB113" s="987"/>
      <c r="BC113" s="987"/>
      <c r="BD113" s="1011"/>
      <c r="BE113" s="1009"/>
      <c r="BF113" s="981"/>
      <c r="BG113" s="981"/>
      <c r="BH113" s="981"/>
      <c r="BI113" s="1002"/>
    </row>
    <row r="114" spans="1:61" ht="45" customHeight="1" x14ac:dyDescent="0.25">
      <c r="A114" s="962"/>
      <c r="B114" s="991"/>
      <c r="C114" s="953"/>
      <c r="D114" s="953"/>
      <c r="E114" s="986"/>
      <c r="F114" s="953"/>
      <c r="G114" s="945"/>
      <c r="H114" s="953"/>
      <c r="I114" s="119" t="s">
        <v>186</v>
      </c>
      <c r="J114" s="149" t="s">
        <v>147</v>
      </c>
      <c r="K114" s="954"/>
      <c r="L114" s="955"/>
      <c r="M114" s="956"/>
      <c r="N114" s="953"/>
      <c r="O114" s="1240"/>
      <c r="P114" s="953"/>
      <c r="Q114" s="117" t="s">
        <v>165</v>
      </c>
      <c r="R114" s="118" t="s">
        <v>166</v>
      </c>
      <c r="S114" s="117">
        <f>+IFERROR(VLOOKUP(R114,[3]DATOS!$E$2:$F$17,2,FALSE),"")</f>
        <v>15</v>
      </c>
      <c r="T114" s="957"/>
      <c r="U114" s="957"/>
      <c r="V114" s="962"/>
      <c r="W114" s="957"/>
      <c r="X114" s="957"/>
      <c r="Y114" s="957"/>
      <c r="Z114" s="937"/>
      <c r="AA114" s="934"/>
      <c r="AB114" s="934"/>
      <c r="AC114" s="934"/>
      <c r="AD114" s="945"/>
      <c r="AE114" s="971"/>
      <c r="AF114" s="969"/>
      <c r="AG114" s="975"/>
      <c r="AH114" s="969"/>
      <c r="AI114" s="956"/>
      <c r="AJ114" s="956"/>
      <c r="AK114" s="956"/>
      <c r="AL114" s="956"/>
      <c r="AM114" s="953"/>
      <c r="AN114" s="980"/>
      <c r="AO114" s="1057"/>
      <c r="AP114" s="1057"/>
      <c r="AQ114" s="943"/>
      <c r="AR114" s="973"/>
      <c r="AS114" s="985"/>
      <c r="AT114" s="987"/>
      <c r="AU114" s="987"/>
      <c r="AV114" s="987"/>
      <c r="AW114" s="987"/>
      <c r="AX114" s="987"/>
      <c r="AY114" s="987"/>
      <c r="AZ114" s="987"/>
      <c r="BA114" s="987"/>
      <c r="BB114" s="987"/>
      <c r="BC114" s="987"/>
      <c r="BD114" s="1011"/>
      <c r="BE114" s="1009"/>
      <c r="BF114" s="981"/>
      <c r="BG114" s="981"/>
      <c r="BH114" s="981"/>
      <c r="BI114" s="1002"/>
    </row>
    <row r="115" spans="1:61" ht="45" customHeight="1" x14ac:dyDescent="0.25">
      <c r="A115" s="962"/>
      <c r="B115" s="991"/>
      <c r="C115" s="953"/>
      <c r="D115" s="953"/>
      <c r="E115" s="986"/>
      <c r="F115" s="953"/>
      <c r="G115" s="945"/>
      <c r="H115" s="953"/>
      <c r="I115" s="119" t="s">
        <v>187</v>
      </c>
      <c r="J115" s="149" t="s">
        <v>147</v>
      </c>
      <c r="K115" s="954"/>
      <c r="L115" s="955"/>
      <c r="M115" s="956"/>
      <c r="N115" s="953"/>
      <c r="O115" s="1240"/>
      <c r="P115" s="953"/>
      <c r="Q115" s="117" t="s">
        <v>169</v>
      </c>
      <c r="R115" s="118" t="s">
        <v>170</v>
      </c>
      <c r="S115" s="117">
        <f>+IFERROR(VLOOKUP(R115,[3]DATOS!$E$2:$F$17,2,FALSE),"")</f>
        <v>15</v>
      </c>
      <c r="T115" s="957"/>
      <c r="U115" s="957"/>
      <c r="V115" s="962"/>
      <c r="W115" s="957"/>
      <c r="X115" s="957"/>
      <c r="Y115" s="957"/>
      <c r="Z115" s="937"/>
      <c r="AA115" s="934"/>
      <c r="AB115" s="934"/>
      <c r="AC115" s="934"/>
      <c r="AD115" s="945"/>
      <c r="AE115" s="971"/>
      <c r="AF115" s="969"/>
      <c r="AG115" s="975"/>
      <c r="AH115" s="969"/>
      <c r="AI115" s="956"/>
      <c r="AJ115" s="956"/>
      <c r="AK115" s="956"/>
      <c r="AL115" s="956"/>
      <c r="AM115" s="953"/>
      <c r="AN115" s="980"/>
      <c r="AO115" s="1057"/>
      <c r="AP115" s="1057"/>
      <c r="AQ115" s="943"/>
      <c r="AR115" s="973"/>
      <c r="AS115" s="985"/>
      <c r="AT115" s="987"/>
      <c r="AU115" s="987"/>
      <c r="AV115" s="987"/>
      <c r="AW115" s="987"/>
      <c r="AX115" s="987"/>
      <c r="AY115" s="987"/>
      <c r="AZ115" s="987"/>
      <c r="BA115" s="987"/>
      <c r="BB115" s="987"/>
      <c r="BC115" s="987"/>
      <c r="BD115" s="1011"/>
      <c r="BE115" s="1009"/>
      <c r="BF115" s="981"/>
      <c r="BG115" s="981"/>
      <c r="BH115" s="981"/>
      <c r="BI115" s="1002"/>
    </row>
    <row r="116" spans="1:61" ht="45" customHeight="1" x14ac:dyDescent="0.25">
      <c r="A116" s="962"/>
      <c r="B116" s="991"/>
      <c r="C116" s="953"/>
      <c r="D116" s="953"/>
      <c r="E116" s="986"/>
      <c r="F116" s="953"/>
      <c r="G116" s="945"/>
      <c r="H116" s="953"/>
      <c r="I116" s="119" t="s">
        <v>188</v>
      </c>
      <c r="J116" s="120" t="s">
        <v>168</v>
      </c>
      <c r="K116" s="954"/>
      <c r="L116" s="955"/>
      <c r="M116" s="956"/>
      <c r="N116" s="953"/>
      <c r="O116" s="1240"/>
      <c r="P116" s="953"/>
      <c r="Q116" s="117" t="s">
        <v>172</v>
      </c>
      <c r="R116" s="118" t="s">
        <v>173</v>
      </c>
      <c r="S116" s="117">
        <f>+IFERROR(VLOOKUP(R116,[3]DATOS!$E$2:$F$17,2,FALSE),"")</f>
        <v>15</v>
      </c>
      <c r="T116" s="957"/>
      <c r="U116" s="957"/>
      <c r="V116" s="962"/>
      <c r="W116" s="957"/>
      <c r="X116" s="957"/>
      <c r="Y116" s="957"/>
      <c r="Z116" s="937"/>
      <c r="AA116" s="934"/>
      <c r="AB116" s="934"/>
      <c r="AC116" s="934"/>
      <c r="AD116" s="945"/>
      <c r="AE116" s="971"/>
      <c r="AF116" s="969"/>
      <c r="AG116" s="975"/>
      <c r="AH116" s="969"/>
      <c r="AI116" s="956"/>
      <c r="AJ116" s="956"/>
      <c r="AK116" s="956"/>
      <c r="AL116" s="956"/>
      <c r="AM116" s="953"/>
      <c r="AN116" s="980"/>
      <c r="AO116" s="1057"/>
      <c r="AP116" s="1057"/>
      <c r="AQ116" s="943"/>
      <c r="AR116" s="973"/>
      <c r="AS116" s="985"/>
      <c r="AT116" s="987"/>
      <c r="AU116" s="987"/>
      <c r="AV116" s="987"/>
      <c r="AW116" s="987"/>
      <c r="AX116" s="987"/>
      <c r="AY116" s="987"/>
      <c r="AZ116" s="987"/>
      <c r="BA116" s="987"/>
      <c r="BB116" s="987"/>
      <c r="BC116" s="987"/>
      <c r="BD116" s="1011"/>
      <c r="BE116" s="1009"/>
      <c r="BF116" s="981"/>
      <c r="BG116" s="981"/>
      <c r="BH116" s="981"/>
      <c r="BI116" s="1002"/>
    </row>
    <row r="117" spans="1:61" ht="45" customHeight="1" x14ac:dyDescent="0.25">
      <c r="A117" s="962"/>
      <c r="B117" s="991"/>
      <c r="C117" s="953"/>
      <c r="D117" s="953"/>
      <c r="E117" s="986"/>
      <c r="F117" s="953"/>
      <c r="G117" s="945"/>
      <c r="H117" s="953"/>
      <c r="I117" s="119" t="s">
        <v>189</v>
      </c>
      <c r="J117" s="149" t="s">
        <v>147</v>
      </c>
      <c r="K117" s="954"/>
      <c r="L117" s="955"/>
      <c r="M117" s="956"/>
      <c r="N117" s="953"/>
      <c r="O117" s="1240"/>
      <c r="P117" s="953"/>
      <c r="Q117" s="117" t="s">
        <v>175</v>
      </c>
      <c r="R117" s="118" t="s">
        <v>176</v>
      </c>
      <c r="S117" s="117">
        <f>+IFERROR(VLOOKUP(R117,[3]DATOS!$E$2:$F$17,2,FALSE),"")</f>
        <v>15</v>
      </c>
      <c r="T117" s="957"/>
      <c r="U117" s="957"/>
      <c r="V117" s="962"/>
      <c r="W117" s="957"/>
      <c r="X117" s="957"/>
      <c r="Y117" s="957"/>
      <c r="Z117" s="937"/>
      <c r="AA117" s="934"/>
      <c r="AB117" s="934"/>
      <c r="AC117" s="934"/>
      <c r="AD117" s="945"/>
      <c r="AE117" s="971"/>
      <c r="AF117" s="969"/>
      <c r="AG117" s="975"/>
      <c r="AH117" s="969"/>
      <c r="AI117" s="956"/>
      <c r="AJ117" s="956"/>
      <c r="AK117" s="956"/>
      <c r="AL117" s="956"/>
      <c r="AM117" s="953"/>
      <c r="AN117" s="980"/>
      <c r="AO117" s="1057"/>
      <c r="AP117" s="1057"/>
      <c r="AQ117" s="943"/>
      <c r="AR117" s="973"/>
      <c r="AS117" s="985"/>
      <c r="AT117" s="987"/>
      <c r="AU117" s="987"/>
      <c r="AV117" s="987"/>
      <c r="AW117" s="987"/>
      <c r="AX117" s="987"/>
      <c r="AY117" s="987"/>
      <c r="AZ117" s="987"/>
      <c r="BA117" s="987"/>
      <c r="BB117" s="987"/>
      <c r="BC117" s="987"/>
      <c r="BD117" s="1011"/>
      <c r="BE117" s="1009"/>
      <c r="BF117" s="981"/>
      <c r="BG117" s="981"/>
      <c r="BH117" s="981"/>
      <c r="BI117" s="1002"/>
    </row>
    <row r="118" spans="1:61" ht="45" customHeight="1" x14ac:dyDescent="0.25">
      <c r="A118" s="962"/>
      <c r="B118" s="991"/>
      <c r="C118" s="953"/>
      <c r="D118" s="953"/>
      <c r="E118" s="986"/>
      <c r="F118" s="953"/>
      <c r="G118" s="945"/>
      <c r="H118" s="953"/>
      <c r="I118" s="119" t="s">
        <v>190</v>
      </c>
      <c r="J118" s="149" t="s">
        <v>147</v>
      </c>
      <c r="K118" s="954"/>
      <c r="L118" s="955"/>
      <c r="M118" s="956"/>
      <c r="N118" s="953"/>
      <c r="O118" s="1240"/>
      <c r="P118" s="953"/>
      <c r="Q118" s="117" t="s">
        <v>178</v>
      </c>
      <c r="R118" s="118" t="s">
        <v>179</v>
      </c>
      <c r="S118" s="117">
        <f>+IFERROR(VLOOKUP(R118,[3]DATOS!$E$2:$F$17,2,FALSE),"")</f>
        <v>10</v>
      </c>
      <c r="T118" s="957"/>
      <c r="U118" s="957"/>
      <c r="V118" s="962"/>
      <c r="W118" s="957"/>
      <c r="X118" s="957"/>
      <c r="Y118" s="957"/>
      <c r="Z118" s="937"/>
      <c r="AA118" s="934"/>
      <c r="AB118" s="934"/>
      <c r="AC118" s="934"/>
      <c r="AD118" s="945"/>
      <c r="AE118" s="971"/>
      <c r="AF118" s="969"/>
      <c r="AG118" s="975"/>
      <c r="AH118" s="969"/>
      <c r="AI118" s="956"/>
      <c r="AJ118" s="956"/>
      <c r="AK118" s="956"/>
      <c r="AL118" s="956"/>
      <c r="AM118" s="953"/>
      <c r="AN118" s="980"/>
      <c r="AO118" s="1057"/>
      <c r="AP118" s="1057"/>
      <c r="AQ118" s="943"/>
      <c r="AR118" s="973"/>
      <c r="AS118" s="985"/>
      <c r="AT118" s="987"/>
      <c r="AU118" s="987"/>
      <c r="AV118" s="987"/>
      <c r="AW118" s="987"/>
      <c r="AX118" s="987"/>
      <c r="AY118" s="987"/>
      <c r="AZ118" s="987"/>
      <c r="BA118" s="987"/>
      <c r="BB118" s="987"/>
      <c r="BC118" s="987"/>
      <c r="BD118" s="1011"/>
      <c r="BE118" s="1009"/>
      <c r="BF118" s="981"/>
      <c r="BG118" s="981"/>
      <c r="BH118" s="981"/>
      <c r="BI118" s="1002"/>
    </row>
    <row r="119" spans="1:61" ht="45" customHeight="1" thickBot="1" x14ac:dyDescent="0.3">
      <c r="A119" s="962"/>
      <c r="B119" s="991"/>
      <c r="C119" s="953"/>
      <c r="D119" s="953"/>
      <c r="E119" s="986"/>
      <c r="F119" s="953"/>
      <c r="G119" s="946"/>
      <c r="H119" s="953"/>
      <c r="I119" s="119" t="s">
        <v>191</v>
      </c>
      <c r="J119" s="149" t="s">
        <v>168</v>
      </c>
      <c r="K119" s="954"/>
      <c r="L119" s="955"/>
      <c r="M119" s="956"/>
      <c r="N119" s="953"/>
      <c r="O119" s="1240"/>
      <c r="P119" s="953"/>
      <c r="Q119" s="117"/>
      <c r="R119" s="118"/>
      <c r="S119" s="117"/>
      <c r="T119" s="957"/>
      <c r="U119" s="957"/>
      <c r="V119" s="962"/>
      <c r="W119" s="957"/>
      <c r="X119" s="957"/>
      <c r="Y119" s="957"/>
      <c r="Z119" s="938"/>
      <c r="AA119" s="935"/>
      <c r="AB119" s="935"/>
      <c r="AC119" s="935"/>
      <c r="AD119" s="946"/>
      <c r="AE119" s="972"/>
      <c r="AF119" s="969"/>
      <c r="AG119" s="975"/>
      <c r="AH119" s="969"/>
      <c r="AI119" s="956"/>
      <c r="AJ119" s="956"/>
      <c r="AK119" s="956"/>
      <c r="AL119" s="956"/>
      <c r="AM119" s="953"/>
      <c r="AN119" s="980"/>
      <c r="AO119" s="1058"/>
      <c r="AP119" s="1058"/>
      <c r="AQ119" s="943"/>
      <c r="AR119" s="973"/>
      <c r="AS119" s="985"/>
      <c r="AT119" s="987"/>
      <c r="AU119" s="987"/>
      <c r="AV119" s="987"/>
      <c r="AW119" s="987"/>
      <c r="AX119" s="987"/>
      <c r="AY119" s="987"/>
      <c r="AZ119" s="987"/>
      <c r="BA119" s="987"/>
      <c r="BB119" s="987"/>
      <c r="BC119" s="987"/>
      <c r="BD119" s="1011"/>
      <c r="BE119" s="1009"/>
      <c r="BF119" s="981"/>
      <c r="BG119" s="981"/>
      <c r="BH119" s="981"/>
      <c r="BI119" s="1002"/>
    </row>
    <row r="120" spans="1:61" ht="46.5" customHeight="1" x14ac:dyDescent="0.25">
      <c r="A120" s="962">
        <v>7</v>
      </c>
      <c r="B120" s="991" t="s">
        <v>584</v>
      </c>
      <c r="C120" s="953" t="s">
        <v>585</v>
      </c>
      <c r="D120" s="953" t="s">
        <v>142</v>
      </c>
      <c r="E120" s="986" t="s">
        <v>432</v>
      </c>
      <c r="F120" s="953" t="s">
        <v>433</v>
      </c>
      <c r="G120" s="944" t="s">
        <v>527</v>
      </c>
      <c r="H120" s="953" t="s">
        <v>196</v>
      </c>
      <c r="I120" s="116" t="s">
        <v>146</v>
      </c>
      <c r="J120" s="149" t="s">
        <v>168</v>
      </c>
      <c r="K120" s="954">
        <f>COUNTIF(J120:J138,"Si")</f>
        <v>5</v>
      </c>
      <c r="L120" s="1059" t="str">
        <f>+IF(AND(K120&lt;6,K120&gt;0),"Moderado",IF(AND(K120&lt;12,K120&gt;5),"Mayor",IF(AND(K120&lt;20,K120&gt;11),"Catastrófico","Responda las Preguntas de Impacto")))</f>
        <v>Moderado</v>
      </c>
      <c r="M120" s="956" t="str">
        <f>IF(AND(EXACT(H120,"Rara vez"),(EXACT(L120,"Moderado"))),"Moderado",IF(AND(EXACT(H120,"Rara vez"),(EXACT(L120,"Mayor"))),"Alto",IF(AND(EXACT(H120,"Rara vez"),(EXACT(L120,"Catastrófico"))),"Extremo",IF(AND(EXACT(H120,"Improbable"),(EXACT(L120,"Moderado"))),"Moderado",IF(AND(EXACT(H120,"Improbable"),(EXACT(L120,"Mayor"))),"Alto",IF(AND(EXACT(H120,"Improbable"),(EXACT(L120,"Catastrófico"))),"Extremo",IF(AND(EXACT(H120,"Posible"),(EXACT(L120,"Moderado"))),"Alto",IF(AND(EXACT(H120,"Posible"),(EXACT(L120,"Mayor"))),"Extremo",IF(AND(EXACT(H120,"Posible"),(EXACT(L120,"Catastrófico"))),"Extremo",IF(AND(EXACT(H120,"Probable"),(EXACT(L120,"Moderado"))),"Alto",IF(AND(EXACT(H120,"Probable"),(EXACT(L120,"Mayor"))),"Extremo",IF(AND(EXACT(H120,"Probable"),(EXACT(L120,"Catastrófico"))),"Extremo",IF(AND(EXACT(H120,"Casi Seguro"),(EXACT(L120,"Moderado"))),"Extremo",IF(AND(EXACT(H120,"Casi Seguro"),(EXACT(L120,"Mayor"))),"Extremo",IF(AND(EXACT(H120,"Casi Seguro"),(EXACT(L120,"Catastrófico"))),"Extremo","")))))))))))))))</f>
        <v>Alto</v>
      </c>
      <c r="N120" s="953" t="s">
        <v>528</v>
      </c>
      <c r="O120" s="986" t="s">
        <v>586</v>
      </c>
      <c r="P120" s="953" t="s">
        <v>149</v>
      </c>
      <c r="Q120" s="117" t="s">
        <v>150</v>
      </c>
      <c r="R120" s="118" t="s">
        <v>151</v>
      </c>
      <c r="S120" s="117">
        <f>+IFERROR(VLOOKUP(R120,[3]DATOS!$E$2:$F$17,2,FALSE),"")</f>
        <v>15</v>
      </c>
      <c r="T120" s="957">
        <f>SUM(S120:S126)</f>
        <v>100</v>
      </c>
      <c r="U120" s="957" t="str">
        <f>+IF(AND(T120&lt;=100,T120&gt;=96),"Fuerte",IF(AND(T120&lt;=95,T120&gt;=86),"Moderado",IF(AND(T120&lt;=85,K120&gt;=0),"Débil"," ")))</f>
        <v>Fuerte</v>
      </c>
      <c r="V120" s="962" t="s">
        <v>152</v>
      </c>
      <c r="W120" s="957" t="str">
        <f>IF(AND(EXACT(U120,"Fuerte"),(EXACT(V120,"Fuerte"))),"Fuerte",IF(AND(EXACT(U120,"Fuerte"),(EXACT(V120,"Moderado"))),"Moderado",IF(AND(EXACT(U120,"Fuerte"),(EXACT(V120,"Débil"))),"Débil",IF(AND(EXACT(U120,"Moderado"),(EXACT(V120,"Fuerte"))),"Moderado",IF(AND(EXACT(U120,"Moderado"),(EXACT(V120,"Moderado"))),"Moderado",IF(AND(EXACT(U120,"Moderado"),(EXACT(V120,"Débil"))),"Débil",IF(AND(EXACT(U120,"Débil"),(EXACT(V120,"Fuerte"))),"Débil",IF(AND(EXACT(U120,"Débil"),(EXACT(V120,"Moderado"))),"Débil",IF(AND(EXACT(U120,"Débil"),(EXACT(V120,"Débil"))),"Débil",)))))))))</f>
        <v>Fuerte</v>
      </c>
      <c r="X120" s="957">
        <f>IF(W120="Fuerte",100,IF(W120="Moderado",50,IF(W120="Débil",0)))</f>
        <v>100</v>
      </c>
      <c r="Y120" s="957">
        <f>AVERAGE(X120:X138)</f>
        <v>75</v>
      </c>
      <c r="Z120" s="936" t="s">
        <v>539</v>
      </c>
      <c r="AA120" s="214"/>
      <c r="AB120" s="214"/>
      <c r="AC120" s="214"/>
      <c r="AD120" s="944" t="s">
        <v>587</v>
      </c>
      <c r="AE120" s="970" t="s">
        <v>588</v>
      </c>
      <c r="AF120" s="969" t="str">
        <f>+IF(Y120=100,"Fuerte",IF(AND(Y120&lt;=99,Y120&gt;=50),"Moderado",IF(Y120&lt;50,"Débil"," ")))</f>
        <v>Moderado</v>
      </c>
      <c r="AG120" s="975" t="s">
        <v>156</v>
      </c>
      <c r="AH120" s="969" t="s">
        <v>157</v>
      </c>
      <c r="AI120" s="956" t="str">
        <f>IF(AND(OR(AH120="Directamente",AH120="Indirectamente",AH120="No Disminuye"),(AF120="Fuerte"),(AG120="Directamente"),(OR(H120="Rara vez",H120="Improbable",H120="Posible"))),"Rara vez",IF(AND(OR(AH120="Directamente",AH120="Indirectamente",AH120="No Disminuye"),(AF120="Fuerte"),(AG120="Directamente"),(H120="Probable")),"Improbable",IF(AND(OR(AH120="Directamente",AH120="Indirectamente",AH120="No Disminuye"),(AF120="Fuerte"),(AG120="Directamente"),(H120="Casi Seguro")),"Posible",IF(AND(AH120="Directamente",AG120="No disminuye",AF120="Fuerte"),H120,IF(AND(OR(AH120="Directamente",AH120="Indirectamente",AH120="No Disminuye"),AF120="Moderado",AG120="Directamente",(OR(H120="Rara vez",H120="Improbable"))),"Rara vez",IF(AND(OR(AH120="Directamente",AH120="Indirectamente",AH120="No Disminuye"),(AF120="Moderado"),(AG120="Directamente"),(H120="Posible")),"Improbable",IF(AND(OR(AH120="Directamente",AH120="Indirectamente",AH120="No Disminuye"),(AF120="Moderado"),(AG120="Directamente"),(H120="Probable")),"Posible",IF(AND(OR(AH120="Directamente",AH120="Indirectamente",AH120="No Disminuye"),(AF120="Moderado"),(AG120="Directamente"),(H120="Casi Seguro")),"Probable",IF(AND(AH120="Directamente",AG120="No disminuye",AF120="Moderado"),H120,IF(AF120="Débil",H120," ESTA COMBINACION NO ESTÁ CONTEMPLADA EN LA METODOLOGÍA "))))))))))</f>
        <v>Improbable</v>
      </c>
      <c r="AJ120" s="956" t="str">
        <f>IF(AND(OR(AH120="Directamente",AH120="Indirectamente",AH120="No Disminuye"),AF120="Moderado",AG120="Directamente",(OR(H120="Raro",H120="Improbable"))),"Raro",IF(AND(OR(AH120="Directamente",AH120="Indirectamente",AH120="No Disminuye"),(AF120="Moderado"),(AG120="Directamente"),(H120="Posible")),"Improbable",IF(AND(OR(AH120="Directamente",AH120="Indirectamente",AH120="No Disminuye"),(AF120="Moderado"),(AG120="Directamente"),(H120="Probable")),"Posible",IF(AND(OR(AH120="Directamente",AH120="Indirectamente",AH120="No Disminuye"),(AF120="Moderado"),(AG120="Directamente"),(H120="Casi Seguro")),"Probable",IF(AND(AH120="Directamente",AG120="No disminuye",AF120="Moderado"),H120," ")))))</f>
        <v>Improbable</v>
      </c>
      <c r="AK120" s="956" t="str">
        <f>L120</f>
        <v>Moderado</v>
      </c>
      <c r="AL120" s="956" t="str">
        <f>IF(AND(EXACT(AI120,"Rara vez"),(EXACT(AK120,"Moderado"))),"Moderado",IF(AND(EXACT(AI120,"Rara vez"),(EXACT(AK120,"Mayor"))),"Alto",IF(AND(EXACT(AI120,"Rara vez"),(EXACT(AK120,"Catastrófico"))),"Extremo",IF(AND(EXACT(AI120,"Improbable"),(EXACT(AK120,"Moderado"))),"Moderado",IF(AND(EXACT(AI120,"Improbable"),(EXACT(AK120,"Mayor"))),"Alto",IF(AND(EXACT(AI120,"Improbable"),(EXACT(AK120,"Catastrófico"))),"Extremo",IF(AND(EXACT(AI120,"Posible"),(EXACT(AK120,"Moderado"))),"Alto",IF(AND(EXACT(AI120,"Posible"),(EXACT(AK120,"Mayor"))),"Extremo",IF(AND(EXACT(AI120,"Posible"),(EXACT(AK120,"Catastrófico"))),"Extremo",IF(AND(EXACT(AI120,"Probable"),(EXACT(AK120,"Moderado"))),"Alto",IF(AND(EXACT(AI120,"Probable"),(EXACT(AK120,"Mayor"))),"Extremo",IF(AND(EXACT(AI120,"Probable"),(EXACT(AK120,"Catastrófico"))),"Extremo",IF(AND(EXACT(AI120,"Casi Seguro"),(EXACT(AK120,"Moderado"))),"Extremo",IF(AND(EXACT(AI120,"Casi Seguro"),(EXACT(AK120,"Mayor"))),"Extremo",IF(AND(EXACT(AI120,"Casi Seguro"),(EXACT(AK120,"Catastrófico"))),"Extremo","")))))))))))))))</f>
        <v>Moderado</v>
      </c>
      <c r="AM120" s="953" t="s">
        <v>528</v>
      </c>
      <c r="AN120" s="977" t="s">
        <v>589</v>
      </c>
      <c r="AO120" s="942">
        <v>44562</v>
      </c>
      <c r="AP120" s="942">
        <v>44926</v>
      </c>
      <c r="AQ120" s="943" t="s">
        <v>590</v>
      </c>
      <c r="AR120" s="973" t="s">
        <v>591</v>
      </c>
      <c r="AS120" s="988"/>
      <c r="AT120" s="982"/>
      <c r="AU120" s="982"/>
      <c r="AV120" s="982"/>
      <c r="AW120" s="982"/>
      <c r="AX120" s="982"/>
      <c r="AY120" s="982"/>
      <c r="AZ120" s="982"/>
      <c r="BA120" s="982"/>
      <c r="BB120" s="982"/>
      <c r="BC120" s="982"/>
      <c r="BD120" s="1023"/>
      <c r="BE120" s="1016"/>
      <c r="BF120" s="1012"/>
      <c r="BG120" s="1012"/>
      <c r="BH120" s="1012"/>
      <c r="BI120" s="1006"/>
    </row>
    <row r="121" spans="1:61" ht="30" customHeight="1" x14ac:dyDescent="0.25">
      <c r="A121" s="962"/>
      <c r="B121" s="991"/>
      <c r="C121" s="953"/>
      <c r="D121" s="953"/>
      <c r="E121" s="986"/>
      <c r="F121" s="953"/>
      <c r="G121" s="945"/>
      <c r="H121" s="953"/>
      <c r="I121" s="116" t="s">
        <v>161</v>
      </c>
      <c r="J121" s="149" t="s">
        <v>168</v>
      </c>
      <c r="K121" s="954"/>
      <c r="L121" s="1059"/>
      <c r="M121" s="956"/>
      <c r="N121" s="953"/>
      <c r="O121" s="986"/>
      <c r="P121" s="953"/>
      <c r="Q121" s="117" t="s">
        <v>162</v>
      </c>
      <c r="R121" s="118" t="s">
        <v>163</v>
      </c>
      <c r="S121" s="117">
        <f>+IFERROR(VLOOKUP(R121,[3]DATOS!$E$2:$F$17,2,FALSE),"")</f>
        <v>15</v>
      </c>
      <c r="T121" s="957"/>
      <c r="U121" s="957"/>
      <c r="V121" s="962"/>
      <c r="W121" s="957"/>
      <c r="X121" s="957"/>
      <c r="Y121" s="957"/>
      <c r="Z121" s="937"/>
      <c r="AA121" s="226"/>
      <c r="AB121" s="226"/>
      <c r="AC121" s="226"/>
      <c r="AD121" s="945"/>
      <c r="AE121" s="971"/>
      <c r="AF121" s="969"/>
      <c r="AG121" s="975"/>
      <c r="AH121" s="969"/>
      <c r="AI121" s="956"/>
      <c r="AJ121" s="956"/>
      <c r="AK121" s="956"/>
      <c r="AL121" s="956"/>
      <c r="AM121" s="953"/>
      <c r="AN121" s="978"/>
      <c r="AO121" s="942"/>
      <c r="AP121" s="942"/>
      <c r="AQ121" s="943"/>
      <c r="AR121" s="973"/>
      <c r="AS121" s="989"/>
      <c r="AT121" s="983"/>
      <c r="AU121" s="983"/>
      <c r="AV121" s="983"/>
      <c r="AW121" s="983"/>
      <c r="AX121" s="983"/>
      <c r="AY121" s="983"/>
      <c r="AZ121" s="983"/>
      <c r="BA121" s="983"/>
      <c r="BB121" s="983"/>
      <c r="BC121" s="983"/>
      <c r="BD121" s="1024"/>
      <c r="BE121" s="1017"/>
      <c r="BF121" s="1013"/>
      <c r="BG121" s="1013"/>
      <c r="BH121" s="1013"/>
      <c r="BI121" s="1007"/>
    </row>
    <row r="122" spans="1:61" ht="30" customHeight="1" x14ac:dyDescent="0.25">
      <c r="A122" s="962"/>
      <c r="B122" s="991"/>
      <c r="C122" s="953"/>
      <c r="D122" s="953"/>
      <c r="E122" s="986"/>
      <c r="F122" s="953"/>
      <c r="G122" s="945"/>
      <c r="H122" s="953"/>
      <c r="I122" s="116" t="s">
        <v>164</v>
      </c>
      <c r="J122" s="149" t="s">
        <v>147</v>
      </c>
      <c r="K122" s="954"/>
      <c r="L122" s="1059"/>
      <c r="M122" s="956"/>
      <c r="N122" s="953"/>
      <c r="O122" s="986"/>
      <c r="P122" s="953"/>
      <c r="Q122" s="117" t="s">
        <v>165</v>
      </c>
      <c r="R122" s="118" t="s">
        <v>166</v>
      </c>
      <c r="S122" s="117">
        <f>+IFERROR(VLOOKUP(R122,[3]DATOS!$E$2:$F$17,2,FALSE),"")</f>
        <v>15</v>
      </c>
      <c r="T122" s="957"/>
      <c r="U122" s="957"/>
      <c r="V122" s="962"/>
      <c r="W122" s="957"/>
      <c r="X122" s="957"/>
      <c r="Y122" s="957"/>
      <c r="Z122" s="937"/>
      <c r="AA122" s="226"/>
      <c r="AB122" s="226"/>
      <c r="AC122" s="226"/>
      <c r="AD122" s="945"/>
      <c r="AE122" s="971"/>
      <c r="AF122" s="969"/>
      <c r="AG122" s="975"/>
      <c r="AH122" s="969"/>
      <c r="AI122" s="956"/>
      <c r="AJ122" s="956"/>
      <c r="AK122" s="956"/>
      <c r="AL122" s="956"/>
      <c r="AM122" s="953"/>
      <c r="AN122" s="978"/>
      <c r="AO122" s="942"/>
      <c r="AP122" s="942"/>
      <c r="AQ122" s="943"/>
      <c r="AR122" s="973"/>
      <c r="AS122" s="989"/>
      <c r="AT122" s="983"/>
      <c r="AU122" s="983"/>
      <c r="AV122" s="983"/>
      <c r="AW122" s="983"/>
      <c r="AX122" s="983"/>
      <c r="AY122" s="983"/>
      <c r="AZ122" s="983"/>
      <c r="BA122" s="983"/>
      <c r="BB122" s="983"/>
      <c r="BC122" s="983"/>
      <c r="BD122" s="1024"/>
      <c r="BE122" s="1017"/>
      <c r="BF122" s="1013"/>
      <c r="BG122" s="1013"/>
      <c r="BH122" s="1013"/>
      <c r="BI122" s="1007"/>
    </row>
    <row r="123" spans="1:61" ht="30" customHeight="1" x14ac:dyDescent="0.25">
      <c r="A123" s="962"/>
      <c r="B123" s="991"/>
      <c r="C123" s="953"/>
      <c r="D123" s="953"/>
      <c r="E123" s="986"/>
      <c r="F123" s="953"/>
      <c r="G123" s="945"/>
      <c r="H123" s="953"/>
      <c r="I123" s="116" t="s">
        <v>167</v>
      </c>
      <c r="J123" s="149" t="s">
        <v>168</v>
      </c>
      <c r="K123" s="954"/>
      <c r="L123" s="1059"/>
      <c r="M123" s="956"/>
      <c r="N123" s="953"/>
      <c r="O123" s="986"/>
      <c r="P123" s="953"/>
      <c r="Q123" s="117" t="s">
        <v>169</v>
      </c>
      <c r="R123" s="118" t="s">
        <v>170</v>
      </c>
      <c r="S123" s="117">
        <f>+IFERROR(VLOOKUP(R123,[3]DATOS!$E$2:$F$17,2,FALSE),"")</f>
        <v>15</v>
      </c>
      <c r="T123" s="957"/>
      <c r="U123" s="957"/>
      <c r="V123" s="962"/>
      <c r="W123" s="957"/>
      <c r="X123" s="957"/>
      <c r="Y123" s="957"/>
      <c r="Z123" s="937"/>
      <c r="AA123" s="226"/>
      <c r="AB123" s="226"/>
      <c r="AC123" s="226"/>
      <c r="AD123" s="945"/>
      <c r="AE123" s="971"/>
      <c r="AF123" s="969"/>
      <c r="AG123" s="975"/>
      <c r="AH123" s="969"/>
      <c r="AI123" s="956"/>
      <c r="AJ123" s="956"/>
      <c r="AK123" s="956"/>
      <c r="AL123" s="956"/>
      <c r="AM123" s="953"/>
      <c r="AN123" s="978"/>
      <c r="AO123" s="942"/>
      <c r="AP123" s="942"/>
      <c r="AQ123" s="943"/>
      <c r="AR123" s="973"/>
      <c r="AS123" s="989"/>
      <c r="AT123" s="983"/>
      <c r="AU123" s="983"/>
      <c r="AV123" s="983"/>
      <c r="AW123" s="983"/>
      <c r="AX123" s="983"/>
      <c r="AY123" s="983"/>
      <c r="AZ123" s="983"/>
      <c r="BA123" s="983"/>
      <c r="BB123" s="983"/>
      <c r="BC123" s="983"/>
      <c r="BD123" s="1024"/>
      <c r="BE123" s="1017"/>
      <c r="BF123" s="1013"/>
      <c r="BG123" s="1013"/>
      <c r="BH123" s="1013"/>
      <c r="BI123" s="1007"/>
    </row>
    <row r="124" spans="1:61" ht="30" customHeight="1" x14ac:dyDescent="0.25">
      <c r="A124" s="962"/>
      <c r="B124" s="991"/>
      <c r="C124" s="953"/>
      <c r="D124" s="953"/>
      <c r="E124" s="986"/>
      <c r="F124" s="953"/>
      <c r="G124" s="945"/>
      <c r="H124" s="953"/>
      <c r="I124" s="116" t="s">
        <v>171</v>
      </c>
      <c r="J124" s="149" t="s">
        <v>147</v>
      </c>
      <c r="K124" s="954"/>
      <c r="L124" s="1059"/>
      <c r="M124" s="956"/>
      <c r="N124" s="953"/>
      <c r="O124" s="986"/>
      <c r="P124" s="953"/>
      <c r="Q124" s="117" t="s">
        <v>172</v>
      </c>
      <c r="R124" s="118" t="s">
        <v>173</v>
      </c>
      <c r="S124" s="117">
        <f>+IFERROR(VLOOKUP(R124,[3]DATOS!$E$2:$F$17,2,FALSE),"")</f>
        <v>15</v>
      </c>
      <c r="T124" s="957"/>
      <c r="U124" s="957"/>
      <c r="V124" s="962"/>
      <c r="W124" s="957"/>
      <c r="X124" s="957"/>
      <c r="Y124" s="957"/>
      <c r="Z124" s="937"/>
      <c r="AA124" s="226"/>
      <c r="AB124" s="226"/>
      <c r="AC124" s="226"/>
      <c r="AD124" s="945"/>
      <c r="AE124" s="971"/>
      <c r="AF124" s="969"/>
      <c r="AG124" s="975"/>
      <c r="AH124" s="969"/>
      <c r="AI124" s="956"/>
      <c r="AJ124" s="956"/>
      <c r="AK124" s="956"/>
      <c r="AL124" s="956"/>
      <c r="AM124" s="953"/>
      <c r="AN124" s="978"/>
      <c r="AO124" s="942"/>
      <c r="AP124" s="942"/>
      <c r="AQ124" s="943"/>
      <c r="AR124" s="973"/>
      <c r="AS124" s="989"/>
      <c r="AT124" s="983"/>
      <c r="AU124" s="983"/>
      <c r="AV124" s="983"/>
      <c r="AW124" s="983"/>
      <c r="AX124" s="983"/>
      <c r="AY124" s="983"/>
      <c r="AZ124" s="983"/>
      <c r="BA124" s="983"/>
      <c r="BB124" s="983"/>
      <c r="BC124" s="983"/>
      <c r="BD124" s="1024"/>
      <c r="BE124" s="1017"/>
      <c r="BF124" s="1013"/>
      <c r="BG124" s="1013"/>
      <c r="BH124" s="1013"/>
      <c r="BI124" s="1007"/>
    </row>
    <row r="125" spans="1:61" ht="30" customHeight="1" x14ac:dyDescent="0.25">
      <c r="A125" s="962"/>
      <c r="B125" s="991"/>
      <c r="C125" s="953"/>
      <c r="D125" s="953"/>
      <c r="E125" s="986"/>
      <c r="F125" s="953"/>
      <c r="G125" s="945"/>
      <c r="H125" s="953"/>
      <c r="I125" s="116" t="s">
        <v>174</v>
      </c>
      <c r="J125" s="149" t="s">
        <v>168</v>
      </c>
      <c r="K125" s="954"/>
      <c r="L125" s="1059"/>
      <c r="M125" s="956"/>
      <c r="N125" s="953"/>
      <c r="O125" s="986"/>
      <c r="P125" s="953"/>
      <c r="Q125" s="117" t="s">
        <v>175</v>
      </c>
      <c r="R125" s="118" t="s">
        <v>176</v>
      </c>
      <c r="S125" s="117">
        <f>+IFERROR(VLOOKUP(R125,[3]DATOS!$E$2:$F$17,2,FALSE),"")</f>
        <v>15</v>
      </c>
      <c r="T125" s="957"/>
      <c r="U125" s="957"/>
      <c r="V125" s="962"/>
      <c r="W125" s="957"/>
      <c r="X125" s="957"/>
      <c r="Y125" s="957"/>
      <c r="Z125" s="937"/>
      <c r="AA125" s="226"/>
      <c r="AB125" s="226"/>
      <c r="AC125" s="226"/>
      <c r="AD125" s="945"/>
      <c r="AE125" s="971"/>
      <c r="AF125" s="969"/>
      <c r="AG125" s="975"/>
      <c r="AH125" s="969"/>
      <c r="AI125" s="956"/>
      <c r="AJ125" s="956"/>
      <c r="AK125" s="956"/>
      <c r="AL125" s="956"/>
      <c r="AM125" s="953"/>
      <c r="AN125" s="978"/>
      <c r="AO125" s="942"/>
      <c r="AP125" s="942"/>
      <c r="AQ125" s="943"/>
      <c r="AR125" s="973"/>
      <c r="AS125" s="989"/>
      <c r="AT125" s="983"/>
      <c r="AU125" s="983"/>
      <c r="AV125" s="983"/>
      <c r="AW125" s="983"/>
      <c r="AX125" s="983"/>
      <c r="AY125" s="983"/>
      <c r="AZ125" s="983"/>
      <c r="BA125" s="983"/>
      <c r="BB125" s="983"/>
      <c r="BC125" s="983"/>
      <c r="BD125" s="1024"/>
      <c r="BE125" s="1017"/>
      <c r="BF125" s="1013"/>
      <c r="BG125" s="1013"/>
      <c r="BH125" s="1013"/>
      <c r="BI125" s="1007"/>
    </row>
    <row r="126" spans="1:61" ht="30" customHeight="1" x14ac:dyDescent="0.25">
      <c r="A126" s="962"/>
      <c r="B126" s="991"/>
      <c r="C126" s="953"/>
      <c r="D126" s="953"/>
      <c r="E126" s="986"/>
      <c r="F126" s="953"/>
      <c r="G126" s="945"/>
      <c r="H126" s="953"/>
      <c r="I126" s="116" t="s">
        <v>177</v>
      </c>
      <c r="J126" s="149" t="s">
        <v>147</v>
      </c>
      <c r="K126" s="954"/>
      <c r="L126" s="1059"/>
      <c r="M126" s="956"/>
      <c r="N126" s="953"/>
      <c r="O126" s="986"/>
      <c r="P126" s="953"/>
      <c r="Q126" s="117" t="s">
        <v>178</v>
      </c>
      <c r="R126" s="118" t="s">
        <v>179</v>
      </c>
      <c r="S126" s="117">
        <f>+IFERROR(VLOOKUP(R126,[3]DATOS!$E$2:$F$17,2,FALSE),"")</f>
        <v>10</v>
      </c>
      <c r="T126" s="957"/>
      <c r="U126" s="957"/>
      <c r="V126" s="962"/>
      <c r="W126" s="957"/>
      <c r="X126" s="957"/>
      <c r="Y126" s="957"/>
      <c r="Z126" s="937"/>
      <c r="AA126" s="228">
        <v>0.33</v>
      </c>
      <c r="AB126" s="228">
        <v>0.33</v>
      </c>
      <c r="AC126" s="228">
        <v>0.34</v>
      </c>
      <c r="AD126" s="945"/>
      <c r="AE126" s="971"/>
      <c r="AF126" s="969"/>
      <c r="AG126" s="975"/>
      <c r="AH126" s="969"/>
      <c r="AI126" s="956"/>
      <c r="AJ126" s="956"/>
      <c r="AK126" s="956"/>
      <c r="AL126" s="956"/>
      <c r="AM126" s="953"/>
      <c r="AN126" s="978"/>
      <c r="AO126" s="942"/>
      <c r="AP126" s="942"/>
      <c r="AQ126" s="943"/>
      <c r="AR126" s="973"/>
      <c r="AS126" s="989"/>
      <c r="AT126" s="983"/>
      <c r="AU126" s="983"/>
      <c r="AV126" s="983"/>
      <c r="AW126" s="983"/>
      <c r="AX126" s="983"/>
      <c r="AY126" s="983"/>
      <c r="AZ126" s="983"/>
      <c r="BA126" s="983"/>
      <c r="BB126" s="983"/>
      <c r="BC126" s="983"/>
      <c r="BD126" s="1024"/>
      <c r="BE126" s="1017"/>
      <c r="BF126" s="1013"/>
      <c r="BG126" s="1013"/>
      <c r="BH126" s="1013"/>
      <c r="BI126" s="1007"/>
    </row>
    <row r="127" spans="1:61" ht="72" customHeight="1" x14ac:dyDescent="0.25">
      <c r="A127" s="962"/>
      <c r="B127" s="991"/>
      <c r="C127" s="953"/>
      <c r="D127" s="953"/>
      <c r="E127" s="986"/>
      <c r="F127" s="953"/>
      <c r="G127" s="945"/>
      <c r="H127" s="953"/>
      <c r="I127" s="116" t="s">
        <v>180</v>
      </c>
      <c r="J127" s="149" t="s">
        <v>168</v>
      </c>
      <c r="K127" s="954"/>
      <c r="L127" s="1059"/>
      <c r="M127" s="956"/>
      <c r="N127" s="953"/>
      <c r="O127" s="986"/>
      <c r="P127" s="953"/>
      <c r="Q127" s="957"/>
      <c r="R127" s="962"/>
      <c r="S127" s="957"/>
      <c r="T127" s="957"/>
      <c r="U127" s="957"/>
      <c r="V127" s="962"/>
      <c r="W127" s="957"/>
      <c r="X127" s="957"/>
      <c r="Y127" s="957"/>
      <c r="Z127" s="937"/>
      <c r="AA127" s="226"/>
      <c r="AB127" s="226"/>
      <c r="AC127" s="226"/>
      <c r="AD127" s="945"/>
      <c r="AE127" s="971"/>
      <c r="AF127" s="969"/>
      <c r="AG127" s="975"/>
      <c r="AH127" s="969"/>
      <c r="AI127" s="956"/>
      <c r="AJ127" s="956"/>
      <c r="AK127" s="956"/>
      <c r="AL127" s="956"/>
      <c r="AM127" s="953"/>
      <c r="AN127" s="978"/>
      <c r="AO127" s="942"/>
      <c r="AP127" s="942"/>
      <c r="AQ127" s="943"/>
      <c r="AR127" s="973"/>
      <c r="AS127" s="990"/>
      <c r="AT127" s="984"/>
      <c r="AU127" s="984"/>
      <c r="AV127" s="984"/>
      <c r="AW127" s="984"/>
      <c r="AX127" s="984"/>
      <c r="AY127" s="984"/>
      <c r="AZ127" s="984"/>
      <c r="BA127" s="984"/>
      <c r="BB127" s="984"/>
      <c r="BC127" s="984"/>
      <c r="BD127" s="1025"/>
      <c r="BE127" s="1018"/>
      <c r="BF127" s="1014"/>
      <c r="BG127" s="1014"/>
      <c r="BH127" s="1014"/>
      <c r="BI127" s="1008"/>
    </row>
    <row r="128" spans="1:61" ht="45" customHeight="1" x14ac:dyDescent="0.25">
      <c r="A128" s="962"/>
      <c r="B128" s="991"/>
      <c r="C128" s="953"/>
      <c r="D128" s="953"/>
      <c r="E128" s="986"/>
      <c r="F128" s="953"/>
      <c r="G128" s="945"/>
      <c r="H128" s="953"/>
      <c r="I128" s="116" t="s">
        <v>181</v>
      </c>
      <c r="J128" s="149" t="s">
        <v>147</v>
      </c>
      <c r="K128" s="954"/>
      <c r="L128" s="1059"/>
      <c r="M128" s="956"/>
      <c r="N128" s="953"/>
      <c r="O128" s="986"/>
      <c r="P128" s="953"/>
      <c r="Q128" s="957"/>
      <c r="R128" s="962"/>
      <c r="S128" s="957"/>
      <c r="T128" s="957"/>
      <c r="U128" s="957"/>
      <c r="V128" s="962"/>
      <c r="W128" s="957"/>
      <c r="X128" s="957"/>
      <c r="Y128" s="957"/>
      <c r="Z128" s="937"/>
      <c r="AA128" s="226"/>
      <c r="AB128" s="226"/>
      <c r="AC128" s="226"/>
      <c r="AD128" s="945"/>
      <c r="AE128" s="971"/>
      <c r="AF128" s="969"/>
      <c r="AG128" s="975"/>
      <c r="AH128" s="969"/>
      <c r="AI128" s="956"/>
      <c r="AJ128" s="956"/>
      <c r="AK128" s="956"/>
      <c r="AL128" s="956"/>
      <c r="AM128" s="953"/>
      <c r="AN128" s="978"/>
      <c r="AO128" s="942"/>
      <c r="AP128" s="942"/>
      <c r="AQ128" s="943"/>
      <c r="AR128" s="973"/>
      <c r="AS128" s="985"/>
      <c r="AT128" s="987"/>
      <c r="AU128" s="987"/>
      <c r="AV128" s="987"/>
      <c r="AW128" s="987"/>
      <c r="AX128" s="987"/>
      <c r="AY128" s="987"/>
      <c r="AZ128" s="987"/>
      <c r="BA128" s="987"/>
      <c r="BB128" s="987"/>
      <c r="BC128" s="987"/>
      <c r="BD128" s="1011"/>
      <c r="BE128" s="1009"/>
      <c r="BF128" s="981"/>
      <c r="BG128" s="981"/>
      <c r="BH128" s="981"/>
      <c r="BI128" s="1002"/>
    </row>
    <row r="129" spans="1:61" ht="45" customHeight="1" x14ac:dyDescent="0.25">
      <c r="A129" s="962"/>
      <c r="B129" s="991"/>
      <c r="C129" s="953"/>
      <c r="D129" s="953"/>
      <c r="E129" s="986"/>
      <c r="F129" s="953"/>
      <c r="G129" s="945"/>
      <c r="H129" s="953"/>
      <c r="I129" s="116" t="s">
        <v>182</v>
      </c>
      <c r="J129" s="149" t="s">
        <v>168</v>
      </c>
      <c r="K129" s="954"/>
      <c r="L129" s="1059"/>
      <c r="M129" s="956"/>
      <c r="N129" s="953"/>
      <c r="O129" s="986"/>
      <c r="P129" s="953"/>
      <c r="Q129" s="957"/>
      <c r="R129" s="962"/>
      <c r="S129" s="957"/>
      <c r="T129" s="957"/>
      <c r="U129" s="957"/>
      <c r="V129" s="962"/>
      <c r="W129" s="957"/>
      <c r="X129" s="957"/>
      <c r="Y129" s="957"/>
      <c r="Z129" s="937"/>
      <c r="AA129" s="226"/>
      <c r="AB129" s="226"/>
      <c r="AC129" s="226"/>
      <c r="AD129" s="945"/>
      <c r="AE129" s="971"/>
      <c r="AF129" s="969"/>
      <c r="AG129" s="975"/>
      <c r="AH129" s="969"/>
      <c r="AI129" s="956"/>
      <c r="AJ129" s="956"/>
      <c r="AK129" s="956"/>
      <c r="AL129" s="956"/>
      <c r="AM129" s="953"/>
      <c r="AN129" s="978"/>
      <c r="AO129" s="942"/>
      <c r="AP129" s="942"/>
      <c r="AQ129" s="943"/>
      <c r="AR129" s="973"/>
      <c r="AS129" s="985"/>
      <c r="AT129" s="987"/>
      <c r="AU129" s="987"/>
      <c r="AV129" s="987"/>
      <c r="AW129" s="987"/>
      <c r="AX129" s="987"/>
      <c r="AY129" s="987"/>
      <c r="AZ129" s="987"/>
      <c r="BA129" s="987"/>
      <c r="BB129" s="987"/>
      <c r="BC129" s="987"/>
      <c r="BD129" s="1011"/>
      <c r="BE129" s="1009"/>
      <c r="BF129" s="981"/>
      <c r="BG129" s="981"/>
      <c r="BH129" s="981"/>
      <c r="BI129" s="1002"/>
    </row>
    <row r="130" spans="1:61" ht="45" customHeight="1" x14ac:dyDescent="0.25">
      <c r="A130" s="962"/>
      <c r="B130" s="991"/>
      <c r="C130" s="953"/>
      <c r="D130" s="953"/>
      <c r="E130" s="986"/>
      <c r="F130" s="953"/>
      <c r="G130" s="945"/>
      <c r="H130" s="953"/>
      <c r="I130" s="116" t="s">
        <v>183</v>
      </c>
      <c r="J130" s="149" t="s">
        <v>168</v>
      </c>
      <c r="K130" s="954"/>
      <c r="L130" s="1059"/>
      <c r="M130" s="956"/>
      <c r="N130" s="953"/>
      <c r="O130" s="986"/>
      <c r="P130" s="953"/>
      <c r="Q130" s="957"/>
      <c r="R130" s="962"/>
      <c r="S130" s="957"/>
      <c r="T130" s="957"/>
      <c r="U130" s="957"/>
      <c r="V130" s="962"/>
      <c r="W130" s="957"/>
      <c r="X130" s="957"/>
      <c r="Y130" s="957"/>
      <c r="Z130" s="938"/>
      <c r="AA130" s="227"/>
      <c r="AB130" s="227"/>
      <c r="AC130" s="227"/>
      <c r="AD130" s="946"/>
      <c r="AE130" s="972"/>
      <c r="AF130" s="969"/>
      <c r="AG130" s="975"/>
      <c r="AH130" s="969"/>
      <c r="AI130" s="956"/>
      <c r="AJ130" s="956"/>
      <c r="AK130" s="956"/>
      <c r="AL130" s="956"/>
      <c r="AM130" s="953"/>
      <c r="AN130" s="979"/>
      <c r="AO130" s="942"/>
      <c r="AP130" s="942"/>
      <c r="AQ130" s="943"/>
      <c r="AR130" s="973"/>
      <c r="AS130" s="985"/>
      <c r="AT130" s="987"/>
      <c r="AU130" s="987"/>
      <c r="AV130" s="987"/>
      <c r="AW130" s="987"/>
      <c r="AX130" s="987"/>
      <c r="AY130" s="987"/>
      <c r="AZ130" s="987"/>
      <c r="BA130" s="987"/>
      <c r="BB130" s="987"/>
      <c r="BC130" s="987"/>
      <c r="BD130" s="1011"/>
      <c r="BE130" s="1009"/>
      <c r="BF130" s="981"/>
      <c r="BG130" s="981"/>
      <c r="BH130" s="981"/>
      <c r="BI130" s="1002"/>
    </row>
    <row r="131" spans="1:61" ht="45" customHeight="1" x14ac:dyDescent="0.25">
      <c r="A131" s="962"/>
      <c r="B131" s="991"/>
      <c r="C131" s="953"/>
      <c r="D131" s="953"/>
      <c r="E131" s="986" t="s">
        <v>532</v>
      </c>
      <c r="F131" s="953"/>
      <c r="G131" s="945"/>
      <c r="H131" s="953"/>
      <c r="I131" s="116" t="s">
        <v>184</v>
      </c>
      <c r="J131" s="149" t="s">
        <v>147</v>
      </c>
      <c r="K131" s="954"/>
      <c r="L131" s="1059"/>
      <c r="M131" s="956"/>
      <c r="N131" s="953"/>
      <c r="O131" s="1055" t="s">
        <v>592</v>
      </c>
      <c r="P131" s="953" t="s">
        <v>469</v>
      </c>
      <c r="Q131" s="117" t="s">
        <v>150</v>
      </c>
      <c r="R131" s="118" t="s">
        <v>151</v>
      </c>
      <c r="S131" s="117">
        <f>+IFERROR(VLOOKUP(R131,[3]DATOS!$E$2:$F$17,2,FALSE),"")</f>
        <v>15</v>
      </c>
      <c r="T131" s="957">
        <f>SUM(S131:S137)</f>
        <v>95</v>
      </c>
      <c r="U131" s="957" t="str">
        <f>+IF(AND(T131&lt;=100,T131&gt;=96),"Fuerte",IF(AND(T131&lt;=95,T131&gt;=86),"Moderado",IF(AND(T131&lt;=85,K131&gt;=0),"Débil"," ")))</f>
        <v>Moderado</v>
      </c>
      <c r="V131" s="962" t="s">
        <v>152</v>
      </c>
      <c r="W131" s="957" t="str">
        <f>IF(AND(EXACT(U131,"Fuerte"),(EXACT(V131,"Fuerte"))),"Fuerte",IF(AND(EXACT(U131,"Fuerte"),(EXACT(V131,"Moderado"))),"Moderado",IF(AND(EXACT(U131,"Fuerte"),(EXACT(V131,"Débil"))),"Débil",IF(AND(EXACT(U131,"Moderado"),(EXACT(V131,"Fuerte"))),"Moderado",IF(AND(EXACT(U131,"Moderado"),(EXACT(V131,"Moderado"))),"Moderado",IF(AND(EXACT(U131,"Moderado"),(EXACT(V131,"Débil"))),"Débil",IF(AND(EXACT(U131,"Débil"),(EXACT(V131,"Fuerte"))),"Débil",IF(AND(EXACT(U131,"Débil"),(EXACT(V131,"Moderado"))),"Débil",IF(AND(EXACT(U131,"Débil"),(EXACT(V131,"Débil"))),"Débil",)))))))))</f>
        <v>Moderado</v>
      </c>
      <c r="X131" s="957">
        <f>IF(W131="Fuerte",100,IF(W131="Moderado",50,IF(W131="Débil",0)))</f>
        <v>50</v>
      </c>
      <c r="Y131" s="957"/>
      <c r="Z131" s="936" t="s">
        <v>66</v>
      </c>
      <c r="AA131" s="936">
        <v>0</v>
      </c>
      <c r="AB131" s="936">
        <v>1</v>
      </c>
      <c r="AC131" s="936">
        <v>1</v>
      </c>
      <c r="AD131" s="944" t="s">
        <v>593</v>
      </c>
      <c r="AE131" s="970" t="s">
        <v>594</v>
      </c>
      <c r="AF131" s="969"/>
      <c r="AG131" s="975"/>
      <c r="AH131" s="969"/>
      <c r="AI131" s="956"/>
      <c r="AJ131" s="956"/>
      <c r="AK131" s="956"/>
      <c r="AL131" s="956"/>
      <c r="AM131" s="953"/>
      <c r="AN131" s="980" t="s">
        <v>595</v>
      </c>
      <c r="AO131" s="942"/>
      <c r="AP131" s="942"/>
      <c r="AQ131" s="943"/>
      <c r="AR131" s="973" t="s">
        <v>596</v>
      </c>
      <c r="AS131" s="985"/>
      <c r="AT131" s="987"/>
      <c r="AU131" s="987"/>
      <c r="AV131" s="987"/>
      <c r="AW131" s="987"/>
      <c r="AX131" s="987"/>
      <c r="AY131" s="987"/>
      <c r="AZ131" s="987"/>
      <c r="BA131" s="987"/>
      <c r="BB131" s="987"/>
      <c r="BC131" s="987"/>
      <c r="BD131" s="1011"/>
      <c r="BE131" s="1009"/>
      <c r="BF131" s="981"/>
      <c r="BG131" s="981"/>
      <c r="BH131" s="981"/>
      <c r="BI131" s="1002"/>
    </row>
    <row r="132" spans="1:61" ht="45" customHeight="1" x14ac:dyDescent="0.25">
      <c r="A132" s="962"/>
      <c r="B132" s="991"/>
      <c r="C132" s="953"/>
      <c r="D132" s="953"/>
      <c r="E132" s="986"/>
      <c r="F132" s="953"/>
      <c r="G132" s="945"/>
      <c r="H132" s="953"/>
      <c r="I132" s="119" t="s">
        <v>185</v>
      </c>
      <c r="J132" s="149" t="s">
        <v>168</v>
      </c>
      <c r="K132" s="954"/>
      <c r="L132" s="1059"/>
      <c r="M132" s="956"/>
      <c r="N132" s="953"/>
      <c r="O132" s="1055"/>
      <c r="P132" s="953"/>
      <c r="Q132" s="117" t="s">
        <v>162</v>
      </c>
      <c r="R132" s="118" t="s">
        <v>163</v>
      </c>
      <c r="S132" s="117">
        <f>+IFERROR(VLOOKUP(R132,[3]DATOS!$E$2:$F$17,2,FALSE),"")</f>
        <v>15</v>
      </c>
      <c r="T132" s="957"/>
      <c r="U132" s="957"/>
      <c r="V132" s="962"/>
      <c r="W132" s="957"/>
      <c r="X132" s="957"/>
      <c r="Y132" s="957"/>
      <c r="Z132" s="937"/>
      <c r="AA132" s="937"/>
      <c r="AB132" s="937"/>
      <c r="AC132" s="937"/>
      <c r="AD132" s="945"/>
      <c r="AE132" s="971"/>
      <c r="AF132" s="969"/>
      <c r="AG132" s="975"/>
      <c r="AH132" s="969"/>
      <c r="AI132" s="956"/>
      <c r="AJ132" s="956"/>
      <c r="AK132" s="956"/>
      <c r="AL132" s="956"/>
      <c r="AM132" s="953"/>
      <c r="AN132" s="980"/>
      <c r="AO132" s="942"/>
      <c r="AP132" s="942"/>
      <c r="AQ132" s="943"/>
      <c r="AR132" s="973"/>
      <c r="AS132" s="985"/>
      <c r="AT132" s="987"/>
      <c r="AU132" s="987"/>
      <c r="AV132" s="987"/>
      <c r="AW132" s="987"/>
      <c r="AX132" s="987"/>
      <c r="AY132" s="987"/>
      <c r="AZ132" s="987"/>
      <c r="BA132" s="987"/>
      <c r="BB132" s="987"/>
      <c r="BC132" s="987"/>
      <c r="BD132" s="1011"/>
      <c r="BE132" s="1009"/>
      <c r="BF132" s="981"/>
      <c r="BG132" s="981"/>
      <c r="BH132" s="981"/>
      <c r="BI132" s="1002"/>
    </row>
    <row r="133" spans="1:61" ht="45" customHeight="1" x14ac:dyDescent="0.25">
      <c r="A133" s="962"/>
      <c r="B133" s="991"/>
      <c r="C133" s="953"/>
      <c r="D133" s="953"/>
      <c r="E133" s="986"/>
      <c r="F133" s="953"/>
      <c r="G133" s="945"/>
      <c r="H133" s="953"/>
      <c r="I133" s="119" t="s">
        <v>186</v>
      </c>
      <c r="J133" s="149" t="s">
        <v>168</v>
      </c>
      <c r="K133" s="954"/>
      <c r="L133" s="1059"/>
      <c r="M133" s="956"/>
      <c r="N133" s="953"/>
      <c r="O133" s="1055"/>
      <c r="P133" s="953"/>
      <c r="Q133" s="117" t="s">
        <v>165</v>
      </c>
      <c r="R133" s="118" t="s">
        <v>166</v>
      </c>
      <c r="S133" s="117">
        <f>+IFERROR(VLOOKUP(R133,[3]DATOS!$E$2:$F$17,2,FALSE),"")</f>
        <v>15</v>
      </c>
      <c r="T133" s="957"/>
      <c r="U133" s="957"/>
      <c r="V133" s="962"/>
      <c r="W133" s="957"/>
      <c r="X133" s="957"/>
      <c r="Y133" s="957"/>
      <c r="Z133" s="937"/>
      <c r="AA133" s="937"/>
      <c r="AB133" s="937"/>
      <c r="AC133" s="937"/>
      <c r="AD133" s="945"/>
      <c r="AE133" s="971"/>
      <c r="AF133" s="969"/>
      <c r="AG133" s="975"/>
      <c r="AH133" s="969"/>
      <c r="AI133" s="956"/>
      <c r="AJ133" s="956"/>
      <c r="AK133" s="956"/>
      <c r="AL133" s="956"/>
      <c r="AM133" s="953"/>
      <c r="AN133" s="980"/>
      <c r="AO133" s="942"/>
      <c r="AP133" s="942"/>
      <c r="AQ133" s="943"/>
      <c r="AR133" s="973"/>
      <c r="AS133" s="985"/>
      <c r="AT133" s="987"/>
      <c r="AU133" s="987"/>
      <c r="AV133" s="987"/>
      <c r="AW133" s="987"/>
      <c r="AX133" s="987"/>
      <c r="AY133" s="987"/>
      <c r="AZ133" s="987"/>
      <c r="BA133" s="987"/>
      <c r="BB133" s="987"/>
      <c r="BC133" s="987"/>
      <c r="BD133" s="1011"/>
      <c r="BE133" s="1009"/>
      <c r="BF133" s="981"/>
      <c r="BG133" s="981"/>
      <c r="BH133" s="981"/>
      <c r="BI133" s="1002"/>
    </row>
    <row r="134" spans="1:61" ht="45" customHeight="1" x14ac:dyDescent="0.25">
      <c r="A134" s="962"/>
      <c r="B134" s="991"/>
      <c r="C134" s="953"/>
      <c r="D134" s="953"/>
      <c r="E134" s="986"/>
      <c r="F134" s="953"/>
      <c r="G134" s="945"/>
      <c r="H134" s="953"/>
      <c r="I134" s="119" t="s">
        <v>187</v>
      </c>
      <c r="J134" s="149" t="s">
        <v>168</v>
      </c>
      <c r="K134" s="954"/>
      <c r="L134" s="1059"/>
      <c r="M134" s="956"/>
      <c r="N134" s="953"/>
      <c r="O134" s="1055"/>
      <c r="P134" s="953"/>
      <c r="Q134" s="117" t="s">
        <v>169</v>
      </c>
      <c r="R134" s="118" t="s">
        <v>597</v>
      </c>
      <c r="S134" s="117">
        <f>+IFERROR(VLOOKUP(R134,[3]DATOS!$E$2:$F$17,2,FALSE),"")</f>
        <v>10</v>
      </c>
      <c r="T134" s="957"/>
      <c r="U134" s="957"/>
      <c r="V134" s="962"/>
      <c r="W134" s="957"/>
      <c r="X134" s="957"/>
      <c r="Y134" s="957"/>
      <c r="Z134" s="937"/>
      <c r="AA134" s="937"/>
      <c r="AB134" s="937"/>
      <c r="AC134" s="937"/>
      <c r="AD134" s="945"/>
      <c r="AE134" s="971"/>
      <c r="AF134" s="969"/>
      <c r="AG134" s="975"/>
      <c r="AH134" s="969"/>
      <c r="AI134" s="956"/>
      <c r="AJ134" s="956"/>
      <c r="AK134" s="956"/>
      <c r="AL134" s="956"/>
      <c r="AM134" s="953"/>
      <c r="AN134" s="980"/>
      <c r="AO134" s="942"/>
      <c r="AP134" s="942"/>
      <c r="AQ134" s="943"/>
      <c r="AR134" s="973"/>
      <c r="AS134" s="985"/>
      <c r="AT134" s="987"/>
      <c r="AU134" s="987"/>
      <c r="AV134" s="987"/>
      <c r="AW134" s="987"/>
      <c r="AX134" s="987"/>
      <c r="AY134" s="987"/>
      <c r="AZ134" s="987"/>
      <c r="BA134" s="987"/>
      <c r="BB134" s="987"/>
      <c r="BC134" s="987"/>
      <c r="BD134" s="1011"/>
      <c r="BE134" s="1009"/>
      <c r="BF134" s="981"/>
      <c r="BG134" s="981"/>
      <c r="BH134" s="981"/>
      <c r="BI134" s="1002"/>
    </row>
    <row r="135" spans="1:61" ht="45" customHeight="1" x14ac:dyDescent="0.25">
      <c r="A135" s="962"/>
      <c r="B135" s="991"/>
      <c r="C135" s="953"/>
      <c r="D135" s="953"/>
      <c r="E135" s="986"/>
      <c r="F135" s="953"/>
      <c r="G135" s="945"/>
      <c r="H135" s="953"/>
      <c r="I135" s="119" t="s">
        <v>188</v>
      </c>
      <c r="J135" s="149" t="s">
        <v>168</v>
      </c>
      <c r="K135" s="954"/>
      <c r="L135" s="1059"/>
      <c r="M135" s="956"/>
      <c r="N135" s="953"/>
      <c r="O135" s="1055"/>
      <c r="P135" s="953"/>
      <c r="Q135" s="117" t="s">
        <v>172</v>
      </c>
      <c r="R135" s="118" t="s">
        <v>173</v>
      </c>
      <c r="S135" s="117">
        <f>+IFERROR(VLOOKUP(R135,[3]DATOS!$E$2:$F$17,2,FALSE),"")</f>
        <v>15</v>
      </c>
      <c r="T135" s="957"/>
      <c r="U135" s="957"/>
      <c r="V135" s="962"/>
      <c r="W135" s="957"/>
      <c r="X135" s="957"/>
      <c r="Y135" s="957"/>
      <c r="Z135" s="937"/>
      <c r="AA135" s="937"/>
      <c r="AB135" s="937"/>
      <c r="AC135" s="937"/>
      <c r="AD135" s="945"/>
      <c r="AE135" s="971"/>
      <c r="AF135" s="969"/>
      <c r="AG135" s="975"/>
      <c r="AH135" s="969"/>
      <c r="AI135" s="956"/>
      <c r="AJ135" s="956"/>
      <c r="AK135" s="956"/>
      <c r="AL135" s="956"/>
      <c r="AM135" s="953"/>
      <c r="AN135" s="980"/>
      <c r="AO135" s="942"/>
      <c r="AP135" s="942"/>
      <c r="AQ135" s="943"/>
      <c r="AR135" s="973"/>
      <c r="AS135" s="985"/>
      <c r="AT135" s="987"/>
      <c r="AU135" s="987"/>
      <c r="AV135" s="987"/>
      <c r="AW135" s="987"/>
      <c r="AX135" s="987"/>
      <c r="AY135" s="987"/>
      <c r="AZ135" s="987"/>
      <c r="BA135" s="987"/>
      <c r="BB135" s="987"/>
      <c r="BC135" s="987"/>
      <c r="BD135" s="1011"/>
      <c r="BE135" s="1009"/>
      <c r="BF135" s="981"/>
      <c r="BG135" s="981"/>
      <c r="BH135" s="981"/>
      <c r="BI135" s="1002"/>
    </row>
    <row r="136" spans="1:61" ht="45" customHeight="1" x14ac:dyDescent="0.25">
      <c r="A136" s="962"/>
      <c r="B136" s="991"/>
      <c r="C136" s="953"/>
      <c r="D136" s="953"/>
      <c r="E136" s="986"/>
      <c r="F136" s="953"/>
      <c r="G136" s="945"/>
      <c r="H136" s="953"/>
      <c r="I136" s="119" t="s">
        <v>189</v>
      </c>
      <c r="J136" s="149" t="s">
        <v>168</v>
      </c>
      <c r="K136" s="954"/>
      <c r="L136" s="1059"/>
      <c r="M136" s="956"/>
      <c r="N136" s="953"/>
      <c r="O136" s="1055"/>
      <c r="P136" s="953"/>
      <c r="Q136" s="117" t="s">
        <v>175</v>
      </c>
      <c r="R136" s="118" t="s">
        <v>176</v>
      </c>
      <c r="S136" s="117">
        <f>+IFERROR(VLOOKUP(R136,[3]DATOS!$E$2:$F$17,2,FALSE),"")</f>
        <v>15</v>
      </c>
      <c r="T136" s="957"/>
      <c r="U136" s="957"/>
      <c r="V136" s="962"/>
      <c r="W136" s="957"/>
      <c r="X136" s="957"/>
      <c r="Y136" s="957"/>
      <c r="Z136" s="937"/>
      <c r="AA136" s="937"/>
      <c r="AB136" s="937"/>
      <c r="AC136" s="937"/>
      <c r="AD136" s="945"/>
      <c r="AE136" s="971"/>
      <c r="AF136" s="969"/>
      <c r="AG136" s="975"/>
      <c r="AH136" s="969"/>
      <c r="AI136" s="956"/>
      <c r="AJ136" s="956"/>
      <c r="AK136" s="956"/>
      <c r="AL136" s="956"/>
      <c r="AM136" s="953"/>
      <c r="AN136" s="980"/>
      <c r="AO136" s="942"/>
      <c r="AP136" s="942"/>
      <c r="AQ136" s="943"/>
      <c r="AR136" s="973"/>
      <c r="AS136" s="985"/>
      <c r="AT136" s="987"/>
      <c r="AU136" s="987"/>
      <c r="AV136" s="987"/>
      <c r="AW136" s="987"/>
      <c r="AX136" s="987"/>
      <c r="AY136" s="987"/>
      <c r="AZ136" s="987"/>
      <c r="BA136" s="987"/>
      <c r="BB136" s="987"/>
      <c r="BC136" s="987"/>
      <c r="BD136" s="1011"/>
      <c r="BE136" s="1009"/>
      <c r="BF136" s="981"/>
      <c r="BG136" s="981"/>
      <c r="BH136" s="981"/>
      <c r="BI136" s="1002"/>
    </row>
    <row r="137" spans="1:61" ht="45" customHeight="1" x14ac:dyDescent="0.25">
      <c r="A137" s="962"/>
      <c r="B137" s="991"/>
      <c r="C137" s="953"/>
      <c r="D137" s="953"/>
      <c r="E137" s="986"/>
      <c r="F137" s="953"/>
      <c r="G137" s="945"/>
      <c r="H137" s="953"/>
      <c r="I137" s="119" t="s">
        <v>190</v>
      </c>
      <c r="J137" s="149" t="s">
        <v>168</v>
      </c>
      <c r="K137" s="954"/>
      <c r="L137" s="1059"/>
      <c r="M137" s="956"/>
      <c r="N137" s="953"/>
      <c r="O137" s="1055"/>
      <c r="P137" s="953"/>
      <c r="Q137" s="117" t="s">
        <v>178</v>
      </c>
      <c r="R137" s="118" t="s">
        <v>179</v>
      </c>
      <c r="S137" s="117">
        <f>+IFERROR(VLOOKUP(R137,[3]DATOS!$E$2:$F$17,2,FALSE),"")</f>
        <v>10</v>
      </c>
      <c r="T137" s="957"/>
      <c r="U137" s="957"/>
      <c r="V137" s="962"/>
      <c r="W137" s="957"/>
      <c r="X137" s="957"/>
      <c r="Y137" s="957"/>
      <c r="Z137" s="937"/>
      <c r="AA137" s="937"/>
      <c r="AB137" s="937"/>
      <c r="AC137" s="937"/>
      <c r="AD137" s="945"/>
      <c r="AE137" s="971"/>
      <c r="AF137" s="969"/>
      <c r="AG137" s="975"/>
      <c r="AH137" s="969"/>
      <c r="AI137" s="956"/>
      <c r="AJ137" s="956"/>
      <c r="AK137" s="956"/>
      <c r="AL137" s="956"/>
      <c r="AM137" s="953"/>
      <c r="AN137" s="980"/>
      <c r="AO137" s="942"/>
      <c r="AP137" s="942"/>
      <c r="AQ137" s="943"/>
      <c r="AR137" s="973"/>
      <c r="AS137" s="985"/>
      <c r="AT137" s="987"/>
      <c r="AU137" s="987"/>
      <c r="AV137" s="987"/>
      <c r="AW137" s="987"/>
      <c r="AX137" s="987"/>
      <c r="AY137" s="987"/>
      <c r="AZ137" s="987"/>
      <c r="BA137" s="987"/>
      <c r="BB137" s="987"/>
      <c r="BC137" s="987"/>
      <c r="BD137" s="1011"/>
      <c r="BE137" s="1009"/>
      <c r="BF137" s="981"/>
      <c r="BG137" s="981"/>
      <c r="BH137" s="981"/>
      <c r="BI137" s="1002"/>
    </row>
    <row r="138" spans="1:61" ht="45" customHeight="1" thickBot="1" x14ac:dyDescent="0.3">
      <c r="A138" s="962"/>
      <c r="B138" s="991"/>
      <c r="C138" s="953"/>
      <c r="D138" s="953"/>
      <c r="E138" s="986"/>
      <c r="F138" s="953"/>
      <c r="G138" s="946"/>
      <c r="H138" s="953"/>
      <c r="I138" s="119" t="s">
        <v>191</v>
      </c>
      <c r="J138" s="149" t="s">
        <v>168</v>
      </c>
      <c r="K138" s="954"/>
      <c r="L138" s="1059"/>
      <c r="M138" s="956"/>
      <c r="N138" s="953"/>
      <c r="O138" s="1055"/>
      <c r="P138" s="953"/>
      <c r="Q138" s="117"/>
      <c r="R138" s="118"/>
      <c r="S138" s="117"/>
      <c r="T138" s="957"/>
      <c r="U138" s="957"/>
      <c r="V138" s="962"/>
      <c r="W138" s="957"/>
      <c r="X138" s="957"/>
      <c r="Y138" s="957"/>
      <c r="Z138" s="938"/>
      <c r="AA138" s="938"/>
      <c r="AB138" s="938"/>
      <c r="AC138" s="938"/>
      <c r="AD138" s="946"/>
      <c r="AE138" s="972"/>
      <c r="AF138" s="969"/>
      <c r="AG138" s="975"/>
      <c r="AH138" s="969"/>
      <c r="AI138" s="956"/>
      <c r="AJ138" s="956"/>
      <c r="AK138" s="956"/>
      <c r="AL138" s="956"/>
      <c r="AM138" s="953"/>
      <c r="AN138" s="980"/>
      <c r="AO138" s="942"/>
      <c r="AP138" s="942"/>
      <c r="AQ138" s="943"/>
      <c r="AR138" s="973"/>
      <c r="AS138" s="985"/>
      <c r="AT138" s="987"/>
      <c r="AU138" s="987"/>
      <c r="AV138" s="987"/>
      <c r="AW138" s="987"/>
      <c r="AX138" s="987"/>
      <c r="AY138" s="987"/>
      <c r="AZ138" s="987"/>
      <c r="BA138" s="987"/>
      <c r="BB138" s="987"/>
      <c r="BC138" s="987"/>
      <c r="BD138" s="1011"/>
      <c r="BE138" s="1009"/>
      <c r="BF138" s="981"/>
      <c r="BG138" s="981"/>
      <c r="BH138" s="981"/>
      <c r="BI138" s="1002"/>
    </row>
    <row r="139" spans="1:61" ht="46.5" customHeight="1" x14ac:dyDescent="0.25">
      <c r="A139" s="962">
        <v>8</v>
      </c>
      <c r="B139" s="991" t="s">
        <v>738</v>
      </c>
      <c r="C139" s="1242" t="s">
        <v>1062</v>
      </c>
      <c r="D139" s="953" t="s">
        <v>142</v>
      </c>
      <c r="E139" s="986" t="s">
        <v>598</v>
      </c>
      <c r="F139" s="953" t="s">
        <v>599</v>
      </c>
      <c r="G139" s="944" t="s">
        <v>527</v>
      </c>
      <c r="H139" s="953" t="s">
        <v>145</v>
      </c>
      <c r="I139" s="116" t="s">
        <v>146</v>
      </c>
      <c r="J139" s="149" t="s">
        <v>147</v>
      </c>
      <c r="K139" s="954">
        <f>COUNTIF(J139:J157,"Si")</f>
        <v>13</v>
      </c>
      <c r="L139" s="955" t="str">
        <f>+IF(AND(K139&lt;6,K139&gt;0),"Moderado",IF(AND(K139&lt;12,K139&gt;5),"Mayor",IF(AND(K139&lt;20,K139&gt;11),"Catastrófico","Responda las Preguntas de Impacto")))</f>
        <v>Catastrófico</v>
      </c>
      <c r="M139" s="956" t="str">
        <f>IF(AND(EXACT(H139,"Rara vez"),(EXACT(L139,"Moderado"))),"Moderado",IF(AND(EXACT(H139,"Rara vez"),(EXACT(L139,"Mayor"))),"Alto",IF(AND(EXACT(H139,"Rara vez"),(EXACT(L139,"Catastrófico"))),"Extremo",IF(AND(EXACT(H139,"Improbable"),(EXACT(L139,"Moderado"))),"Moderado",IF(AND(EXACT(H139,"Improbable"),(EXACT(L139,"Mayor"))),"Alto",IF(AND(EXACT(H139,"Improbable"),(EXACT(L139,"Catastrófico"))),"Extremo",IF(AND(EXACT(H139,"Posible"),(EXACT(L139,"Moderado"))),"Alto",IF(AND(EXACT(H139,"Posible"),(EXACT(L139,"Mayor"))),"Extremo",IF(AND(EXACT(H139,"Posible"),(EXACT(L139,"Catastrófico"))),"Extremo",IF(AND(EXACT(H139,"Probable"),(EXACT(L139,"Moderado"))),"Alto",IF(AND(EXACT(H139,"Probable"),(EXACT(L139,"Mayor"))),"Extremo",IF(AND(EXACT(H139,"Probable"),(EXACT(L139,"Catastrófico"))),"Extremo",IF(AND(EXACT(H139,"Casi Seguro"),(EXACT(L139,"Moderado"))),"Extremo",IF(AND(EXACT(H139,"Casi Seguro"),(EXACT(L139,"Mayor"))),"Extremo",IF(AND(EXACT(H139,"Casi Seguro"),(EXACT(L139,"Catastrófico"))),"Extremo","")))))))))))))))</f>
        <v>Extremo</v>
      </c>
      <c r="N139" s="976" t="s">
        <v>528</v>
      </c>
      <c r="O139" s="1240" t="s">
        <v>1071</v>
      </c>
      <c r="P139" s="953" t="s">
        <v>149</v>
      </c>
      <c r="Q139" s="117" t="s">
        <v>150</v>
      </c>
      <c r="R139" s="118" t="s">
        <v>151</v>
      </c>
      <c r="S139" s="117">
        <f>+IFERROR(VLOOKUP(R139,[3]DATOS!$E$2:$F$17,2,FALSE),"")</f>
        <v>15</v>
      </c>
      <c r="T139" s="957">
        <f>SUM(S139:S145)</f>
        <v>100</v>
      </c>
      <c r="U139" s="957" t="str">
        <f>+IF(AND(T139&lt;=100,T139&gt;=96),"Fuerte",IF(AND(T139&lt;=95,T139&gt;=86),"Moderado",IF(AND(T139&lt;=85,K139&gt;=0),"Débil"," ")))</f>
        <v>Fuerte</v>
      </c>
      <c r="V139" s="962" t="s">
        <v>152</v>
      </c>
      <c r="W139" s="957" t="str">
        <f>IF(AND(EXACT(U139,"Fuerte"),(EXACT(V139,"Fuerte"))),"Fuerte",IF(AND(EXACT(U139,"Fuerte"),(EXACT(V139,"Moderado"))),"Moderado",IF(AND(EXACT(U139,"Fuerte"),(EXACT(V139,"Débil"))),"Débil",IF(AND(EXACT(U139,"Moderado"),(EXACT(V139,"Fuerte"))),"Moderado",IF(AND(EXACT(U139,"Moderado"),(EXACT(V139,"Moderado"))),"Moderado",IF(AND(EXACT(U139,"Moderado"),(EXACT(V139,"Débil"))),"Débil",IF(AND(EXACT(U139,"Débil"),(EXACT(V139,"Fuerte"))),"Débil",IF(AND(EXACT(U139,"Débil"),(EXACT(V139,"Moderado"))),"Débil",IF(AND(EXACT(U139,"Débil"),(EXACT(V139,"Débil"))),"Débil",)))))))))</f>
        <v>Fuerte</v>
      </c>
      <c r="X139" s="957">
        <f>IF(W139="Fuerte",100,IF(W139="Moderado",50,IF(W139="Débil",0)))</f>
        <v>100</v>
      </c>
      <c r="Y139" s="957">
        <f>AVERAGE(X139:X157)</f>
        <v>100</v>
      </c>
      <c r="Z139" s="936" t="s">
        <v>66</v>
      </c>
      <c r="AA139" s="936">
        <v>20</v>
      </c>
      <c r="AB139" s="936">
        <v>20</v>
      </c>
      <c r="AC139" s="936">
        <v>20</v>
      </c>
      <c r="AD139" s="944" t="s">
        <v>600</v>
      </c>
      <c r="AE139" s="970" t="s">
        <v>601</v>
      </c>
      <c r="AF139" s="969" t="str">
        <f>+IF(Y139=100,"Fuerte",IF(AND(Y139&lt;=99,Y139&gt;=50),"Moderado",IF(Y139&lt;50,"Débil"," ")))</f>
        <v>Fuerte</v>
      </c>
      <c r="AG139" s="975" t="s">
        <v>156</v>
      </c>
      <c r="AH139" s="969" t="s">
        <v>157</v>
      </c>
      <c r="AI139" s="956" t="str">
        <f>IF(AND(OR(AH139="Directamente",AH139="Indirectamente",AH139="No Disminuye"),(AF139="Fuerte"),(AG139="Directamente"),(OR(H139="Rara vez",H139="Improbable",H139="Posible"))),"Rara vez",IF(AND(OR(AH139="Directamente",AH139="Indirectamente",AH139="No Disminuye"),(AF139="Fuerte"),(AG139="Directamente"),(H139="Probable")),"Improbable",IF(AND(OR(AH139="Directamente",AH139="Indirectamente",AH139="No Disminuye"),(AF139="Fuerte"),(AG139="Directamente"),(H139="Casi Seguro")),"Posible",IF(AND(AH139="Directamente",AG139="No disminuye",AF139="Fuerte"),H139,IF(AND(OR(AH139="Directamente",AH139="Indirectamente",AH139="No Disminuye"),AF139="Moderado",AG139="Directamente",(OR(H139="Rara vez",H139="Improbable"))),"Rara vez",IF(AND(OR(AH139="Directamente",AH139="Indirectamente",AH139="No Disminuye"),(AF139="Moderado"),(AG139="Directamente"),(H139="Posible")),"Improbable",IF(AND(OR(AH139="Directamente",AH139="Indirectamente",AH139="No Disminuye"),(AF139="Moderado"),(AG139="Directamente"),(H139="Probable")),"Posible",IF(AND(OR(AH139="Directamente",AH139="Indirectamente",AH139="No Disminuye"),(AF139="Moderado"),(AG139="Directamente"),(H139="Casi Seguro")),"Probable",IF(AND(AH139="Directamente",AG139="No disminuye",AF139="Moderado"),H139,IF(AF139="Débil",H139," ESTA COMBINACION NO ESTÁ CONTEMPLADA EN LA METODOLOGÍA "))))))))))</f>
        <v>Rara vez</v>
      </c>
      <c r="AJ139" s="956" t="str">
        <f>IF(AND(OR(AH139="Directamente",AH139="Indirectamente",AH139="No Disminuye"),AF139="Moderado",AG139="Directamente",(OR(H139="Raro",H139="Improbable"))),"Raro",IF(AND(OR(AH139="Directamente",AH139="Indirectamente",AH139="No Disminuye"),(AF139="Moderado"),(AG139="Directamente"),(H139="Posible")),"Improbable",IF(AND(OR(AH139="Directamente",AH139="Indirectamente",AH139="No Disminuye"),(AF139="Moderado"),(AG139="Directamente"),(H139="Probable")),"Posible",IF(AND(OR(AH139="Directamente",AH139="Indirectamente",AH139="No Disminuye"),(AF139="Moderado"),(AG139="Directamente"),(H139="Casi Seguro")),"Probable",IF(AND(AH139="Directamente",AG139="No disminuye",AF139="Moderado"),H139," ")))))</f>
        <v xml:space="preserve"> </v>
      </c>
      <c r="AK139" s="956" t="str">
        <f>L139</f>
        <v>Catastrófico</v>
      </c>
      <c r="AL139" s="956" t="str">
        <f>IF(AND(EXACT(AI139,"Rara vez"),(EXACT(AK139,"Moderado"))),"Moderado",IF(AND(EXACT(AI139,"Rara vez"),(EXACT(AK139,"Mayor"))),"Alto",IF(AND(EXACT(AI139,"Rara vez"),(EXACT(AK139,"Catastrófico"))),"Extremo",IF(AND(EXACT(AI139,"Improbable"),(EXACT(AK139,"Moderado"))),"Moderado",IF(AND(EXACT(AI139,"Improbable"),(EXACT(AK139,"Mayor"))),"Alto",IF(AND(EXACT(AI139,"Improbable"),(EXACT(AK139,"Catastrófico"))),"Extremo",IF(AND(EXACT(AI139,"Posible"),(EXACT(AK139,"Moderado"))),"Alto",IF(AND(EXACT(AI139,"Posible"),(EXACT(AK139,"Mayor"))),"Extremo",IF(AND(EXACT(AI139,"Posible"),(EXACT(AK139,"Catastrófico"))),"Extremo",IF(AND(EXACT(AI139,"Probable"),(EXACT(AK139,"Moderado"))),"Alto",IF(AND(EXACT(AI139,"Probable"),(EXACT(AK139,"Mayor"))),"Extremo",IF(AND(EXACT(AI139,"Probable"),(EXACT(AK139,"Catastrófico"))),"Extremo",IF(AND(EXACT(AI139,"Casi Seguro"),(EXACT(AK139,"Moderado"))),"Extremo",IF(AND(EXACT(AI139,"Casi Seguro"),(EXACT(AK139,"Mayor"))),"Extremo",IF(AND(EXACT(AI139,"Casi Seguro"),(EXACT(AK139,"Catastrófico"))),"Extremo","")))))))))))))))</f>
        <v>Extremo</v>
      </c>
      <c r="AM139" s="976" t="s">
        <v>528</v>
      </c>
      <c r="AN139" s="977" t="s">
        <v>602</v>
      </c>
      <c r="AO139" s="942">
        <v>44562</v>
      </c>
      <c r="AP139" s="942">
        <v>44926</v>
      </c>
      <c r="AQ139" s="943" t="s">
        <v>603</v>
      </c>
      <c r="AR139" s="973" t="s">
        <v>604</v>
      </c>
      <c r="AS139" s="988"/>
      <c r="AT139" s="982"/>
      <c r="AU139" s="982"/>
      <c r="AV139" s="982"/>
      <c r="AW139" s="982"/>
      <c r="AX139" s="982"/>
      <c r="AY139" s="982"/>
      <c r="AZ139" s="982"/>
      <c r="BA139" s="982"/>
      <c r="BB139" s="982"/>
      <c r="BC139" s="982"/>
      <c r="BD139" s="1023"/>
      <c r="BE139" s="1016"/>
      <c r="BF139" s="1012"/>
      <c r="BG139" s="1012"/>
      <c r="BH139" s="1012"/>
      <c r="BI139" s="1006"/>
    </row>
    <row r="140" spans="1:61" ht="30" customHeight="1" x14ac:dyDescent="0.25">
      <c r="A140" s="962"/>
      <c r="B140" s="991"/>
      <c r="C140" s="1242"/>
      <c r="D140" s="953"/>
      <c r="E140" s="986"/>
      <c r="F140" s="953"/>
      <c r="G140" s="945"/>
      <c r="H140" s="953"/>
      <c r="I140" s="116" t="s">
        <v>161</v>
      </c>
      <c r="J140" s="149" t="s">
        <v>147</v>
      </c>
      <c r="K140" s="954"/>
      <c r="L140" s="955"/>
      <c r="M140" s="956"/>
      <c r="N140" s="976"/>
      <c r="O140" s="1240"/>
      <c r="P140" s="953"/>
      <c r="Q140" s="117" t="s">
        <v>162</v>
      </c>
      <c r="R140" s="118" t="s">
        <v>163</v>
      </c>
      <c r="S140" s="117">
        <f>+IFERROR(VLOOKUP(R140,[3]DATOS!$E$2:$F$17,2,FALSE),"")</f>
        <v>15</v>
      </c>
      <c r="T140" s="957"/>
      <c r="U140" s="957"/>
      <c r="V140" s="962"/>
      <c r="W140" s="957"/>
      <c r="X140" s="957"/>
      <c r="Y140" s="957"/>
      <c r="Z140" s="937"/>
      <c r="AA140" s="937"/>
      <c r="AB140" s="937"/>
      <c r="AC140" s="937"/>
      <c r="AD140" s="945"/>
      <c r="AE140" s="971"/>
      <c r="AF140" s="969"/>
      <c r="AG140" s="975"/>
      <c r="AH140" s="969"/>
      <c r="AI140" s="956"/>
      <c r="AJ140" s="956"/>
      <c r="AK140" s="956"/>
      <c r="AL140" s="956"/>
      <c r="AM140" s="976"/>
      <c r="AN140" s="978"/>
      <c r="AO140" s="942"/>
      <c r="AP140" s="942"/>
      <c r="AQ140" s="943"/>
      <c r="AR140" s="973"/>
      <c r="AS140" s="989"/>
      <c r="AT140" s="983"/>
      <c r="AU140" s="983"/>
      <c r="AV140" s="983"/>
      <c r="AW140" s="983"/>
      <c r="AX140" s="983"/>
      <c r="AY140" s="983"/>
      <c r="AZ140" s="983"/>
      <c r="BA140" s="983"/>
      <c r="BB140" s="983"/>
      <c r="BC140" s="983"/>
      <c r="BD140" s="1024"/>
      <c r="BE140" s="1017"/>
      <c r="BF140" s="1013"/>
      <c r="BG140" s="1013"/>
      <c r="BH140" s="1013"/>
      <c r="BI140" s="1007"/>
    </row>
    <row r="141" spans="1:61" ht="30" customHeight="1" x14ac:dyDescent="0.25">
      <c r="A141" s="962"/>
      <c r="B141" s="991"/>
      <c r="C141" s="1242"/>
      <c r="D141" s="953"/>
      <c r="E141" s="986"/>
      <c r="F141" s="953"/>
      <c r="G141" s="945"/>
      <c r="H141" s="953"/>
      <c r="I141" s="116" t="s">
        <v>164</v>
      </c>
      <c r="J141" s="149" t="s">
        <v>147</v>
      </c>
      <c r="K141" s="954"/>
      <c r="L141" s="955"/>
      <c r="M141" s="956"/>
      <c r="N141" s="976"/>
      <c r="O141" s="1240"/>
      <c r="P141" s="953"/>
      <c r="Q141" s="117" t="s">
        <v>165</v>
      </c>
      <c r="R141" s="118" t="s">
        <v>166</v>
      </c>
      <c r="S141" s="117">
        <f>+IFERROR(VLOOKUP(R141,[3]DATOS!$E$2:$F$17,2,FALSE),"")</f>
        <v>15</v>
      </c>
      <c r="T141" s="957"/>
      <c r="U141" s="957"/>
      <c r="V141" s="962"/>
      <c r="W141" s="957"/>
      <c r="X141" s="957"/>
      <c r="Y141" s="957"/>
      <c r="Z141" s="937"/>
      <c r="AA141" s="937"/>
      <c r="AB141" s="937"/>
      <c r="AC141" s="937"/>
      <c r="AD141" s="945"/>
      <c r="AE141" s="971"/>
      <c r="AF141" s="969"/>
      <c r="AG141" s="975"/>
      <c r="AH141" s="969"/>
      <c r="AI141" s="956"/>
      <c r="AJ141" s="956"/>
      <c r="AK141" s="956"/>
      <c r="AL141" s="956"/>
      <c r="AM141" s="976"/>
      <c r="AN141" s="978"/>
      <c r="AO141" s="942"/>
      <c r="AP141" s="942"/>
      <c r="AQ141" s="943"/>
      <c r="AR141" s="973"/>
      <c r="AS141" s="989"/>
      <c r="AT141" s="983"/>
      <c r="AU141" s="983"/>
      <c r="AV141" s="983"/>
      <c r="AW141" s="983"/>
      <c r="AX141" s="983"/>
      <c r="AY141" s="983"/>
      <c r="AZ141" s="983"/>
      <c r="BA141" s="983"/>
      <c r="BB141" s="983"/>
      <c r="BC141" s="983"/>
      <c r="BD141" s="1024"/>
      <c r="BE141" s="1017"/>
      <c r="BF141" s="1013"/>
      <c r="BG141" s="1013"/>
      <c r="BH141" s="1013"/>
      <c r="BI141" s="1007"/>
    </row>
    <row r="142" spans="1:61" ht="30" customHeight="1" x14ac:dyDescent="0.25">
      <c r="A142" s="962"/>
      <c r="B142" s="991"/>
      <c r="C142" s="1242"/>
      <c r="D142" s="953"/>
      <c r="E142" s="986"/>
      <c r="F142" s="953"/>
      <c r="G142" s="945"/>
      <c r="H142" s="953"/>
      <c r="I142" s="116" t="s">
        <v>167</v>
      </c>
      <c r="J142" s="149" t="s">
        <v>168</v>
      </c>
      <c r="K142" s="954"/>
      <c r="L142" s="955"/>
      <c r="M142" s="956"/>
      <c r="N142" s="976"/>
      <c r="O142" s="1240"/>
      <c r="P142" s="953"/>
      <c r="Q142" s="117" t="s">
        <v>169</v>
      </c>
      <c r="R142" s="118" t="s">
        <v>170</v>
      </c>
      <c r="S142" s="117">
        <f>+IFERROR(VLOOKUP(R142,[3]DATOS!$E$2:$F$17,2,FALSE),"")</f>
        <v>15</v>
      </c>
      <c r="T142" s="957"/>
      <c r="U142" s="957"/>
      <c r="V142" s="962"/>
      <c r="W142" s="957"/>
      <c r="X142" s="957"/>
      <c r="Y142" s="957"/>
      <c r="Z142" s="937"/>
      <c r="AA142" s="937"/>
      <c r="AB142" s="937"/>
      <c r="AC142" s="937"/>
      <c r="AD142" s="945"/>
      <c r="AE142" s="971"/>
      <c r="AF142" s="969"/>
      <c r="AG142" s="975"/>
      <c r="AH142" s="969"/>
      <c r="AI142" s="956"/>
      <c r="AJ142" s="956"/>
      <c r="AK142" s="956"/>
      <c r="AL142" s="956"/>
      <c r="AM142" s="976"/>
      <c r="AN142" s="978"/>
      <c r="AO142" s="942"/>
      <c r="AP142" s="942"/>
      <c r="AQ142" s="943"/>
      <c r="AR142" s="973"/>
      <c r="AS142" s="989"/>
      <c r="AT142" s="983"/>
      <c r="AU142" s="983"/>
      <c r="AV142" s="983"/>
      <c r="AW142" s="983"/>
      <c r="AX142" s="983"/>
      <c r="AY142" s="983"/>
      <c r="AZ142" s="983"/>
      <c r="BA142" s="983"/>
      <c r="BB142" s="983"/>
      <c r="BC142" s="983"/>
      <c r="BD142" s="1024"/>
      <c r="BE142" s="1017"/>
      <c r="BF142" s="1013"/>
      <c r="BG142" s="1013"/>
      <c r="BH142" s="1013"/>
      <c r="BI142" s="1007"/>
    </row>
    <row r="143" spans="1:61" ht="30" customHeight="1" x14ac:dyDescent="0.25">
      <c r="A143" s="962"/>
      <c r="B143" s="991"/>
      <c r="C143" s="1242"/>
      <c r="D143" s="953"/>
      <c r="E143" s="986"/>
      <c r="F143" s="953"/>
      <c r="G143" s="945"/>
      <c r="H143" s="953"/>
      <c r="I143" s="116" t="s">
        <v>171</v>
      </c>
      <c r="J143" s="149" t="s">
        <v>147</v>
      </c>
      <c r="K143" s="954"/>
      <c r="L143" s="955"/>
      <c r="M143" s="956"/>
      <c r="N143" s="976"/>
      <c r="O143" s="1240"/>
      <c r="P143" s="953"/>
      <c r="Q143" s="117" t="s">
        <v>172</v>
      </c>
      <c r="R143" s="118" t="s">
        <v>173</v>
      </c>
      <c r="S143" s="117">
        <f>+IFERROR(VLOOKUP(R143,[3]DATOS!$E$2:$F$17,2,FALSE),"")</f>
        <v>15</v>
      </c>
      <c r="T143" s="957"/>
      <c r="U143" s="957"/>
      <c r="V143" s="962"/>
      <c r="W143" s="957"/>
      <c r="X143" s="957"/>
      <c r="Y143" s="957"/>
      <c r="Z143" s="937"/>
      <c r="AA143" s="937"/>
      <c r="AB143" s="937"/>
      <c r="AC143" s="937"/>
      <c r="AD143" s="945"/>
      <c r="AE143" s="971"/>
      <c r="AF143" s="969"/>
      <c r="AG143" s="975"/>
      <c r="AH143" s="969"/>
      <c r="AI143" s="956"/>
      <c r="AJ143" s="956"/>
      <c r="AK143" s="956"/>
      <c r="AL143" s="956"/>
      <c r="AM143" s="976"/>
      <c r="AN143" s="978"/>
      <c r="AO143" s="942"/>
      <c r="AP143" s="942"/>
      <c r="AQ143" s="943"/>
      <c r="AR143" s="973"/>
      <c r="AS143" s="989"/>
      <c r="AT143" s="983"/>
      <c r="AU143" s="983"/>
      <c r="AV143" s="983"/>
      <c r="AW143" s="983"/>
      <c r="AX143" s="983"/>
      <c r="AY143" s="983"/>
      <c r="AZ143" s="983"/>
      <c r="BA143" s="983"/>
      <c r="BB143" s="983"/>
      <c r="BC143" s="983"/>
      <c r="BD143" s="1024"/>
      <c r="BE143" s="1017"/>
      <c r="BF143" s="1013"/>
      <c r="BG143" s="1013"/>
      <c r="BH143" s="1013"/>
      <c r="BI143" s="1007"/>
    </row>
    <row r="144" spans="1:61" ht="30" customHeight="1" x14ac:dyDescent="0.25">
      <c r="A144" s="962"/>
      <c r="B144" s="991"/>
      <c r="C144" s="1242"/>
      <c r="D144" s="953"/>
      <c r="E144" s="986"/>
      <c r="F144" s="953"/>
      <c r="G144" s="945"/>
      <c r="H144" s="953"/>
      <c r="I144" s="116" t="s">
        <v>174</v>
      </c>
      <c r="J144" s="149" t="s">
        <v>147</v>
      </c>
      <c r="K144" s="954"/>
      <c r="L144" s="955"/>
      <c r="M144" s="956"/>
      <c r="N144" s="976"/>
      <c r="O144" s="1240"/>
      <c r="P144" s="953"/>
      <c r="Q144" s="117" t="s">
        <v>175</v>
      </c>
      <c r="R144" s="118" t="s">
        <v>176</v>
      </c>
      <c r="S144" s="117">
        <f>+IFERROR(VLOOKUP(R144,[3]DATOS!$E$2:$F$17,2,FALSE),"")</f>
        <v>15</v>
      </c>
      <c r="T144" s="957"/>
      <c r="U144" s="957"/>
      <c r="V144" s="962"/>
      <c r="W144" s="957"/>
      <c r="X144" s="957"/>
      <c r="Y144" s="957"/>
      <c r="Z144" s="937"/>
      <c r="AA144" s="937"/>
      <c r="AB144" s="937"/>
      <c r="AC144" s="937"/>
      <c r="AD144" s="945"/>
      <c r="AE144" s="971"/>
      <c r="AF144" s="969"/>
      <c r="AG144" s="975"/>
      <c r="AH144" s="969"/>
      <c r="AI144" s="956"/>
      <c r="AJ144" s="956"/>
      <c r="AK144" s="956"/>
      <c r="AL144" s="956"/>
      <c r="AM144" s="976"/>
      <c r="AN144" s="978"/>
      <c r="AO144" s="942"/>
      <c r="AP144" s="942"/>
      <c r="AQ144" s="943"/>
      <c r="AR144" s="973"/>
      <c r="AS144" s="989"/>
      <c r="AT144" s="983"/>
      <c r="AU144" s="983"/>
      <c r="AV144" s="983"/>
      <c r="AW144" s="983"/>
      <c r="AX144" s="983"/>
      <c r="AY144" s="983"/>
      <c r="AZ144" s="983"/>
      <c r="BA144" s="983"/>
      <c r="BB144" s="983"/>
      <c r="BC144" s="983"/>
      <c r="BD144" s="1024"/>
      <c r="BE144" s="1017"/>
      <c r="BF144" s="1013"/>
      <c r="BG144" s="1013"/>
      <c r="BH144" s="1013"/>
      <c r="BI144" s="1007"/>
    </row>
    <row r="145" spans="1:61" ht="30" customHeight="1" x14ac:dyDescent="0.25">
      <c r="A145" s="962"/>
      <c r="B145" s="991"/>
      <c r="C145" s="1242"/>
      <c r="D145" s="953"/>
      <c r="E145" s="986"/>
      <c r="F145" s="953"/>
      <c r="G145" s="945"/>
      <c r="H145" s="953"/>
      <c r="I145" s="116" t="s">
        <v>177</v>
      </c>
      <c r="J145" s="149" t="s">
        <v>168</v>
      </c>
      <c r="K145" s="954"/>
      <c r="L145" s="955"/>
      <c r="M145" s="956"/>
      <c r="N145" s="976"/>
      <c r="O145" s="1240"/>
      <c r="P145" s="953"/>
      <c r="Q145" s="117" t="s">
        <v>178</v>
      </c>
      <c r="R145" s="118" t="s">
        <v>179</v>
      </c>
      <c r="S145" s="117">
        <f>+IFERROR(VLOOKUP(R145,[3]DATOS!$E$2:$F$17,2,FALSE),"")</f>
        <v>10</v>
      </c>
      <c r="T145" s="957"/>
      <c r="U145" s="957"/>
      <c r="V145" s="962"/>
      <c r="W145" s="957"/>
      <c r="X145" s="957"/>
      <c r="Y145" s="957"/>
      <c r="Z145" s="937"/>
      <c r="AA145" s="937"/>
      <c r="AB145" s="937"/>
      <c r="AC145" s="937"/>
      <c r="AD145" s="945"/>
      <c r="AE145" s="971"/>
      <c r="AF145" s="969"/>
      <c r="AG145" s="975"/>
      <c r="AH145" s="969"/>
      <c r="AI145" s="956"/>
      <c r="AJ145" s="956"/>
      <c r="AK145" s="956"/>
      <c r="AL145" s="956"/>
      <c r="AM145" s="976"/>
      <c r="AN145" s="978"/>
      <c r="AO145" s="942"/>
      <c r="AP145" s="942"/>
      <c r="AQ145" s="943"/>
      <c r="AR145" s="973"/>
      <c r="AS145" s="989"/>
      <c r="AT145" s="983"/>
      <c r="AU145" s="983"/>
      <c r="AV145" s="983"/>
      <c r="AW145" s="983"/>
      <c r="AX145" s="983"/>
      <c r="AY145" s="983"/>
      <c r="AZ145" s="983"/>
      <c r="BA145" s="983"/>
      <c r="BB145" s="983"/>
      <c r="BC145" s="983"/>
      <c r="BD145" s="1024"/>
      <c r="BE145" s="1017"/>
      <c r="BF145" s="1013"/>
      <c r="BG145" s="1013"/>
      <c r="BH145" s="1013"/>
      <c r="BI145" s="1007"/>
    </row>
    <row r="146" spans="1:61" ht="72" customHeight="1" x14ac:dyDescent="0.25">
      <c r="A146" s="962"/>
      <c r="B146" s="991"/>
      <c r="C146" s="1242"/>
      <c r="D146" s="953"/>
      <c r="E146" s="986"/>
      <c r="F146" s="953"/>
      <c r="G146" s="945"/>
      <c r="H146" s="953"/>
      <c r="I146" s="116" t="s">
        <v>180</v>
      </c>
      <c r="J146" s="149" t="s">
        <v>147</v>
      </c>
      <c r="K146" s="954"/>
      <c r="L146" s="955"/>
      <c r="M146" s="956"/>
      <c r="N146" s="976"/>
      <c r="O146" s="1240"/>
      <c r="P146" s="953"/>
      <c r="Q146" s="957"/>
      <c r="R146" s="962"/>
      <c r="S146" s="957"/>
      <c r="T146" s="957"/>
      <c r="U146" s="957"/>
      <c r="V146" s="962"/>
      <c r="W146" s="957"/>
      <c r="X146" s="957"/>
      <c r="Y146" s="957"/>
      <c r="Z146" s="937"/>
      <c r="AA146" s="937"/>
      <c r="AB146" s="937"/>
      <c r="AC146" s="937"/>
      <c r="AD146" s="945"/>
      <c r="AE146" s="971"/>
      <c r="AF146" s="969"/>
      <c r="AG146" s="975"/>
      <c r="AH146" s="969"/>
      <c r="AI146" s="956"/>
      <c r="AJ146" s="956"/>
      <c r="AK146" s="956"/>
      <c r="AL146" s="956"/>
      <c r="AM146" s="976"/>
      <c r="AN146" s="978"/>
      <c r="AO146" s="942"/>
      <c r="AP146" s="942"/>
      <c r="AQ146" s="943"/>
      <c r="AR146" s="973"/>
      <c r="AS146" s="990"/>
      <c r="AT146" s="984"/>
      <c r="AU146" s="984"/>
      <c r="AV146" s="984"/>
      <c r="AW146" s="984"/>
      <c r="AX146" s="984"/>
      <c r="AY146" s="984"/>
      <c r="AZ146" s="984"/>
      <c r="BA146" s="984"/>
      <c r="BB146" s="984"/>
      <c r="BC146" s="984"/>
      <c r="BD146" s="1025"/>
      <c r="BE146" s="1018"/>
      <c r="BF146" s="1014"/>
      <c r="BG146" s="1014"/>
      <c r="BH146" s="1014"/>
      <c r="BI146" s="1008"/>
    </row>
    <row r="147" spans="1:61" ht="45" customHeight="1" x14ac:dyDescent="0.25">
      <c r="A147" s="962"/>
      <c r="B147" s="991"/>
      <c r="C147" s="1242"/>
      <c r="D147" s="953"/>
      <c r="E147" s="986"/>
      <c r="F147" s="953"/>
      <c r="G147" s="945"/>
      <c r="H147" s="953"/>
      <c r="I147" s="116" t="s">
        <v>181</v>
      </c>
      <c r="J147" s="149" t="s">
        <v>147</v>
      </c>
      <c r="K147" s="954"/>
      <c r="L147" s="955"/>
      <c r="M147" s="956"/>
      <c r="N147" s="976"/>
      <c r="O147" s="1240"/>
      <c r="P147" s="953"/>
      <c r="Q147" s="957"/>
      <c r="R147" s="962"/>
      <c r="S147" s="957"/>
      <c r="T147" s="957"/>
      <c r="U147" s="957"/>
      <c r="V147" s="962"/>
      <c r="W147" s="957"/>
      <c r="X147" s="957"/>
      <c r="Y147" s="957"/>
      <c r="Z147" s="937"/>
      <c r="AA147" s="937"/>
      <c r="AB147" s="937"/>
      <c r="AC147" s="937"/>
      <c r="AD147" s="945"/>
      <c r="AE147" s="971"/>
      <c r="AF147" s="969"/>
      <c r="AG147" s="975"/>
      <c r="AH147" s="969"/>
      <c r="AI147" s="956"/>
      <c r="AJ147" s="956"/>
      <c r="AK147" s="956"/>
      <c r="AL147" s="956"/>
      <c r="AM147" s="976"/>
      <c r="AN147" s="978"/>
      <c r="AO147" s="942"/>
      <c r="AP147" s="942"/>
      <c r="AQ147" s="943"/>
      <c r="AR147" s="973"/>
      <c r="AS147" s="985"/>
      <c r="AT147" s="987"/>
      <c r="AU147" s="987"/>
      <c r="AV147" s="987"/>
      <c r="AW147" s="987"/>
      <c r="AX147" s="987"/>
      <c r="AY147" s="987"/>
      <c r="AZ147" s="987"/>
      <c r="BA147" s="987"/>
      <c r="BB147" s="987"/>
      <c r="BC147" s="987"/>
      <c r="BD147" s="1011"/>
      <c r="BE147" s="1009"/>
      <c r="BF147" s="981"/>
      <c r="BG147" s="981"/>
      <c r="BH147" s="981"/>
      <c r="BI147" s="1002"/>
    </row>
    <row r="148" spans="1:61" ht="45" customHeight="1" x14ac:dyDescent="0.25">
      <c r="A148" s="962"/>
      <c r="B148" s="991"/>
      <c r="C148" s="1242"/>
      <c r="D148" s="953"/>
      <c r="E148" s="986"/>
      <c r="F148" s="953"/>
      <c r="G148" s="945"/>
      <c r="H148" s="953"/>
      <c r="I148" s="116" t="s">
        <v>182</v>
      </c>
      <c r="J148" s="149" t="s">
        <v>147</v>
      </c>
      <c r="K148" s="954"/>
      <c r="L148" s="955"/>
      <c r="M148" s="956"/>
      <c r="N148" s="976"/>
      <c r="O148" s="1240"/>
      <c r="P148" s="953"/>
      <c r="Q148" s="957"/>
      <c r="R148" s="962"/>
      <c r="S148" s="957"/>
      <c r="T148" s="957"/>
      <c r="U148" s="957"/>
      <c r="V148" s="962"/>
      <c r="W148" s="957"/>
      <c r="X148" s="957"/>
      <c r="Y148" s="957"/>
      <c r="Z148" s="937"/>
      <c r="AA148" s="937"/>
      <c r="AB148" s="937"/>
      <c r="AC148" s="937"/>
      <c r="AD148" s="945"/>
      <c r="AE148" s="971"/>
      <c r="AF148" s="969"/>
      <c r="AG148" s="975"/>
      <c r="AH148" s="969"/>
      <c r="AI148" s="956"/>
      <c r="AJ148" s="956"/>
      <c r="AK148" s="956"/>
      <c r="AL148" s="956"/>
      <c r="AM148" s="976"/>
      <c r="AN148" s="978"/>
      <c r="AO148" s="942"/>
      <c r="AP148" s="942"/>
      <c r="AQ148" s="943"/>
      <c r="AR148" s="973"/>
      <c r="AS148" s="985"/>
      <c r="AT148" s="987"/>
      <c r="AU148" s="987"/>
      <c r="AV148" s="987"/>
      <c r="AW148" s="987"/>
      <c r="AX148" s="987"/>
      <c r="AY148" s="987"/>
      <c r="AZ148" s="987"/>
      <c r="BA148" s="987"/>
      <c r="BB148" s="987"/>
      <c r="BC148" s="987"/>
      <c r="BD148" s="1011"/>
      <c r="BE148" s="1009"/>
      <c r="BF148" s="981"/>
      <c r="BG148" s="981"/>
      <c r="BH148" s="981"/>
      <c r="BI148" s="1002"/>
    </row>
    <row r="149" spans="1:61" ht="45" customHeight="1" x14ac:dyDescent="0.25">
      <c r="A149" s="962"/>
      <c r="B149" s="991"/>
      <c r="C149" s="1242"/>
      <c r="D149" s="953"/>
      <c r="E149" s="986"/>
      <c r="F149" s="953"/>
      <c r="G149" s="945"/>
      <c r="H149" s="953"/>
      <c r="I149" s="116" t="s">
        <v>183</v>
      </c>
      <c r="J149" s="149" t="s">
        <v>147</v>
      </c>
      <c r="K149" s="954"/>
      <c r="L149" s="955"/>
      <c r="M149" s="956"/>
      <c r="N149" s="976"/>
      <c r="O149" s="1240"/>
      <c r="P149" s="953"/>
      <c r="Q149" s="957"/>
      <c r="R149" s="962"/>
      <c r="S149" s="957"/>
      <c r="T149" s="957"/>
      <c r="U149" s="957"/>
      <c r="V149" s="962"/>
      <c r="W149" s="957"/>
      <c r="X149" s="957"/>
      <c r="Y149" s="957"/>
      <c r="Z149" s="938"/>
      <c r="AA149" s="938"/>
      <c r="AB149" s="938"/>
      <c r="AC149" s="938"/>
      <c r="AD149" s="946"/>
      <c r="AE149" s="972"/>
      <c r="AF149" s="969"/>
      <c r="AG149" s="975"/>
      <c r="AH149" s="969"/>
      <c r="AI149" s="956"/>
      <c r="AJ149" s="956"/>
      <c r="AK149" s="956"/>
      <c r="AL149" s="956"/>
      <c r="AM149" s="976"/>
      <c r="AN149" s="979"/>
      <c r="AO149" s="942"/>
      <c r="AP149" s="942"/>
      <c r="AQ149" s="943"/>
      <c r="AR149" s="973"/>
      <c r="AS149" s="985"/>
      <c r="AT149" s="987"/>
      <c r="AU149" s="987"/>
      <c r="AV149" s="987"/>
      <c r="AW149" s="987"/>
      <c r="AX149" s="987"/>
      <c r="AY149" s="987"/>
      <c r="AZ149" s="987"/>
      <c r="BA149" s="987"/>
      <c r="BB149" s="987"/>
      <c r="BC149" s="987"/>
      <c r="BD149" s="1011"/>
      <c r="BE149" s="1009"/>
      <c r="BF149" s="981"/>
      <c r="BG149" s="981"/>
      <c r="BH149" s="981"/>
      <c r="BI149" s="1002"/>
    </row>
    <row r="150" spans="1:61" ht="45" customHeight="1" x14ac:dyDescent="0.25">
      <c r="A150" s="962"/>
      <c r="B150" s="991"/>
      <c r="C150" s="1242"/>
      <c r="D150" s="953"/>
      <c r="E150" s="986" t="s">
        <v>605</v>
      </c>
      <c r="F150" s="953"/>
      <c r="G150" s="945"/>
      <c r="H150" s="953"/>
      <c r="I150" s="116" t="s">
        <v>184</v>
      </c>
      <c r="J150" s="149" t="s">
        <v>147</v>
      </c>
      <c r="K150" s="954"/>
      <c r="L150" s="955"/>
      <c r="M150" s="956"/>
      <c r="N150" s="976"/>
      <c r="O150" s="1054"/>
      <c r="P150" s="953" t="s">
        <v>149</v>
      </c>
      <c r="Q150" s="117" t="s">
        <v>150</v>
      </c>
      <c r="R150" s="118" t="s">
        <v>151</v>
      </c>
      <c r="S150" s="117">
        <f>+IFERROR(VLOOKUP(R150,[3]DATOS!$E$2:$F$17,2,FALSE),"")</f>
        <v>15</v>
      </c>
      <c r="T150" s="957">
        <f>SUM(S150:S156)</f>
        <v>100</v>
      </c>
      <c r="U150" s="957" t="str">
        <f>+IF(AND(T150&lt;=100,T150&gt;=96),"Fuerte",IF(AND(T150&lt;=95,T150&gt;=86),"Moderado",IF(AND(T150&lt;=85,K150&gt;=0),"Débil"," ")))</f>
        <v>Fuerte</v>
      </c>
      <c r="V150" s="962" t="s">
        <v>152</v>
      </c>
      <c r="W150" s="957" t="str">
        <f>IF(AND(EXACT(U150,"Fuerte"),(EXACT(V150,"Fuerte"))),"Fuerte",IF(AND(EXACT(U150,"Fuerte"),(EXACT(V150,"Moderado"))),"Moderado",IF(AND(EXACT(U150,"Fuerte"),(EXACT(V150,"Débil"))),"Débil",IF(AND(EXACT(U150,"Moderado"),(EXACT(V150,"Fuerte"))),"Moderado",IF(AND(EXACT(U150,"Moderado"),(EXACT(V150,"Moderado"))),"Moderado",IF(AND(EXACT(U150,"Moderado"),(EXACT(V150,"Débil"))),"Débil",IF(AND(EXACT(U150,"Débil"),(EXACT(V150,"Fuerte"))),"Débil",IF(AND(EXACT(U150,"Débil"),(EXACT(V150,"Moderado"))),"Débil",IF(AND(EXACT(U150,"Débil"),(EXACT(V150,"Débil"))),"Débil",)))))))))</f>
        <v>Fuerte</v>
      </c>
      <c r="X150" s="957">
        <f>IF(W150="Fuerte",100,IF(W150="Moderado",50,IF(W150="Débil",0)))</f>
        <v>100</v>
      </c>
      <c r="Y150" s="957"/>
      <c r="Z150" s="936"/>
      <c r="AA150" s="288"/>
      <c r="AB150" s="288"/>
      <c r="AC150" s="288"/>
      <c r="AD150" s="1048"/>
      <c r="AE150" s="1051"/>
      <c r="AF150" s="969"/>
      <c r="AG150" s="975"/>
      <c r="AH150" s="969"/>
      <c r="AI150" s="956"/>
      <c r="AJ150" s="956"/>
      <c r="AK150" s="956"/>
      <c r="AL150" s="956"/>
      <c r="AM150" s="976"/>
      <c r="AN150" s="980" t="s">
        <v>607</v>
      </c>
      <c r="AO150" s="942"/>
      <c r="AP150" s="942"/>
      <c r="AQ150" s="943"/>
      <c r="AR150" s="973" t="s">
        <v>608</v>
      </c>
      <c r="AS150" s="985"/>
      <c r="AT150" s="987"/>
      <c r="AU150" s="987"/>
      <c r="AV150" s="987"/>
      <c r="AW150" s="987"/>
      <c r="AX150" s="987"/>
      <c r="AY150" s="987"/>
      <c r="AZ150" s="987"/>
      <c r="BA150" s="987"/>
      <c r="BB150" s="987"/>
      <c r="BC150" s="987"/>
      <c r="BD150" s="1011"/>
      <c r="BE150" s="1009"/>
      <c r="BF150" s="981"/>
      <c r="BG150" s="981"/>
      <c r="BH150" s="981"/>
      <c r="BI150" s="1002"/>
    </row>
    <row r="151" spans="1:61" ht="45" customHeight="1" x14ac:dyDescent="0.25">
      <c r="A151" s="962"/>
      <c r="B151" s="991"/>
      <c r="C151" s="1242"/>
      <c r="D151" s="953"/>
      <c r="E151" s="986"/>
      <c r="F151" s="953"/>
      <c r="G151" s="945"/>
      <c r="H151" s="953"/>
      <c r="I151" s="119" t="s">
        <v>185</v>
      </c>
      <c r="J151" s="149" t="s">
        <v>147</v>
      </c>
      <c r="K151" s="954"/>
      <c r="L151" s="955"/>
      <c r="M151" s="956"/>
      <c r="N151" s="976"/>
      <c r="O151" s="1054"/>
      <c r="P151" s="953"/>
      <c r="Q151" s="117" t="s">
        <v>162</v>
      </c>
      <c r="R151" s="118" t="s">
        <v>163</v>
      </c>
      <c r="S151" s="117">
        <f>+IFERROR(VLOOKUP(R151,[3]DATOS!$E$2:$F$17,2,FALSE),"")</f>
        <v>15</v>
      </c>
      <c r="T151" s="957"/>
      <c r="U151" s="957"/>
      <c r="V151" s="962"/>
      <c r="W151" s="957"/>
      <c r="X151" s="957"/>
      <c r="Y151" s="957"/>
      <c r="Z151" s="937"/>
      <c r="AA151" s="289"/>
      <c r="AB151" s="289"/>
      <c r="AC151" s="289"/>
      <c r="AD151" s="1049"/>
      <c r="AE151" s="1052"/>
      <c r="AF151" s="969"/>
      <c r="AG151" s="975"/>
      <c r="AH151" s="969"/>
      <c r="AI151" s="956"/>
      <c r="AJ151" s="956"/>
      <c r="AK151" s="956"/>
      <c r="AL151" s="956"/>
      <c r="AM151" s="976"/>
      <c r="AN151" s="980"/>
      <c r="AO151" s="942"/>
      <c r="AP151" s="942"/>
      <c r="AQ151" s="943"/>
      <c r="AR151" s="973"/>
      <c r="AS151" s="985"/>
      <c r="AT151" s="987"/>
      <c r="AU151" s="987"/>
      <c r="AV151" s="987"/>
      <c r="AW151" s="987"/>
      <c r="AX151" s="987"/>
      <c r="AY151" s="987"/>
      <c r="AZ151" s="987"/>
      <c r="BA151" s="987"/>
      <c r="BB151" s="987"/>
      <c r="BC151" s="987"/>
      <c r="BD151" s="1011"/>
      <c r="BE151" s="1009"/>
      <c r="BF151" s="981"/>
      <c r="BG151" s="981"/>
      <c r="BH151" s="981"/>
      <c r="BI151" s="1002"/>
    </row>
    <row r="152" spans="1:61" ht="45" customHeight="1" x14ac:dyDescent="0.25">
      <c r="A152" s="962"/>
      <c r="B152" s="991"/>
      <c r="C152" s="1242"/>
      <c r="D152" s="953"/>
      <c r="E152" s="986"/>
      <c r="F152" s="953"/>
      <c r="G152" s="945"/>
      <c r="H152" s="953"/>
      <c r="I152" s="119" t="s">
        <v>186</v>
      </c>
      <c r="J152" s="149" t="s">
        <v>147</v>
      </c>
      <c r="K152" s="954"/>
      <c r="L152" s="955"/>
      <c r="M152" s="956"/>
      <c r="N152" s="976"/>
      <c r="O152" s="1054"/>
      <c r="P152" s="953"/>
      <c r="Q152" s="117" t="s">
        <v>165</v>
      </c>
      <c r="R152" s="118" t="s">
        <v>166</v>
      </c>
      <c r="S152" s="117">
        <f>+IFERROR(VLOOKUP(R152,[3]DATOS!$E$2:$F$17,2,FALSE),"")</f>
        <v>15</v>
      </c>
      <c r="T152" s="957"/>
      <c r="U152" s="957"/>
      <c r="V152" s="962"/>
      <c r="W152" s="957"/>
      <c r="X152" s="957"/>
      <c r="Y152" s="957"/>
      <c r="Z152" s="937"/>
      <c r="AA152" s="289"/>
      <c r="AB152" s="289"/>
      <c r="AC152" s="289"/>
      <c r="AD152" s="1049"/>
      <c r="AE152" s="1052"/>
      <c r="AF152" s="969"/>
      <c r="AG152" s="975"/>
      <c r="AH152" s="969"/>
      <c r="AI152" s="956"/>
      <c r="AJ152" s="956"/>
      <c r="AK152" s="956"/>
      <c r="AL152" s="956"/>
      <c r="AM152" s="976"/>
      <c r="AN152" s="980"/>
      <c r="AO152" s="942"/>
      <c r="AP152" s="942"/>
      <c r="AQ152" s="943"/>
      <c r="AR152" s="973"/>
      <c r="AS152" s="985"/>
      <c r="AT152" s="987"/>
      <c r="AU152" s="987"/>
      <c r="AV152" s="987"/>
      <c r="AW152" s="987"/>
      <c r="AX152" s="987"/>
      <c r="AY152" s="987"/>
      <c r="AZ152" s="987"/>
      <c r="BA152" s="987"/>
      <c r="BB152" s="987"/>
      <c r="BC152" s="987"/>
      <c r="BD152" s="1011"/>
      <c r="BE152" s="1009"/>
      <c r="BF152" s="981"/>
      <c r="BG152" s="981"/>
      <c r="BH152" s="981"/>
      <c r="BI152" s="1002"/>
    </row>
    <row r="153" spans="1:61" ht="45" customHeight="1" x14ac:dyDescent="0.25">
      <c r="A153" s="962"/>
      <c r="B153" s="991"/>
      <c r="C153" s="1242"/>
      <c r="D153" s="953"/>
      <c r="E153" s="986"/>
      <c r="F153" s="953"/>
      <c r="G153" s="945"/>
      <c r="H153" s="953"/>
      <c r="I153" s="119" t="s">
        <v>187</v>
      </c>
      <c r="J153" s="149" t="s">
        <v>147</v>
      </c>
      <c r="K153" s="954"/>
      <c r="L153" s="955"/>
      <c r="M153" s="956"/>
      <c r="N153" s="976"/>
      <c r="O153" s="1054"/>
      <c r="P153" s="953"/>
      <c r="Q153" s="117" t="s">
        <v>169</v>
      </c>
      <c r="R153" s="118" t="s">
        <v>170</v>
      </c>
      <c r="S153" s="117">
        <f>+IFERROR(VLOOKUP(R153,[3]DATOS!$E$2:$F$17,2,FALSE),"")</f>
        <v>15</v>
      </c>
      <c r="T153" s="957"/>
      <c r="U153" s="957"/>
      <c r="V153" s="962"/>
      <c r="W153" s="957"/>
      <c r="X153" s="957"/>
      <c r="Y153" s="957"/>
      <c r="Z153" s="937"/>
      <c r="AA153" s="289"/>
      <c r="AB153" s="289"/>
      <c r="AC153" s="289"/>
      <c r="AD153" s="1049"/>
      <c r="AE153" s="1052"/>
      <c r="AF153" s="969"/>
      <c r="AG153" s="975"/>
      <c r="AH153" s="969"/>
      <c r="AI153" s="956"/>
      <c r="AJ153" s="956"/>
      <c r="AK153" s="956"/>
      <c r="AL153" s="956"/>
      <c r="AM153" s="976"/>
      <c r="AN153" s="980"/>
      <c r="AO153" s="942"/>
      <c r="AP153" s="942"/>
      <c r="AQ153" s="943"/>
      <c r="AR153" s="973"/>
      <c r="AS153" s="985"/>
      <c r="AT153" s="987"/>
      <c r="AU153" s="987"/>
      <c r="AV153" s="987"/>
      <c r="AW153" s="987"/>
      <c r="AX153" s="987"/>
      <c r="AY153" s="987"/>
      <c r="AZ153" s="987"/>
      <c r="BA153" s="987"/>
      <c r="BB153" s="987"/>
      <c r="BC153" s="987"/>
      <c r="BD153" s="1011"/>
      <c r="BE153" s="1009"/>
      <c r="BF153" s="981"/>
      <c r="BG153" s="981"/>
      <c r="BH153" s="981"/>
      <c r="BI153" s="1002"/>
    </row>
    <row r="154" spans="1:61" ht="45" customHeight="1" x14ac:dyDescent="0.25">
      <c r="A154" s="962"/>
      <c r="B154" s="991"/>
      <c r="C154" s="1242"/>
      <c r="D154" s="953"/>
      <c r="E154" s="986"/>
      <c r="F154" s="953"/>
      <c r="G154" s="945"/>
      <c r="H154" s="953"/>
      <c r="I154" s="119" t="s">
        <v>188</v>
      </c>
      <c r="J154" s="149" t="s">
        <v>168</v>
      </c>
      <c r="K154" s="954"/>
      <c r="L154" s="955"/>
      <c r="M154" s="956"/>
      <c r="N154" s="976"/>
      <c r="O154" s="1054"/>
      <c r="P154" s="953"/>
      <c r="Q154" s="117" t="s">
        <v>172</v>
      </c>
      <c r="R154" s="118" t="s">
        <v>173</v>
      </c>
      <c r="S154" s="117">
        <f>+IFERROR(VLOOKUP(R154,[3]DATOS!$E$2:$F$17,2,FALSE),"")</f>
        <v>15</v>
      </c>
      <c r="T154" s="957"/>
      <c r="U154" s="957"/>
      <c r="V154" s="962"/>
      <c r="W154" s="957"/>
      <c r="X154" s="957"/>
      <c r="Y154" s="957"/>
      <c r="Z154" s="937"/>
      <c r="AA154" s="289"/>
      <c r="AB154" s="289"/>
      <c r="AC154" s="289"/>
      <c r="AD154" s="1049"/>
      <c r="AE154" s="1052"/>
      <c r="AF154" s="969"/>
      <c r="AG154" s="975"/>
      <c r="AH154" s="969"/>
      <c r="AI154" s="956"/>
      <c r="AJ154" s="956"/>
      <c r="AK154" s="956"/>
      <c r="AL154" s="956"/>
      <c r="AM154" s="976"/>
      <c r="AN154" s="980"/>
      <c r="AO154" s="942"/>
      <c r="AP154" s="942"/>
      <c r="AQ154" s="943"/>
      <c r="AR154" s="973"/>
      <c r="AS154" s="985"/>
      <c r="AT154" s="987"/>
      <c r="AU154" s="987"/>
      <c r="AV154" s="987"/>
      <c r="AW154" s="987"/>
      <c r="AX154" s="987"/>
      <c r="AY154" s="987"/>
      <c r="AZ154" s="987"/>
      <c r="BA154" s="987"/>
      <c r="BB154" s="987"/>
      <c r="BC154" s="987"/>
      <c r="BD154" s="1011"/>
      <c r="BE154" s="1009"/>
      <c r="BF154" s="981"/>
      <c r="BG154" s="981"/>
      <c r="BH154" s="981"/>
      <c r="BI154" s="1002"/>
    </row>
    <row r="155" spans="1:61" ht="45" customHeight="1" x14ac:dyDescent="0.25">
      <c r="A155" s="962"/>
      <c r="B155" s="991"/>
      <c r="C155" s="1242"/>
      <c r="D155" s="953"/>
      <c r="E155" s="986"/>
      <c r="F155" s="953"/>
      <c r="G155" s="945"/>
      <c r="H155" s="953"/>
      <c r="I155" s="119" t="s">
        <v>189</v>
      </c>
      <c r="J155" s="149" t="s">
        <v>168</v>
      </c>
      <c r="K155" s="954"/>
      <c r="L155" s="955"/>
      <c r="M155" s="956"/>
      <c r="N155" s="976"/>
      <c r="O155" s="1054"/>
      <c r="P155" s="953"/>
      <c r="Q155" s="117" t="s">
        <v>175</v>
      </c>
      <c r="R155" s="118" t="s">
        <v>176</v>
      </c>
      <c r="S155" s="117">
        <f>+IFERROR(VLOOKUP(R155,[3]DATOS!$E$2:$F$17,2,FALSE),"")</f>
        <v>15</v>
      </c>
      <c r="T155" s="957"/>
      <c r="U155" s="957"/>
      <c r="V155" s="962"/>
      <c r="W155" s="957"/>
      <c r="X155" s="957"/>
      <c r="Y155" s="957"/>
      <c r="Z155" s="937"/>
      <c r="AA155" s="289"/>
      <c r="AB155" s="289"/>
      <c r="AC155" s="289"/>
      <c r="AD155" s="1049"/>
      <c r="AE155" s="1052"/>
      <c r="AF155" s="969"/>
      <c r="AG155" s="975"/>
      <c r="AH155" s="969"/>
      <c r="AI155" s="956"/>
      <c r="AJ155" s="956"/>
      <c r="AK155" s="956"/>
      <c r="AL155" s="956"/>
      <c r="AM155" s="976"/>
      <c r="AN155" s="980"/>
      <c r="AO155" s="942"/>
      <c r="AP155" s="942"/>
      <c r="AQ155" s="943"/>
      <c r="AR155" s="973"/>
      <c r="AS155" s="985"/>
      <c r="AT155" s="987"/>
      <c r="AU155" s="987"/>
      <c r="AV155" s="987"/>
      <c r="AW155" s="987"/>
      <c r="AX155" s="987"/>
      <c r="AY155" s="987"/>
      <c r="AZ155" s="987"/>
      <c r="BA155" s="987"/>
      <c r="BB155" s="987"/>
      <c r="BC155" s="987"/>
      <c r="BD155" s="1011"/>
      <c r="BE155" s="1009"/>
      <c r="BF155" s="981"/>
      <c r="BG155" s="981"/>
      <c r="BH155" s="981"/>
      <c r="BI155" s="1002"/>
    </row>
    <row r="156" spans="1:61" ht="45" customHeight="1" x14ac:dyDescent="0.25">
      <c r="A156" s="962"/>
      <c r="B156" s="991"/>
      <c r="C156" s="1242"/>
      <c r="D156" s="953"/>
      <c r="E156" s="986"/>
      <c r="F156" s="953"/>
      <c r="G156" s="945"/>
      <c r="H156" s="953"/>
      <c r="I156" s="119" t="s">
        <v>190</v>
      </c>
      <c r="J156" s="149" t="s">
        <v>168</v>
      </c>
      <c r="K156" s="954"/>
      <c r="L156" s="955"/>
      <c r="M156" s="956"/>
      <c r="N156" s="976"/>
      <c r="O156" s="1054"/>
      <c r="P156" s="953"/>
      <c r="Q156" s="117" t="s">
        <v>178</v>
      </c>
      <c r="R156" s="118" t="s">
        <v>179</v>
      </c>
      <c r="S156" s="117">
        <f>+IFERROR(VLOOKUP(R156,[3]DATOS!$E$2:$F$17,2,FALSE),"")</f>
        <v>10</v>
      </c>
      <c r="T156" s="957"/>
      <c r="U156" s="957"/>
      <c r="V156" s="962"/>
      <c r="W156" s="957"/>
      <c r="X156" s="957"/>
      <c r="Y156" s="957"/>
      <c r="Z156" s="937"/>
      <c r="AA156" s="289"/>
      <c r="AB156" s="289"/>
      <c r="AC156" s="289"/>
      <c r="AD156" s="1049"/>
      <c r="AE156" s="1052"/>
      <c r="AF156" s="969"/>
      <c r="AG156" s="975"/>
      <c r="AH156" s="969"/>
      <c r="AI156" s="956"/>
      <c r="AJ156" s="956"/>
      <c r="AK156" s="956"/>
      <c r="AL156" s="956"/>
      <c r="AM156" s="976"/>
      <c r="AN156" s="980"/>
      <c r="AO156" s="942"/>
      <c r="AP156" s="942"/>
      <c r="AQ156" s="943"/>
      <c r="AR156" s="973"/>
      <c r="AS156" s="985"/>
      <c r="AT156" s="987"/>
      <c r="AU156" s="987"/>
      <c r="AV156" s="987"/>
      <c r="AW156" s="987"/>
      <c r="AX156" s="987"/>
      <c r="AY156" s="987"/>
      <c r="AZ156" s="987"/>
      <c r="BA156" s="987"/>
      <c r="BB156" s="987"/>
      <c r="BC156" s="987"/>
      <c r="BD156" s="1011"/>
      <c r="BE156" s="1009"/>
      <c r="BF156" s="981"/>
      <c r="BG156" s="981"/>
      <c r="BH156" s="981"/>
      <c r="BI156" s="1002"/>
    </row>
    <row r="157" spans="1:61" ht="45" customHeight="1" x14ac:dyDescent="0.25">
      <c r="A157" s="962"/>
      <c r="B157" s="991"/>
      <c r="C157" s="1242"/>
      <c r="D157" s="953"/>
      <c r="E157" s="986"/>
      <c r="F157" s="953"/>
      <c r="G157" s="946"/>
      <c r="H157" s="953"/>
      <c r="I157" s="119" t="s">
        <v>191</v>
      </c>
      <c r="J157" s="149" t="s">
        <v>168</v>
      </c>
      <c r="K157" s="954"/>
      <c r="L157" s="955"/>
      <c r="M157" s="956"/>
      <c r="N157" s="976"/>
      <c r="O157" s="1054"/>
      <c r="P157" s="953"/>
      <c r="Q157" s="117"/>
      <c r="R157" s="118"/>
      <c r="S157" s="117"/>
      <c r="T157" s="957"/>
      <c r="U157" s="957"/>
      <c r="V157" s="962"/>
      <c r="W157" s="957"/>
      <c r="X157" s="957"/>
      <c r="Y157" s="957"/>
      <c r="Z157" s="938"/>
      <c r="AA157" s="290"/>
      <c r="AB157" s="290"/>
      <c r="AC157" s="290"/>
      <c r="AD157" s="1050"/>
      <c r="AE157" s="1053"/>
      <c r="AF157" s="969"/>
      <c r="AG157" s="975"/>
      <c r="AH157" s="969"/>
      <c r="AI157" s="956"/>
      <c r="AJ157" s="956"/>
      <c r="AK157" s="956"/>
      <c r="AL157" s="956"/>
      <c r="AM157" s="976"/>
      <c r="AN157" s="980"/>
      <c r="AO157" s="942"/>
      <c r="AP157" s="942"/>
      <c r="AQ157" s="943"/>
      <c r="AR157" s="973"/>
      <c r="AS157" s="985"/>
      <c r="AT157" s="987"/>
      <c r="AU157" s="987"/>
      <c r="AV157" s="987"/>
      <c r="AW157" s="987"/>
      <c r="AX157" s="987"/>
      <c r="AY157" s="987"/>
      <c r="AZ157" s="987"/>
      <c r="BA157" s="987"/>
      <c r="BB157" s="987"/>
      <c r="BC157" s="987"/>
      <c r="BD157" s="1011"/>
      <c r="BE157" s="1009"/>
      <c r="BF157" s="981"/>
      <c r="BG157" s="981"/>
      <c r="BH157" s="981"/>
      <c r="BI157" s="1002"/>
    </row>
    <row r="158" spans="1:61" ht="45" customHeight="1" x14ac:dyDescent="0.25">
      <c r="A158" s="1010">
        <v>9</v>
      </c>
      <c r="B158" s="1146" t="s">
        <v>738</v>
      </c>
      <c r="C158" s="1248" t="s">
        <v>1063</v>
      </c>
      <c r="D158" s="1019" t="s">
        <v>142</v>
      </c>
      <c r="E158" s="1055" t="s">
        <v>598</v>
      </c>
      <c r="F158" s="1019" t="s">
        <v>599</v>
      </c>
      <c r="G158" s="1147" t="s">
        <v>527</v>
      </c>
      <c r="H158" s="1019" t="s">
        <v>145</v>
      </c>
      <c r="I158" s="291" t="s">
        <v>146</v>
      </c>
      <c r="J158" s="287" t="s">
        <v>147</v>
      </c>
      <c r="K158" s="1150">
        <f>COUNTIF(J158:J176,"Si")</f>
        <v>13</v>
      </c>
      <c r="L158" s="1151" t="str">
        <f>+IF(AND(K158&lt;6,K158&gt;0),"Moderado",IF(AND(K158&lt;12,K158&gt;5),"Mayor",IF(AND(K158&lt;20,K158&gt;11),"Catastrófico","Responda las Preguntas de Impacto")))</f>
        <v>Catastrófico</v>
      </c>
      <c r="M158" s="1152" t="str">
        <f>IF(AND(EXACT(H158,"Rara vez"),(EXACT(L158,"Moderado"))),"Moderado",IF(AND(EXACT(H158,"Rara vez"),(EXACT(L158,"Mayor"))),"Alto",IF(AND(EXACT(H158,"Rara vez"),(EXACT(L158,"Catastrófico"))),"Extremo",IF(AND(EXACT(H158,"Improbable"),(EXACT(L158,"Moderado"))),"Moderado",IF(AND(EXACT(H158,"Improbable"),(EXACT(L158,"Mayor"))),"Alto",IF(AND(EXACT(H158,"Improbable"),(EXACT(L158,"Catastrófico"))),"Extremo",IF(AND(EXACT(H158,"Posible"),(EXACT(L158,"Moderado"))),"Alto",IF(AND(EXACT(H158,"Posible"),(EXACT(L158,"Mayor"))),"Extremo",IF(AND(EXACT(H158,"Posible"),(EXACT(L158,"Catastrófico"))),"Extremo",IF(AND(EXACT(H158,"Probable"),(EXACT(L158,"Moderado"))),"Alto",IF(AND(EXACT(H158,"Probable"),(EXACT(L158,"Mayor"))),"Extremo",IF(AND(EXACT(H158,"Probable"),(EXACT(L158,"Catastrófico"))),"Extremo",IF(AND(EXACT(H158,"Casi Seguro"),(EXACT(L158,"Moderado"))),"Extremo",IF(AND(EXACT(H158,"Casi Seguro"),(EXACT(L158,"Mayor"))),"Extremo",IF(AND(EXACT(H158,"Casi Seguro"),(EXACT(L158,"Catastrófico"))),"Extremo","")))))))))))))))</f>
        <v>Extremo</v>
      </c>
      <c r="N158" s="1019" t="s">
        <v>528</v>
      </c>
      <c r="O158" s="1243" t="s">
        <v>1064</v>
      </c>
      <c r="P158" s="1019" t="s">
        <v>149</v>
      </c>
      <c r="Q158" s="292" t="s">
        <v>150</v>
      </c>
      <c r="R158" s="293" t="s">
        <v>151</v>
      </c>
      <c r="S158" s="292">
        <f>+IFERROR(VLOOKUP(R158,[3]DATOS!$E$2:$F$17,2,FALSE),"")</f>
        <v>15</v>
      </c>
      <c r="T158" s="1153">
        <f>SUM(S158:S164)</f>
        <v>100</v>
      </c>
      <c r="U158" s="1153" t="str">
        <f>+IF(AND(T158&lt;=100,T158&gt;=96),"Fuerte",IF(AND(T158&lt;=95,T158&gt;=86),"Moderado",IF(AND(T158&lt;=85,K158&gt;=0),"Débil"," ")))</f>
        <v>Fuerte</v>
      </c>
      <c r="V158" s="1010" t="s">
        <v>152</v>
      </c>
      <c r="W158" s="1153" t="str">
        <f>IF(AND(EXACT(U158,"Fuerte"),(EXACT(V158,"Fuerte"))),"Fuerte",IF(AND(EXACT(U158,"Fuerte"),(EXACT(V158,"Moderado"))),"Moderado",IF(AND(EXACT(U158,"Fuerte"),(EXACT(V158,"Débil"))),"Débil",IF(AND(EXACT(U158,"Moderado"),(EXACT(V158,"Fuerte"))),"Moderado",IF(AND(EXACT(U158,"Moderado"),(EXACT(V158,"Moderado"))),"Moderado",IF(AND(EXACT(U158,"Moderado"),(EXACT(V158,"Débil"))),"Débil",IF(AND(EXACT(U158,"Débil"),(EXACT(V158,"Fuerte"))),"Débil",IF(AND(EXACT(U158,"Débil"),(EXACT(V158,"Moderado"))),"Débil",IF(AND(EXACT(U158,"Débil"),(EXACT(V158,"Débil"))),"Débil",)))))))))</f>
        <v>Fuerte</v>
      </c>
      <c r="X158" s="1153">
        <f>IF(W158="Fuerte",100,IF(W158="Moderado",50,IF(W158="Débil",0)))</f>
        <v>100</v>
      </c>
      <c r="Y158" s="1153">
        <f>AVERAGE(X158:X176)</f>
        <v>100</v>
      </c>
      <c r="Z158" s="1156" t="s">
        <v>66</v>
      </c>
      <c r="AA158" s="294"/>
      <c r="AB158" s="294"/>
      <c r="AC158" s="294"/>
      <c r="AD158" s="1147" t="s">
        <v>600</v>
      </c>
      <c r="AE158" s="970" t="s">
        <v>606</v>
      </c>
      <c r="AF158" s="1160" t="str">
        <f>+IF(Y158=100,"Fuerte",IF(AND(Y158&lt;=99,Y158&gt;=50),"Moderado",IF(Y158&lt;50,"Débil"," ")))</f>
        <v>Fuerte</v>
      </c>
      <c r="AG158" s="1161" t="s">
        <v>156</v>
      </c>
      <c r="AH158" s="1160" t="s">
        <v>157</v>
      </c>
      <c r="AI158" s="1152" t="str">
        <f>IF(AND(OR(AH158="Directamente",AH158="Indirectamente",AH158="No Disminuye"),(AF158="Fuerte"),(AG158="Directamente"),(OR(H158="Rara vez",H158="Improbable",H158="Posible"))),"Rara vez",IF(AND(OR(AH158="Directamente",AH158="Indirectamente",AH158="No Disminuye"),(AF158="Fuerte"),(AG158="Directamente"),(H158="Probable")),"Improbable",IF(AND(OR(AH158="Directamente",AH158="Indirectamente",AH158="No Disminuye"),(AF158="Fuerte"),(AG158="Directamente"),(H158="Casi Seguro")),"Posible",IF(AND(AH158="Directamente",AG158="No disminuye",AF158="Fuerte"),H158,IF(AND(OR(AH158="Directamente",AH158="Indirectamente",AH158="No Disminuye"),AF158="Moderado",AG158="Directamente",(OR(H158="Rara vez",H158="Improbable"))),"Rara vez",IF(AND(OR(AH158="Directamente",AH158="Indirectamente",AH158="No Disminuye"),(AF158="Moderado"),(AG158="Directamente"),(H158="Posible")),"Improbable",IF(AND(OR(AH158="Directamente",AH158="Indirectamente",AH158="No Disminuye"),(AF158="Moderado"),(AG158="Directamente"),(H158="Probable")),"Posible",IF(AND(OR(AH158="Directamente",AH158="Indirectamente",AH158="No Disminuye"),(AF158="Moderado"),(AG158="Directamente"),(H158="Casi Seguro")),"Probable",IF(AND(AH158="Directamente",AG158="No disminuye",AF158="Moderado"),H158,IF(AF158="Débil",H158," ESTA COMBINACION NO ESTÁ CONTEMPLADA EN LA METODOLOGÍA "))))))))))</f>
        <v>Rara vez</v>
      </c>
      <c r="AJ158" s="1152" t="str">
        <f>IF(AND(OR(AH158="Directamente",AH158="Indirectamente",AH158="No Disminuye"),AF158="Moderado",AG158="Directamente",(OR(H158="Raro",H158="Improbable"))),"Raro",IF(AND(OR(AH158="Directamente",AH158="Indirectamente",AH158="No Disminuye"),(AF158="Moderado"),(AG158="Directamente"),(H158="Posible")),"Improbable",IF(AND(OR(AH158="Directamente",AH158="Indirectamente",AH158="No Disminuye"),(AF158="Moderado"),(AG158="Directamente"),(H158="Probable")),"Posible",IF(AND(OR(AH158="Directamente",AH158="Indirectamente",AH158="No Disminuye"),(AF158="Moderado"),(AG158="Directamente"),(H158="Casi Seguro")),"Probable",IF(AND(AH158="Directamente",AG158="No disminuye",AF158="Moderado"),H158," ")))))</f>
        <v xml:space="preserve"> </v>
      </c>
      <c r="AK158" s="1152" t="str">
        <f>L158</f>
        <v>Catastrófico</v>
      </c>
      <c r="AL158" s="1152" t="str">
        <f>IF(AND(EXACT(AI158,"Rara vez"),(EXACT(AK158,"Moderado"))),"Moderado",IF(AND(EXACT(AI158,"Rara vez"),(EXACT(AK158,"Mayor"))),"Alto",IF(AND(EXACT(AI158,"Rara vez"),(EXACT(AK158,"Catastrófico"))),"Extremo",IF(AND(EXACT(AI158,"Improbable"),(EXACT(AK158,"Moderado"))),"Moderado",IF(AND(EXACT(AI158,"Improbable"),(EXACT(AK158,"Mayor"))),"Alto",IF(AND(EXACT(AI158,"Improbable"),(EXACT(AK158,"Catastrófico"))),"Extremo",IF(AND(EXACT(AI158,"Posible"),(EXACT(AK158,"Moderado"))),"Alto",IF(AND(EXACT(AI158,"Posible"),(EXACT(AK158,"Mayor"))),"Extremo",IF(AND(EXACT(AI158,"Posible"),(EXACT(AK158,"Catastrófico"))),"Extremo",IF(AND(EXACT(AI158,"Probable"),(EXACT(AK158,"Moderado"))),"Alto",IF(AND(EXACT(AI158,"Probable"),(EXACT(AK158,"Mayor"))),"Extremo",IF(AND(EXACT(AI158,"Probable"),(EXACT(AK158,"Catastrófico"))),"Extremo",IF(AND(EXACT(AI158,"Casi Seguro"),(EXACT(AK158,"Moderado"))),"Extremo",IF(AND(EXACT(AI158,"Casi Seguro"),(EXACT(AK158,"Mayor"))),"Extremo",IF(AND(EXACT(AI158,"Casi Seguro"),(EXACT(AK158,"Catastrófico"))),"Extremo","")))))))))))))))</f>
        <v>Extremo</v>
      </c>
      <c r="AM158" s="1019" t="s">
        <v>528</v>
      </c>
      <c r="AN158" s="1142" t="s">
        <v>607</v>
      </c>
      <c r="AO158" s="1145">
        <v>44562</v>
      </c>
      <c r="AP158" s="1145">
        <v>44926</v>
      </c>
      <c r="AQ158" s="1154" t="s">
        <v>603</v>
      </c>
      <c r="AR158" s="1155" t="s">
        <v>1072</v>
      </c>
      <c r="AS158" s="281"/>
      <c r="AT158" s="282"/>
      <c r="AU158" s="282"/>
      <c r="AV158" s="282"/>
      <c r="AW158" s="282"/>
      <c r="AX158" s="282"/>
      <c r="AY158" s="282"/>
      <c r="AZ158" s="282"/>
      <c r="BA158" s="282"/>
      <c r="BB158" s="282"/>
      <c r="BC158" s="282"/>
      <c r="BD158" s="284"/>
      <c r="BE158" s="285"/>
      <c r="BF158" s="283"/>
      <c r="BG158" s="283"/>
      <c r="BH158" s="283"/>
      <c r="BI158" s="286"/>
    </row>
    <row r="159" spans="1:61" ht="45" customHeight="1" x14ac:dyDescent="0.25">
      <c r="A159" s="1010"/>
      <c r="B159" s="1146"/>
      <c r="C159" s="1248"/>
      <c r="D159" s="1019"/>
      <c r="E159" s="1055"/>
      <c r="F159" s="1019"/>
      <c r="G159" s="1148"/>
      <c r="H159" s="1019"/>
      <c r="I159" s="291" t="s">
        <v>161</v>
      </c>
      <c r="J159" s="287" t="s">
        <v>147</v>
      </c>
      <c r="K159" s="1150"/>
      <c r="L159" s="1151"/>
      <c r="M159" s="1152"/>
      <c r="N159" s="1019"/>
      <c r="O159" s="1243"/>
      <c r="P159" s="1019"/>
      <c r="Q159" s="292" t="s">
        <v>162</v>
      </c>
      <c r="R159" s="293" t="s">
        <v>163</v>
      </c>
      <c r="S159" s="292">
        <f>+IFERROR(VLOOKUP(R159,[3]DATOS!$E$2:$F$17,2,FALSE),"")</f>
        <v>15</v>
      </c>
      <c r="T159" s="1153"/>
      <c r="U159" s="1153"/>
      <c r="V159" s="1010"/>
      <c r="W159" s="1153"/>
      <c r="X159" s="1153"/>
      <c r="Y159" s="1153"/>
      <c r="Z159" s="1157"/>
      <c r="AA159" s="295"/>
      <c r="AB159" s="295"/>
      <c r="AC159" s="295"/>
      <c r="AD159" s="1148"/>
      <c r="AE159" s="971"/>
      <c r="AF159" s="1160"/>
      <c r="AG159" s="1161"/>
      <c r="AH159" s="1160"/>
      <c r="AI159" s="1152"/>
      <c r="AJ159" s="1152"/>
      <c r="AK159" s="1152"/>
      <c r="AL159" s="1152"/>
      <c r="AM159" s="1019"/>
      <c r="AN159" s="1143"/>
      <c r="AO159" s="1145"/>
      <c r="AP159" s="1145"/>
      <c r="AQ159" s="1154"/>
      <c r="AR159" s="1155"/>
      <c r="AS159" s="281"/>
      <c r="AT159" s="282"/>
      <c r="AU159" s="282"/>
      <c r="AV159" s="282"/>
      <c r="AW159" s="282"/>
      <c r="AX159" s="282"/>
      <c r="AY159" s="282"/>
      <c r="AZ159" s="282"/>
      <c r="BA159" s="282"/>
      <c r="BB159" s="282"/>
      <c r="BC159" s="282"/>
      <c r="BD159" s="284"/>
      <c r="BE159" s="285"/>
      <c r="BF159" s="283"/>
      <c r="BG159" s="283"/>
      <c r="BH159" s="283"/>
      <c r="BI159" s="286"/>
    </row>
    <row r="160" spans="1:61" ht="45" customHeight="1" x14ac:dyDescent="0.25">
      <c r="A160" s="1010"/>
      <c r="B160" s="1146"/>
      <c r="C160" s="1248"/>
      <c r="D160" s="1019"/>
      <c r="E160" s="1055"/>
      <c r="F160" s="1019"/>
      <c r="G160" s="1148"/>
      <c r="H160" s="1019"/>
      <c r="I160" s="291" t="s">
        <v>164</v>
      </c>
      <c r="J160" s="287" t="s">
        <v>147</v>
      </c>
      <c r="K160" s="1150"/>
      <c r="L160" s="1151"/>
      <c r="M160" s="1152"/>
      <c r="N160" s="1019"/>
      <c r="O160" s="1243"/>
      <c r="P160" s="1019"/>
      <c r="Q160" s="292" t="s">
        <v>165</v>
      </c>
      <c r="R160" s="293" t="s">
        <v>166</v>
      </c>
      <c r="S160" s="292">
        <f>+IFERROR(VLOOKUP(R160,[3]DATOS!$E$2:$F$17,2,FALSE),"")</f>
        <v>15</v>
      </c>
      <c r="T160" s="1153"/>
      <c r="U160" s="1153"/>
      <c r="V160" s="1010"/>
      <c r="W160" s="1153"/>
      <c r="X160" s="1153"/>
      <c r="Y160" s="1153"/>
      <c r="Z160" s="1157"/>
      <c r="AA160" s="295"/>
      <c r="AB160" s="295"/>
      <c r="AC160" s="295"/>
      <c r="AD160" s="1148"/>
      <c r="AE160" s="971"/>
      <c r="AF160" s="1160"/>
      <c r="AG160" s="1161"/>
      <c r="AH160" s="1160"/>
      <c r="AI160" s="1152"/>
      <c r="AJ160" s="1152"/>
      <c r="AK160" s="1152"/>
      <c r="AL160" s="1152"/>
      <c r="AM160" s="1019"/>
      <c r="AN160" s="1143"/>
      <c r="AO160" s="1145"/>
      <c r="AP160" s="1145"/>
      <c r="AQ160" s="1154"/>
      <c r="AR160" s="1155"/>
      <c r="AS160" s="281"/>
      <c r="AT160" s="282"/>
      <c r="AU160" s="282"/>
      <c r="AV160" s="282"/>
      <c r="AW160" s="282"/>
      <c r="AX160" s="282"/>
      <c r="AY160" s="282"/>
      <c r="AZ160" s="282"/>
      <c r="BA160" s="282"/>
      <c r="BB160" s="282"/>
      <c r="BC160" s="282"/>
      <c r="BD160" s="284"/>
      <c r="BE160" s="285"/>
      <c r="BF160" s="283"/>
      <c r="BG160" s="283"/>
      <c r="BH160" s="283"/>
      <c r="BI160" s="286"/>
    </row>
    <row r="161" spans="1:61" ht="45" customHeight="1" x14ac:dyDescent="0.25">
      <c r="A161" s="1010"/>
      <c r="B161" s="1146"/>
      <c r="C161" s="1248"/>
      <c r="D161" s="1019"/>
      <c r="E161" s="1055"/>
      <c r="F161" s="1019"/>
      <c r="G161" s="1148"/>
      <c r="H161" s="1019"/>
      <c r="I161" s="291" t="s">
        <v>167</v>
      </c>
      <c r="J161" s="287" t="s">
        <v>168</v>
      </c>
      <c r="K161" s="1150"/>
      <c r="L161" s="1151"/>
      <c r="M161" s="1152"/>
      <c r="N161" s="1019"/>
      <c r="O161" s="1243"/>
      <c r="P161" s="1019"/>
      <c r="Q161" s="292" t="s">
        <v>169</v>
      </c>
      <c r="R161" s="293" t="s">
        <v>170</v>
      </c>
      <c r="S161" s="292">
        <f>+IFERROR(VLOOKUP(R161,[3]DATOS!$E$2:$F$17,2,FALSE),"")</f>
        <v>15</v>
      </c>
      <c r="T161" s="1153"/>
      <c r="U161" s="1153"/>
      <c r="V161" s="1010"/>
      <c r="W161" s="1153"/>
      <c r="X161" s="1153"/>
      <c r="Y161" s="1153"/>
      <c r="Z161" s="1157"/>
      <c r="AA161" s="295"/>
      <c r="AB161" s="295"/>
      <c r="AC161" s="295"/>
      <c r="AD161" s="1148"/>
      <c r="AE161" s="971"/>
      <c r="AF161" s="1160"/>
      <c r="AG161" s="1161"/>
      <c r="AH161" s="1160"/>
      <c r="AI161" s="1152"/>
      <c r="AJ161" s="1152"/>
      <c r="AK161" s="1152"/>
      <c r="AL161" s="1152"/>
      <c r="AM161" s="1019"/>
      <c r="AN161" s="1143"/>
      <c r="AO161" s="1145"/>
      <c r="AP161" s="1145"/>
      <c r="AQ161" s="1154"/>
      <c r="AR161" s="1155"/>
      <c r="AS161" s="281"/>
      <c r="AT161" s="282"/>
      <c r="AU161" s="282"/>
      <c r="AV161" s="282"/>
      <c r="AW161" s="282"/>
      <c r="AX161" s="282"/>
      <c r="AY161" s="282"/>
      <c r="AZ161" s="282"/>
      <c r="BA161" s="282"/>
      <c r="BB161" s="282"/>
      <c r="BC161" s="282"/>
      <c r="BD161" s="284"/>
      <c r="BE161" s="285"/>
      <c r="BF161" s="283"/>
      <c r="BG161" s="283"/>
      <c r="BH161" s="283"/>
      <c r="BI161" s="286"/>
    </row>
    <row r="162" spans="1:61" ht="45" customHeight="1" x14ac:dyDescent="0.25">
      <c r="A162" s="1010"/>
      <c r="B162" s="1146"/>
      <c r="C162" s="1248"/>
      <c r="D162" s="1019"/>
      <c r="E162" s="1055"/>
      <c r="F162" s="1019"/>
      <c r="G162" s="1148"/>
      <c r="H162" s="1019"/>
      <c r="I162" s="291" t="s">
        <v>171</v>
      </c>
      <c r="J162" s="287" t="s">
        <v>147</v>
      </c>
      <c r="K162" s="1150"/>
      <c r="L162" s="1151"/>
      <c r="M162" s="1152"/>
      <c r="N162" s="1019"/>
      <c r="O162" s="1243"/>
      <c r="P162" s="1019"/>
      <c r="Q162" s="292" t="s">
        <v>172</v>
      </c>
      <c r="R162" s="293" t="s">
        <v>173</v>
      </c>
      <c r="S162" s="292">
        <f>+IFERROR(VLOOKUP(R162,[3]DATOS!$E$2:$F$17,2,FALSE),"")</f>
        <v>15</v>
      </c>
      <c r="T162" s="1153"/>
      <c r="U162" s="1153"/>
      <c r="V162" s="1010"/>
      <c r="W162" s="1153"/>
      <c r="X162" s="1153"/>
      <c r="Y162" s="1153"/>
      <c r="Z162" s="1157"/>
      <c r="AA162" s="295"/>
      <c r="AB162" s="295"/>
      <c r="AC162" s="295"/>
      <c r="AD162" s="1148"/>
      <c r="AE162" s="971"/>
      <c r="AF162" s="1160"/>
      <c r="AG162" s="1161"/>
      <c r="AH162" s="1160"/>
      <c r="AI162" s="1152"/>
      <c r="AJ162" s="1152"/>
      <c r="AK162" s="1152"/>
      <c r="AL162" s="1152"/>
      <c r="AM162" s="1019"/>
      <c r="AN162" s="1143"/>
      <c r="AO162" s="1145"/>
      <c r="AP162" s="1145"/>
      <c r="AQ162" s="1154"/>
      <c r="AR162" s="1155"/>
      <c r="AS162" s="281"/>
      <c r="AT162" s="282"/>
      <c r="AU162" s="282"/>
      <c r="AV162" s="282"/>
      <c r="AW162" s="282"/>
      <c r="AX162" s="282"/>
      <c r="AY162" s="282"/>
      <c r="AZ162" s="282"/>
      <c r="BA162" s="282"/>
      <c r="BB162" s="282"/>
      <c r="BC162" s="282"/>
      <c r="BD162" s="284"/>
      <c r="BE162" s="285"/>
      <c r="BF162" s="283"/>
      <c r="BG162" s="283"/>
      <c r="BH162" s="283"/>
      <c r="BI162" s="286"/>
    </row>
    <row r="163" spans="1:61" ht="45" customHeight="1" x14ac:dyDescent="0.25">
      <c r="A163" s="1010"/>
      <c r="B163" s="1146"/>
      <c r="C163" s="1248"/>
      <c r="D163" s="1019"/>
      <c r="E163" s="1055"/>
      <c r="F163" s="1019"/>
      <c r="G163" s="1148"/>
      <c r="H163" s="1019"/>
      <c r="I163" s="291" t="s">
        <v>174</v>
      </c>
      <c r="J163" s="287" t="s">
        <v>147</v>
      </c>
      <c r="K163" s="1150"/>
      <c r="L163" s="1151"/>
      <c r="M163" s="1152"/>
      <c r="N163" s="1019"/>
      <c r="O163" s="1243"/>
      <c r="P163" s="1019"/>
      <c r="Q163" s="292" t="s">
        <v>175</v>
      </c>
      <c r="R163" s="293" t="s">
        <v>176</v>
      </c>
      <c r="S163" s="292">
        <f>+IFERROR(VLOOKUP(R163,[3]DATOS!$E$2:$F$17,2,FALSE),"")</f>
        <v>15</v>
      </c>
      <c r="T163" s="1153"/>
      <c r="U163" s="1153"/>
      <c r="V163" s="1010"/>
      <c r="W163" s="1153"/>
      <c r="X163" s="1153"/>
      <c r="Y163" s="1153"/>
      <c r="Z163" s="1157"/>
      <c r="AA163" s="295">
        <v>2</v>
      </c>
      <c r="AB163" s="295">
        <v>2</v>
      </c>
      <c r="AC163" s="295">
        <v>2</v>
      </c>
      <c r="AD163" s="1148"/>
      <c r="AE163" s="971"/>
      <c r="AF163" s="1160"/>
      <c r="AG163" s="1161"/>
      <c r="AH163" s="1160"/>
      <c r="AI163" s="1152"/>
      <c r="AJ163" s="1152"/>
      <c r="AK163" s="1152"/>
      <c r="AL163" s="1152"/>
      <c r="AM163" s="1019"/>
      <c r="AN163" s="1143"/>
      <c r="AO163" s="1145"/>
      <c r="AP163" s="1145"/>
      <c r="AQ163" s="1154"/>
      <c r="AR163" s="1155"/>
      <c r="AS163" s="281"/>
      <c r="AT163" s="282"/>
      <c r="AU163" s="282"/>
      <c r="AV163" s="282"/>
      <c r="AW163" s="282"/>
      <c r="AX163" s="282"/>
      <c r="AY163" s="282"/>
      <c r="AZ163" s="282"/>
      <c r="BA163" s="282"/>
      <c r="BB163" s="282"/>
      <c r="BC163" s="282"/>
      <c r="BD163" s="284"/>
      <c r="BE163" s="285"/>
      <c r="BF163" s="283"/>
      <c r="BG163" s="283"/>
      <c r="BH163" s="283"/>
      <c r="BI163" s="286"/>
    </row>
    <row r="164" spans="1:61" ht="45" customHeight="1" x14ac:dyDescent="0.25">
      <c r="A164" s="1010"/>
      <c r="B164" s="1146"/>
      <c r="C164" s="1248"/>
      <c r="D164" s="1019"/>
      <c r="E164" s="1055"/>
      <c r="F164" s="1019"/>
      <c r="G164" s="1148"/>
      <c r="H164" s="1019"/>
      <c r="I164" s="291" t="s">
        <v>177</v>
      </c>
      <c r="J164" s="287" t="s">
        <v>168</v>
      </c>
      <c r="K164" s="1150"/>
      <c r="L164" s="1151"/>
      <c r="M164" s="1152"/>
      <c r="N164" s="1019"/>
      <c r="O164" s="1243"/>
      <c r="P164" s="1019"/>
      <c r="Q164" s="292" t="s">
        <v>178</v>
      </c>
      <c r="R164" s="293" t="s">
        <v>179</v>
      </c>
      <c r="S164" s="292">
        <f>+IFERROR(VLOOKUP(R164,[3]DATOS!$E$2:$F$17,2,FALSE),"")</f>
        <v>10</v>
      </c>
      <c r="T164" s="1153"/>
      <c r="U164" s="1153"/>
      <c r="V164" s="1010"/>
      <c r="W164" s="1153"/>
      <c r="X164" s="1153"/>
      <c r="Y164" s="1153"/>
      <c r="Z164" s="1157"/>
      <c r="AA164" s="295"/>
      <c r="AB164" s="295"/>
      <c r="AC164" s="295"/>
      <c r="AD164" s="1148"/>
      <c r="AE164" s="971"/>
      <c r="AF164" s="1160"/>
      <c r="AG164" s="1161"/>
      <c r="AH164" s="1160"/>
      <c r="AI164" s="1152"/>
      <c r="AJ164" s="1152"/>
      <c r="AK164" s="1152"/>
      <c r="AL164" s="1152"/>
      <c r="AM164" s="1019"/>
      <c r="AN164" s="1143"/>
      <c r="AO164" s="1145"/>
      <c r="AP164" s="1145"/>
      <c r="AQ164" s="1154"/>
      <c r="AR164" s="1155"/>
      <c r="AS164" s="281"/>
      <c r="AT164" s="282"/>
      <c r="AU164" s="282"/>
      <c r="AV164" s="282"/>
      <c r="AW164" s="282"/>
      <c r="AX164" s="282"/>
      <c r="AY164" s="282"/>
      <c r="AZ164" s="282"/>
      <c r="BA164" s="282"/>
      <c r="BB164" s="282"/>
      <c r="BC164" s="282"/>
      <c r="BD164" s="284"/>
      <c r="BE164" s="285"/>
      <c r="BF164" s="283"/>
      <c r="BG164" s="283"/>
      <c r="BH164" s="283"/>
      <c r="BI164" s="286"/>
    </row>
    <row r="165" spans="1:61" ht="45" customHeight="1" x14ac:dyDescent="0.25">
      <c r="A165" s="1010"/>
      <c r="B165" s="1146"/>
      <c r="C165" s="1248"/>
      <c r="D165" s="1019"/>
      <c r="E165" s="1055"/>
      <c r="F165" s="1019"/>
      <c r="G165" s="1148"/>
      <c r="H165" s="1019"/>
      <c r="I165" s="291" t="s">
        <v>180</v>
      </c>
      <c r="J165" s="287" t="s">
        <v>147</v>
      </c>
      <c r="K165" s="1150"/>
      <c r="L165" s="1151"/>
      <c r="M165" s="1152"/>
      <c r="N165" s="1019"/>
      <c r="O165" s="1243"/>
      <c r="P165" s="1019"/>
      <c r="Q165" s="1153"/>
      <c r="R165" s="1010"/>
      <c r="S165" s="1153"/>
      <c r="T165" s="1153"/>
      <c r="U165" s="1153"/>
      <c r="V165" s="1010"/>
      <c r="W165" s="1153"/>
      <c r="X165" s="1153"/>
      <c r="Y165" s="1153"/>
      <c r="Z165" s="1157"/>
      <c r="AA165" s="295"/>
      <c r="AB165" s="295"/>
      <c r="AC165" s="295"/>
      <c r="AD165" s="1148"/>
      <c r="AE165" s="971"/>
      <c r="AF165" s="1160"/>
      <c r="AG165" s="1161"/>
      <c r="AH165" s="1160"/>
      <c r="AI165" s="1152"/>
      <c r="AJ165" s="1152"/>
      <c r="AK165" s="1152"/>
      <c r="AL165" s="1152"/>
      <c r="AM165" s="1019"/>
      <c r="AN165" s="1143"/>
      <c r="AO165" s="1145"/>
      <c r="AP165" s="1145"/>
      <c r="AQ165" s="1154"/>
      <c r="AR165" s="1155"/>
      <c r="AS165" s="281"/>
      <c r="AT165" s="282"/>
      <c r="AU165" s="282"/>
      <c r="AV165" s="282"/>
      <c r="AW165" s="282"/>
      <c r="AX165" s="282"/>
      <c r="AY165" s="282"/>
      <c r="AZ165" s="282"/>
      <c r="BA165" s="282"/>
      <c r="BB165" s="282"/>
      <c r="BC165" s="282"/>
      <c r="BD165" s="284"/>
      <c r="BE165" s="285"/>
      <c r="BF165" s="283"/>
      <c r="BG165" s="283"/>
      <c r="BH165" s="283"/>
      <c r="BI165" s="286"/>
    </row>
    <row r="166" spans="1:61" ht="45" customHeight="1" x14ac:dyDescent="0.25">
      <c r="A166" s="1010"/>
      <c r="B166" s="1146"/>
      <c r="C166" s="1248"/>
      <c r="D166" s="1019"/>
      <c r="E166" s="1055"/>
      <c r="F166" s="1019"/>
      <c r="G166" s="1148"/>
      <c r="H166" s="1019"/>
      <c r="I166" s="291" t="s">
        <v>181</v>
      </c>
      <c r="J166" s="287" t="s">
        <v>147</v>
      </c>
      <c r="K166" s="1150"/>
      <c r="L166" s="1151"/>
      <c r="M166" s="1152"/>
      <c r="N166" s="1019"/>
      <c r="O166" s="1243"/>
      <c r="P166" s="1019"/>
      <c r="Q166" s="1153"/>
      <c r="R166" s="1010"/>
      <c r="S166" s="1153"/>
      <c r="T166" s="1153"/>
      <c r="U166" s="1153"/>
      <c r="V166" s="1010"/>
      <c r="W166" s="1153"/>
      <c r="X166" s="1153"/>
      <c r="Y166" s="1153"/>
      <c r="Z166" s="1157"/>
      <c r="AA166" s="295"/>
      <c r="AB166" s="295"/>
      <c r="AC166" s="295"/>
      <c r="AD166" s="1148"/>
      <c r="AE166" s="971"/>
      <c r="AF166" s="1160"/>
      <c r="AG166" s="1161"/>
      <c r="AH166" s="1160"/>
      <c r="AI166" s="1152"/>
      <c r="AJ166" s="1152"/>
      <c r="AK166" s="1152"/>
      <c r="AL166" s="1152"/>
      <c r="AM166" s="1019"/>
      <c r="AN166" s="1143"/>
      <c r="AO166" s="1145"/>
      <c r="AP166" s="1145"/>
      <c r="AQ166" s="1154"/>
      <c r="AR166" s="1155"/>
      <c r="AS166" s="281"/>
      <c r="AT166" s="282"/>
      <c r="AU166" s="282"/>
      <c r="AV166" s="282"/>
      <c r="AW166" s="282"/>
      <c r="AX166" s="282"/>
      <c r="AY166" s="282"/>
      <c r="AZ166" s="282"/>
      <c r="BA166" s="282"/>
      <c r="BB166" s="282"/>
      <c r="BC166" s="282"/>
      <c r="BD166" s="284"/>
      <c r="BE166" s="285"/>
      <c r="BF166" s="283"/>
      <c r="BG166" s="283"/>
      <c r="BH166" s="283"/>
      <c r="BI166" s="286"/>
    </row>
    <row r="167" spans="1:61" ht="45" customHeight="1" x14ac:dyDescent="0.25">
      <c r="A167" s="1010"/>
      <c r="B167" s="1146"/>
      <c r="C167" s="1248"/>
      <c r="D167" s="1019"/>
      <c r="E167" s="1055"/>
      <c r="F167" s="1019"/>
      <c r="G167" s="1148"/>
      <c r="H167" s="1019"/>
      <c r="I167" s="291" t="s">
        <v>182</v>
      </c>
      <c r="J167" s="287" t="s">
        <v>147</v>
      </c>
      <c r="K167" s="1150"/>
      <c r="L167" s="1151"/>
      <c r="M167" s="1152"/>
      <c r="N167" s="1019"/>
      <c r="O167" s="1243"/>
      <c r="P167" s="1019"/>
      <c r="Q167" s="1153"/>
      <c r="R167" s="1010"/>
      <c r="S167" s="1153"/>
      <c r="T167" s="1153"/>
      <c r="U167" s="1153"/>
      <c r="V167" s="1010"/>
      <c r="W167" s="1153"/>
      <c r="X167" s="1153"/>
      <c r="Y167" s="1153"/>
      <c r="Z167" s="1157"/>
      <c r="AA167" s="295"/>
      <c r="AB167" s="295"/>
      <c r="AC167" s="295"/>
      <c r="AD167" s="1148"/>
      <c r="AE167" s="971"/>
      <c r="AF167" s="1160"/>
      <c r="AG167" s="1161"/>
      <c r="AH167" s="1160"/>
      <c r="AI167" s="1152"/>
      <c r="AJ167" s="1152"/>
      <c r="AK167" s="1152"/>
      <c r="AL167" s="1152"/>
      <c r="AM167" s="1019"/>
      <c r="AN167" s="1143"/>
      <c r="AO167" s="1145"/>
      <c r="AP167" s="1145"/>
      <c r="AQ167" s="1154"/>
      <c r="AR167" s="1155"/>
      <c r="AS167" s="281"/>
      <c r="AT167" s="282"/>
      <c r="AU167" s="282"/>
      <c r="AV167" s="282"/>
      <c r="AW167" s="282"/>
      <c r="AX167" s="282"/>
      <c r="AY167" s="282"/>
      <c r="AZ167" s="282"/>
      <c r="BA167" s="282"/>
      <c r="BB167" s="282"/>
      <c r="BC167" s="282"/>
      <c r="BD167" s="284"/>
      <c r="BE167" s="285"/>
      <c r="BF167" s="283"/>
      <c r="BG167" s="283"/>
      <c r="BH167" s="283"/>
      <c r="BI167" s="286"/>
    </row>
    <row r="168" spans="1:61" ht="45" customHeight="1" x14ac:dyDescent="0.25">
      <c r="A168" s="1010"/>
      <c r="B168" s="1146"/>
      <c r="C168" s="1248"/>
      <c r="D168" s="1019"/>
      <c r="E168" s="1055"/>
      <c r="F168" s="1019"/>
      <c r="G168" s="1148"/>
      <c r="H168" s="1019"/>
      <c r="I168" s="291" t="s">
        <v>183</v>
      </c>
      <c r="J168" s="287" t="s">
        <v>147</v>
      </c>
      <c r="K168" s="1150"/>
      <c r="L168" s="1151"/>
      <c r="M168" s="1152"/>
      <c r="N168" s="1019"/>
      <c r="O168" s="1243"/>
      <c r="P168" s="1019"/>
      <c r="Q168" s="1153"/>
      <c r="R168" s="1010"/>
      <c r="S168" s="1153"/>
      <c r="T168" s="1153"/>
      <c r="U168" s="1153"/>
      <c r="V168" s="1010"/>
      <c r="W168" s="1153"/>
      <c r="X168" s="1153"/>
      <c r="Y168" s="1153"/>
      <c r="Z168" s="1158"/>
      <c r="AA168" s="296"/>
      <c r="AB168" s="296"/>
      <c r="AC168" s="296"/>
      <c r="AD168" s="1149"/>
      <c r="AE168" s="972"/>
      <c r="AF168" s="1160"/>
      <c r="AG168" s="1161"/>
      <c r="AH168" s="1160"/>
      <c r="AI168" s="1152"/>
      <c r="AJ168" s="1152"/>
      <c r="AK168" s="1152"/>
      <c r="AL168" s="1152"/>
      <c r="AM168" s="1019"/>
      <c r="AN168" s="1144"/>
      <c r="AO168" s="1145"/>
      <c r="AP168" s="1145"/>
      <c r="AQ168" s="1154"/>
      <c r="AR168" s="1155"/>
      <c r="AS168" s="281"/>
      <c r="AT168" s="282"/>
      <c r="AU168" s="282"/>
      <c r="AV168" s="282"/>
      <c r="AW168" s="282"/>
      <c r="AX168" s="282"/>
      <c r="AY168" s="282"/>
      <c r="AZ168" s="282"/>
      <c r="BA168" s="282"/>
      <c r="BB168" s="282"/>
      <c r="BC168" s="282"/>
      <c r="BD168" s="284"/>
      <c r="BE168" s="285"/>
      <c r="BF168" s="283"/>
      <c r="BG168" s="283"/>
      <c r="BH168" s="283"/>
      <c r="BI168" s="286"/>
    </row>
    <row r="169" spans="1:61" ht="45" customHeight="1" x14ac:dyDescent="0.25">
      <c r="A169" s="1010"/>
      <c r="B169" s="1146"/>
      <c r="C169" s="1248"/>
      <c r="D169" s="1019"/>
      <c r="E169" s="1055" t="s">
        <v>605</v>
      </c>
      <c r="F169" s="1019"/>
      <c r="G169" s="1148"/>
      <c r="H169" s="1019"/>
      <c r="I169" s="291" t="s">
        <v>184</v>
      </c>
      <c r="J169" s="287" t="s">
        <v>147</v>
      </c>
      <c r="K169" s="1150"/>
      <c r="L169" s="1151"/>
      <c r="M169" s="1152"/>
      <c r="N169" s="1019"/>
      <c r="O169" s="1055"/>
      <c r="P169" s="1019" t="s">
        <v>149</v>
      </c>
      <c r="Q169" s="292" t="s">
        <v>150</v>
      </c>
      <c r="R169" s="293" t="s">
        <v>151</v>
      </c>
      <c r="S169" s="292">
        <f>+IFERROR(VLOOKUP(R169,[3]DATOS!$E$2:$F$17,2,FALSE),"")</f>
        <v>15</v>
      </c>
      <c r="T169" s="1153">
        <f>SUM(S169:S175)</f>
        <v>100</v>
      </c>
      <c r="U169" s="1153" t="str">
        <f>+IF(AND(T169&lt;=100,T169&gt;=96),"Fuerte",IF(AND(T169&lt;=95,T169&gt;=86),"Moderado",IF(AND(T169&lt;=85,K169&gt;=0),"Débil"," ")))</f>
        <v>Fuerte</v>
      </c>
      <c r="V169" s="1010" t="s">
        <v>152</v>
      </c>
      <c r="W169" s="1153" t="str">
        <f>IF(AND(EXACT(U169,"Fuerte"),(EXACT(V169,"Fuerte"))),"Fuerte",IF(AND(EXACT(U169,"Fuerte"),(EXACT(V169,"Moderado"))),"Moderado",IF(AND(EXACT(U169,"Fuerte"),(EXACT(V169,"Débil"))),"Débil",IF(AND(EXACT(U169,"Moderado"),(EXACT(V169,"Fuerte"))),"Moderado",IF(AND(EXACT(U169,"Moderado"),(EXACT(V169,"Moderado"))),"Moderado",IF(AND(EXACT(U169,"Moderado"),(EXACT(V169,"Débil"))),"Débil",IF(AND(EXACT(U169,"Débil"),(EXACT(V169,"Fuerte"))),"Débil",IF(AND(EXACT(U169,"Débil"),(EXACT(V169,"Moderado"))),"Débil",IF(AND(EXACT(U169,"Débil"),(EXACT(V169,"Débil"))),"Débil",)))))))))</f>
        <v>Fuerte</v>
      </c>
      <c r="X169" s="1153">
        <f>IF(W169="Fuerte",100,IF(W169="Moderado",50,IF(W169="Débil",0)))</f>
        <v>100</v>
      </c>
      <c r="Y169" s="1153"/>
      <c r="Z169" s="1156"/>
      <c r="AA169" s="294"/>
      <c r="AB169" s="294"/>
      <c r="AC169" s="294"/>
      <c r="AD169" s="1147"/>
      <c r="AE169" s="970"/>
      <c r="AF169" s="1160"/>
      <c r="AG169" s="1161"/>
      <c r="AH169" s="1160"/>
      <c r="AI169" s="1152"/>
      <c r="AJ169" s="1152"/>
      <c r="AK169" s="1152"/>
      <c r="AL169" s="1152"/>
      <c r="AM169" s="1019"/>
      <c r="AN169" s="1159"/>
      <c r="AO169" s="1145"/>
      <c r="AP169" s="1145"/>
      <c r="AQ169" s="1154"/>
      <c r="AR169" s="1155"/>
      <c r="AS169" s="281"/>
      <c r="AT169" s="282"/>
      <c r="AU169" s="282"/>
      <c r="AV169" s="282"/>
      <c r="AW169" s="282"/>
      <c r="AX169" s="282"/>
      <c r="AY169" s="282"/>
      <c r="AZ169" s="282"/>
      <c r="BA169" s="282"/>
      <c r="BB169" s="282"/>
      <c r="BC169" s="282"/>
      <c r="BD169" s="284"/>
      <c r="BE169" s="285"/>
      <c r="BF169" s="283"/>
      <c r="BG169" s="283"/>
      <c r="BH169" s="283"/>
      <c r="BI169" s="286"/>
    </row>
    <row r="170" spans="1:61" ht="45" customHeight="1" x14ac:dyDescent="0.25">
      <c r="A170" s="1010"/>
      <c r="B170" s="1146"/>
      <c r="C170" s="1248"/>
      <c r="D170" s="1019"/>
      <c r="E170" s="1055"/>
      <c r="F170" s="1019"/>
      <c r="G170" s="1148"/>
      <c r="H170" s="1019"/>
      <c r="I170" s="297" t="s">
        <v>185</v>
      </c>
      <c r="J170" s="287" t="s">
        <v>147</v>
      </c>
      <c r="K170" s="1150"/>
      <c r="L170" s="1151"/>
      <c r="M170" s="1152"/>
      <c r="N170" s="1019"/>
      <c r="O170" s="1055"/>
      <c r="P170" s="1019"/>
      <c r="Q170" s="292" t="s">
        <v>162</v>
      </c>
      <c r="R170" s="293" t="s">
        <v>163</v>
      </c>
      <c r="S170" s="292">
        <f>+IFERROR(VLOOKUP(R170,[3]DATOS!$E$2:$F$17,2,FALSE),"")</f>
        <v>15</v>
      </c>
      <c r="T170" s="1153"/>
      <c r="U170" s="1153"/>
      <c r="V170" s="1010"/>
      <c r="W170" s="1153"/>
      <c r="X170" s="1153"/>
      <c r="Y170" s="1153"/>
      <c r="Z170" s="1157"/>
      <c r="AA170" s="295"/>
      <c r="AB170" s="295"/>
      <c r="AC170" s="295"/>
      <c r="AD170" s="1148"/>
      <c r="AE170" s="971"/>
      <c r="AF170" s="1160"/>
      <c r="AG170" s="1161"/>
      <c r="AH170" s="1160"/>
      <c r="AI170" s="1152"/>
      <c r="AJ170" s="1152"/>
      <c r="AK170" s="1152"/>
      <c r="AL170" s="1152"/>
      <c r="AM170" s="1019"/>
      <c r="AN170" s="1159"/>
      <c r="AO170" s="1145"/>
      <c r="AP170" s="1145"/>
      <c r="AQ170" s="1154"/>
      <c r="AR170" s="1155"/>
      <c r="AS170" s="281"/>
      <c r="AT170" s="282"/>
      <c r="AU170" s="282"/>
      <c r="AV170" s="282"/>
      <c r="AW170" s="282"/>
      <c r="AX170" s="282"/>
      <c r="AY170" s="282"/>
      <c r="AZ170" s="282"/>
      <c r="BA170" s="282"/>
      <c r="BB170" s="282"/>
      <c r="BC170" s="282"/>
      <c r="BD170" s="284"/>
      <c r="BE170" s="285"/>
      <c r="BF170" s="283"/>
      <c r="BG170" s="283"/>
      <c r="BH170" s="283"/>
      <c r="BI170" s="286"/>
    </row>
    <row r="171" spans="1:61" ht="45" customHeight="1" x14ac:dyDescent="0.25">
      <c r="A171" s="1010"/>
      <c r="B171" s="1146"/>
      <c r="C171" s="1248"/>
      <c r="D171" s="1019"/>
      <c r="E171" s="1055"/>
      <c r="F171" s="1019"/>
      <c r="G171" s="1148"/>
      <c r="H171" s="1019"/>
      <c r="I171" s="297" t="s">
        <v>186</v>
      </c>
      <c r="J171" s="287" t="s">
        <v>147</v>
      </c>
      <c r="K171" s="1150"/>
      <c r="L171" s="1151"/>
      <c r="M171" s="1152"/>
      <c r="N171" s="1019"/>
      <c r="O171" s="1055"/>
      <c r="P171" s="1019"/>
      <c r="Q171" s="292" t="s">
        <v>165</v>
      </c>
      <c r="R171" s="293" t="s">
        <v>166</v>
      </c>
      <c r="S171" s="292">
        <f>+IFERROR(VLOOKUP(R171,[3]DATOS!$E$2:$F$17,2,FALSE),"")</f>
        <v>15</v>
      </c>
      <c r="T171" s="1153"/>
      <c r="U171" s="1153"/>
      <c r="V171" s="1010"/>
      <c r="W171" s="1153"/>
      <c r="X171" s="1153"/>
      <c r="Y171" s="1153"/>
      <c r="Z171" s="1157"/>
      <c r="AA171" s="295"/>
      <c r="AB171" s="295"/>
      <c r="AC171" s="295"/>
      <c r="AD171" s="1148"/>
      <c r="AE171" s="971"/>
      <c r="AF171" s="1160"/>
      <c r="AG171" s="1161"/>
      <c r="AH171" s="1160"/>
      <c r="AI171" s="1152"/>
      <c r="AJ171" s="1152"/>
      <c r="AK171" s="1152"/>
      <c r="AL171" s="1152"/>
      <c r="AM171" s="1019"/>
      <c r="AN171" s="1159"/>
      <c r="AO171" s="1145"/>
      <c r="AP171" s="1145"/>
      <c r="AQ171" s="1154"/>
      <c r="AR171" s="1155"/>
      <c r="AS171" s="281"/>
      <c r="AT171" s="282"/>
      <c r="AU171" s="282"/>
      <c r="AV171" s="282"/>
      <c r="AW171" s="282"/>
      <c r="AX171" s="282"/>
      <c r="AY171" s="282"/>
      <c r="AZ171" s="282"/>
      <c r="BA171" s="282"/>
      <c r="BB171" s="282"/>
      <c r="BC171" s="282"/>
      <c r="BD171" s="284"/>
      <c r="BE171" s="285"/>
      <c r="BF171" s="283"/>
      <c r="BG171" s="283"/>
      <c r="BH171" s="283"/>
      <c r="BI171" s="286"/>
    </row>
    <row r="172" spans="1:61" ht="45" customHeight="1" x14ac:dyDescent="0.25">
      <c r="A172" s="1010"/>
      <c r="B172" s="1146"/>
      <c r="C172" s="1248"/>
      <c r="D172" s="1019"/>
      <c r="E172" s="1055"/>
      <c r="F172" s="1019"/>
      <c r="G172" s="1148"/>
      <c r="H172" s="1019"/>
      <c r="I172" s="297" t="s">
        <v>187</v>
      </c>
      <c r="J172" s="287" t="s">
        <v>147</v>
      </c>
      <c r="K172" s="1150"/>
      <c r="L172" s="1151"/>
      <c r="M172" s="1152"/>
      <c r="N172" s="1019"/>
      <c r="O172" s="1055"/>
      <c r="P172" s="1019"/>
      <c r="Q172" s="292" t="s">
        <v>169</v>
      </c>
      <c r="R172" s="293" t="s">
        <v>170</v>
      </c>
      <c r="S172" s="292">
        <f>+IFERROR(VLOOKUP(R172,[3]DATOS!$E$2:$F$17,2,FALSE),"")</f>
        <v>15</v>
      </c>
      <c r="T172" s="1153"/>
      <c r="U172" s="1153"/>
      <c r="V172" s="1010"/>
      <c r="W172" s="1153"/>
      <c r="X172" s="1153"/>
      <c r="Y172" s="1153"/>
      <c r="Z172" s="1157"/>
      <c r="AA172" s="295"/>
      <c r="AB172" s="295"/>
      <c r="AC172" s="295"/>
      <c r="AD172" s="1148"/>
      <c r="AE172" s="971"/>
      <c r="AF172" s="1160"/>
      <c r="AG172" s="1161"/>
      <c r="AH172" s="1160"/>
      <c r="AI172" s="1152"/>
      <c r="AJ172" s="1152"/>
      <c r="AK172" s="1152"/>
      <c r="AL172" s="1152"/>
      <c r="AM172" s="1019"/>
      <c r="AN172" s="1159"/>
      <c r="AO172" s="1145"/>
      <c r="AP172" s="1145"/>
      <c r="AQ172" s="1154"/>
      <c r="AR172" s="1155"/>
      <c r="AS172" s="281"/>
      <c r="AT172" s="282"/>
      <c r="AU172" s="282"/>
      <c r="AV172" s="282"/>
      <c r="AW172" s="282"/>
      <c r="AX172" s="282"/>
      <c r="AY172" s="282"/>
      <c r="AZ172" s="282"/>
      <c r="BA172" s="282"/>
      <c r="BB172" s="282"/>
      <c r="BC172" s="282"/>
      <c r="BD172" s="284"/>
      <c r="BE172" s="285"/>
      <c r="BF172" s="283"/>
      <c r="BG172" s="283"/>
      <c r="BH172" s="283"/>
      <c r="BI172" s="286"/>
    </row>
    <row r="173" spans="1:61" ht="45" customHeight="1" x14ac:dyDescent="0.25">
      <c r="A173" s="1010"/>
      <c r="B173" s="1146"/>
      <c r="C173" s="1248"/>
      <c r="D173" s="1019"/>
      <c r="E173" s="1055"/>
      <c r="F173" s="1019"/>
      <c r="G173" s="1148"/>
      <c r="H173" s="1019"/>
      <c r="I173" s="297" t="s">
        <v>188</v>
      </c>
      <c r="J173" s="287" t="s">
        <v>168</v>
      </c>
      <c r="K173" s="1150"/>
      <c r="L173" s="1151"/>
      <c r="M173" s="1152"/>
      <c r="N173" s="1019"/>
      <c r="O173" s="1055"/>
      <c r="P173" s="1019"/>
      <c r="Q173" s="292" t="s">
        <v>172</v>
      </c>
      <c r="R173" s="293" t="s">
        <v>173</v>
      </c>
      <c r="S173" s="292">
        <f>+IFERROR(VLOOKUP(R173,[3]DATOS!$E$2:$F$17,2,FALSE),"")</f>
        <v>15</v>
      </c>
      <c r="T173" s="1153"/>
      <c r="U173" s="1153"/>
      <c r="V173" s="1010"/>
      <c r="W173" s="1153"/>
      <c r="X173" s="1153"/>
      <c r="Y173" s="1153"/>
      <c r="Z173" s="1157"/>
      <c r="AA173" s="295"/>
      <c r="AB173" s="295"/>
      <c r="AC173" s="295"/>
      <c r="AD173" s="1148"/>
      <c r="AE173" s="971"/>
      <c r="AF173" s="1160"/>
      <c r="AG173" s="1161"/>
      <c r="AH173" s="1160"/>
      <c r="AI173" s="1152"/>
      <c r="AJ173" s="1152"/>
      <c r="AK173" s="1152"/>
      <c r="AL173" s="1152"/>
      <c r="AM173" s="1019"/>
      <c r="AN173" s="1159"/>
      <c r="AO173" s="1145"/>
      <c r="AP173" s="1145"/>
      <c r="AQ173" s="1154"/>
      <c r="AR173" s="1155"/>
      <c r="AS173" s="281"/>
      <c r="AT173" s="282"/>
      <c r="AU173" s="282"/>
      <c r="AV173" s="282"/>
      <c r="AW173" s="282"/>
      <c r="AX173" s="282"/>
      <c r="AY173" s="282"/>
      <c r="AZ173" s="282"/>
      <c r="BA173" s="282"/>
      <c r="BB173" s="282"/>
      <c r="BC173" s="282"/>
      <c r="BD173" s="284"/>
      <c r="BE173" s="285"/>
      <c r="BF173" s="283"/>
      <c r="BG173" s="283"/>
      <c r="BH173" s="283"/>
      <c r="BI173" s="286"/>
    </row>
    <row r="174" spans="1:61" ht="45" customHeight="1" x14ac:dyDescent="0.25">
      <c r="A174" s="1010"/>
      <c r="B174" s="1146"/>
      <c r="C174" s="1248"/>
      <c r="D174" s="1019"/>
      <c r="E174" s="1055"/>
      <c r="F174" s="1019"/>
      <c r="G174" s="1148"/>
      <c r="H174" s="1019"/>
      <c r="I174" s="297" t="s">
        <v>189</v>
      </c>
      <c r="J174" s="287" t="s">
        <v>168</v>
      </c>
      <c r="K174" s="1150"/>
      <c r="L174" s="1151"/>
      <c r="M174" s="1152"/>
      <c r="N174" s="1019"/>
      <c r="O174" s="1055"/>
      <c r="P174" s="1019"/>
      <c r="Q174" s="292" t="s">
        <v>175</v>
      </c>
      <c r="R174" s="293" t="s">
        <v>176</v>
      </c>
      <c r="S174" s="292">
        <f>+IFERROR(VLOOKUP(R174,[3]DATOS!$E$2:$F$17,2,FALSE),"")</f>
        <v>15</v>
      </c>
      <c r="T174" s="1153"/>
      <c r="U174" s="1153"/>
      <c r="V174" s="1010"/>
      <c r="W174" s="1153"/>
      <c r="X174" s="1153"/>
      <c r="Y174" s="1153"/>
      <c r="Z174" s="1157"/>
      <c r="AA174" s="295"/>
      <c r="AB174" s="295"/>
      <c r="AC174" s="295"/>
      <c r="AD174" s="1148"/>
      <c r="AE174" s="971"/>
      <c r="AF174" s="1160"/>
      <c r="AG174" s="1161"/>
      <c r="AH174" s="1160"/>
      <c r="AI174" s="1152"/>
      <c r="AJ174" s="1152"/>
      <c r="AK174" s="1152"/>
      <c r="AL174" s="1152"/>
      <c r="AM174" s="1019"/>
      <c r="AN174" s="1159"/>
      <c r="AO174" s="1145"/>
      <c r="AP174" s="1145"/>
      <c r="AQ174" s="1154"/>
      <c r="AR174" s="1155"/>
      <c r="AS174" s="281"/>
      <c r="AT174" s="282"/>
      <c r="AU174" s="282"/>
      <c r="AV174" s="282"/>
      <c r="AW174" s="282"/>
      <c r="AX174" s="282"/>
      <c r="AY174" s="282"/>
      <c r="AZ174" s="282"/>
      <c r="BA174" s="282"/>
      <c r="BB174" s="282"/>
      <c r="BC174" s="282"/>
      <c r="BD174" s="284"/>
      <c r="BE174" s="285"/>
      <c r="BF174" s="283"/>
      <c r="BG174" s="283"/>
      <c r="BH174" s="283"/>
      <c r="BI174" s="286"/>
    </row>
    <row r="175" spans="1:61" ht="45" customHeight="1" x14ac:dyDescent="0.25">
      <c r="A175" s="1010"/>
      <c r="B175" s="1146"/>
      <c r="C175" s="1248"/>
      <c r="D175" s="1019"/>
      <c r="E175" s="1055"/>
      <c r="F175" s="1019"/>
      <c r="G175" s="1148"/>
      <c r="H175" s="1019"/>
      <c r="I175" s="297" t="s">
        <v>190</v>
      </c>
      <c r="J175" s="287" t="s">
        <v>168</v>
      </c>
      <c r="K175" s="1150"/>
      <c r="L175" s="1151"/>
      <c r="M175" s="1152"/>
      <c r="N175" s="1019"/>
      <c r="O175" s="1055"/>
      <c r="P175" s="1019"/>
      <c r="Q175" s="292" t="s">
        <v>178</v>
      </c>
      <c r="R175" s="293" t="s">
        <v>179</v>
      </c>
      <c r="S175" s="292">
        <f>+IFERROR(VLOOKUP(R175,[3]DATOS!$E$2:$F$17,2,FALSE),"")</f>
        <v>10</v>
      </c>
      <c r="T175" s="1153"/>
      <c r="U175" s="1153"/>
      <c r="V175" s="1010"/>
      <c r="W175" s="1153"/>
      <c r="X175" s="1153"/>
      <c r="Y175" s="1153"/>
      <c r="Z175" s="1157"/>
      <c r="AA175" s="295"/>
      <c r="AB175" s="295"/>
      <c r="AC175" s="295"/>
      <c r="AD175" s="1148"/>
      <c r="AE175" s="971"/>
      <c r="AF175" s="1160"/>
      <c r="AG175" s="1161"/>
      <c r="AH175" s="1160"/>
      <c r="AI175" s="1152"/>
      <c r="AJ175" s="1152"/>
      <c r="AK175" s="1152"/>
      <c r="AL175" s="1152"/>
      <c r="AM175" s="1019"/>
      <c r="AN175" s="1159"/>
      <c r="AO175" s="1145"/>
      <c r="AP175" s="1145"/>
      <c r="AQ175" s="1154"/>
      <c r="AR175" s="1155"/>
      <c r="AS175" s="281"/>
      <c r="AT175" s="282"/>
      <c r="AU175" s="282"/>
      <c r="AV175" s="282"/>
      <c r="AW175" s="282"/>
      <c r="AX175" s="282"/>
      <c r="AY175" s="282"/>
      <c r="AZ175" s="282"/>
      <c r="BA175" s="282"/>
      <c r="BB175" s="282"/>
      <c r="BC175" s="282"/>
      <c r="BD175" s="284"/>
      <c r="BE175" s="285"/>
      <c r="BF175" s="283"/>
      <c r="BG175" s="283"/>
      <c r="BH175" s="283"/>
      <c r="BI175" s="286"/>
    </row>
    <row r="176" spans="1:61" ht="45" customHeight="1" thickBot="1" x14ac:dyDescent="0.3">
      <c r="A176" s="1010"/>
      <c r="B176" s="1146"/>
      <c r="C176" s="1248"/>
      <c r="D176" s="1019"/>
      <c r="E176" s="1055"/>
      <c r="F176" s="1019"/>
      <c r="G176" s="1149"/>
      <c r="H176" s="1019"/>
      <c r="I176" s="297" t="s">
        <v>191</v>
      </c>
      <c r="J176" s="287" t="s">
        <v>168</v>
      </c>
      <c r="K176" s="1150"/>
      <c r="L176" s="1151"/>
      <c r="M176" s="1152"/>
      <c r="N176" s="1019"/>
      <c r="O176" s="1055"/>
      <c r="P176" s="1019"/>
      <c r="Q176" s="292"/>
      <c r="R176" s="293"/>
      <c r="S176" s="292"/>
      <c r="T176" s="1153"/>
      <c r="U176" s="1153"/>
      <c r="V176" s="1010"/>
      <c r="W176" s="1153"/>
      <c r="X176" s="1153"/>
      <c r="Y176" s="1153"/>
      <c r="Z176" s="1158"/>
      <c r="AA176" s="296"/>
      <c r="AB176" s="296"/>
      <c r="AC176" s="296"/>
      <c r="AD176" s="1149"/>
      <c r="AE176" s="972"/>
      <c r="AF176" s="1160"/>
      <c r="AG176" s="1161"/>
      <c r="AH176" s="1160"/>
      <c r="AI176" s="1152"/>
      <c r="AJ176" s="1152"/>
      <c r="AK176" s="1152"/>
      <c r="AL176" s="1152"/>
      <c r="AM176" s="1019"/>
      <c r="AN176" s="1159"/>
      <c r="AO176" s="1145"/>
      <c r="AP176" s="1145"/>
      <c r="AQ176" s="1154"/>
      <c r="AR176" s="1155"/>
      <c r="AS176" s="281"/>
      <c r="AT176" s="282"/>
      <c r="AU176" s="282"/>
      <c r="AV176" s="282"/>
      <c r="AW176" s="282"/>
      <c r="AX176" s="282"/>
      <c r="AY176" s="282"/>
      <c r="AZ176" s="282"/>
      <c r="BA176" s="282"/>
      <c r="BB176" s="282"/>
      <c r="BC176" s="282"/>
      <c r="BD176" s="284"/>
      <c r="BE176" s="285"/>
      <c r="BF176" s="283"/>
      <c r="BG176" s="283"/>
      <c r="BH176" s="283"/>
      <c r="BI176" s="286"/>
    </row>
    <row r="177" spans="1:61" ht="46.5" customHeight="1" x14ac:dyDescent="0.25">
      <c r="A177" s="962">
        <v>10</v>
      </c>
      <c r="B177" s="991" t="s">
        <v>738</v>
      </c>
      <c r="C177" s="953" t="s">
        <v>419</v>
      </c>
      <c r="D177" s="953" t="s">
        <v>142</v>
      </c>
      <c r="E177" s="986" t="s">
        <v>609</v>
      </c>
      <c r="F177" s="953" t="s">
        <v>610</v>
      </c>
      <c r="G177" s="944" t="s">
        <v>527</v>
      </c>
      <c r="H177" s="953" t="s">
        <v>145</v>
      </c>
      <c r="I177" s="116" t="s">
        <v>146</v>
      </c>
      <c r="J177" s="149" t="s">
        <v>147</v>
      </c>
      <c r="K177" s="954">
        <f>COUNTIF(J177:J195,"Si")</f>
        <v>10</v>
      </c>
      <c r="L177" s="955" t="str">
        <f>+IF(AND(K177&lt;6,K177&gt;0),"Moderado",IF(AND(K177&lt;12,K177&gt;5),"Mayor",IF(AND(K177&lt;20,K177&gt;11),"Catastrófico","Responda las Preguntas de Impacto")))</f>
        <v>Mayor</v>
      </c>
      <c r="M177" s="956" t="str">
        <f>IF(AND(EXACT(H177,"Rara vez"),(EXACT(L177,"Moderado"))),"Moderado",IF(AND(EXACT(H177,"Rara vez"),(EXACT(L177,"Mayor"))),"Alto",IF(AND(EXACT(H177,"Rara vez"),(EXACT(L177,"Catastrófico"))),"Extremo",IF(AND(EXACT(H177,"Improbable"),(EXACT(L177,"Moderado"))),"Moderado",IF(AND(EXACT(H177,"Improbable"),(EXACT(L177,"Mayor"))),"Alto",IF(AND(EXACT(H177,"Improbable"),(EXACT(L177,"Catastrófico"))),"Extremo",IF(AND(EXACT(H177,"Posible"),(EXACT(L177,"Moderado"))),"Alto",IF(AND(EXACT(H177,"Posible"),(EXACT(L177,"Mayor"))),"Extremo",IF(AND(EXACT(H177,"Posible"),(EXACT(L177,"Catastrófico"))),"Extremo",IF(AND(EXACT(H177,"Probable"),(EXACT(L177,"Moderado"))),"Alto",IF(AND(EXACT(H177,"Probable"),(EXACT(L177,"Mayor"))),"Extremo",IF(AND(EXACT(H177,"Probable"),(EXACT(L177,"Catastrófico"))),"Extremo",IF(AND(EXACT(H177,"Casi Seguro"),(EXACT(L177,"Moderado"))),"Extremo",IF(AND(EXACT(H177,"Casi Seguro"),(EXACT(L177,"Mayor"))),"Extremo",IF(AND(EXACT(H177,"Casi Seguro"),(EXACT(L177,"Catastrófico"))),"Extremo","")))))))))))))))</f>
        <v>Alto</v>
      </c>
      <c r="N177" s="976" t="s">
        <v>528</v>
      </c>
      <c r="O177" s="986" t="s">
        <v>1066</v>
      </c>
      <c r="P177" s="953" t="s">
        <v>149</v>
      </c>
      <c r="Q177" s="117" t="s">
        <v>150</v>
      </c>
      <c r="R177" s="118" t="s">
        <v>151</v>
      </c>
      <c r="S177" s="117">
        <f>+IFERROR(VLOOKUP(R177,[3]DATOS!$E$2:$F$17,2,FALSE),"")</f>
        <v>15</v>
      </c>
      <c r="T177" s="957">
        <f>SUM(S177:S183)</f>
        <v>100</v>
      </c>
      <c r="U177" s="957" t="str">
        <f>+IF(AND(T177&lt;=100,T177&gt;=96),"Fuerte",IF(AND(T177&lt;=95,T177&gt;=86),"Moderado",IF(AND(T177&lt;=85,K177&gt;=0),"Débil"," ")))</f>
        <v>Fuerte</v>
      </c>
      <c r="V177" s="962" t="s">
        <v>152</v>
      </c>
      <c r="W177" s="957" t="str">
        <f>IF(AND(EXACT(U177,"Fuerte"),(EXACT(V177,"Fuerte"))),"Fuerte",IF(AND(EXACT(U177,"Fuerte"),(EXACT(V177,"Moderado"))),"Moderado",IF(AND(EXACT(U177,"Fuerte"),(EXACT(V177,"Débil"))),"Débil",IF(AND(EXACT(U177,"Moderado"),(EXACT(V177,"Fuerte"))),"Moderado",IF(AND(EXACT(U177,"Moderado"),(EXACT(V177,"Moderado"))),"Moderado",IF(AND(EXACT(U177,"Moderado"),(EXACT(V177,"Débil"))),"Débil",IF(AND(EXACT(U177,"Débil"),(EXACT(V177,"Fuerte"))),"Débil",IF(AND(EXACT(U177,"Débil"),(EXACT(V177,"Moderado"))),"Débil",IF(AND(EXACT(U177,"Débil"),(EXACT(V177,"Débil"))),"Débil",)))))))))</f>
        <v>Fuerte</v>
      </c>
      <c r="X177" s="957">
        <f>IF(W177="Fuerte",100,IF(W177="Moderado",50,IF(W177="Débil",0)))</f>
        <v>100</v>
      </c>
      <c r="Y177" s="957">
        <f>AVERAGE(X177:X195)</f>
        <v>100</v>
      </c>
      <c r="Z177" s="936" t="s">
        <v>66</v>
      </c>
      <c r="AA177" s="214"/>
      <c r="AB177" s="214"/>
      <c r="AC177" s="214"/>
      <c r="AD177" s="944" t="s">
        <v>600</v>
      </c>
      <c r="AE177" s="970" t="s">
        <v>611</v>
      </c>
      <c r="AF177" s="969" t="str">
        <f>+IF(Y177=100,"Fuerte",IF(AND(Y177&lt;=99,Y177&gt;=50),"Moderado",IF(Y177&lt;50,"Débil"," ")))</f>
        <v>Fuerte</v>
      </c>
      <c r="AG177" s="975" t="s">
        <v>156</v>
      </c>
      <c r="AH177" s="969" t="s">
        <v>157</v>
      </c>
      <c r="AI177" s="956" t="str">
        <f>IF(AND(OR(AH177="Directamente",AH177="Indirectamente",AH177="No Disminuye"),(AF177="Fuerte"),(AG177="Directamente"),(OR(H177="Rara vez",H177="Improbable",H177="Posible"))),"Rara vez",IF(AND(OR(AH177="Directamente",AH177="Indirectamente",AH177="No Disminuye"),(AF177="Fuerte"),(AG177="Directamente"),(H177="Probable")),"Improbable",IF(AND(OR(AH177="Directamente",AH177="Indirectamente",AH177="No Disminuye"),(AF177="Fuerte"),(AG177="Directamente"),(H177="Casi Seguro")),"Posible",IF(AND(AH177="Directamente",AG177="No disminuye",AF177="Fuerte"),H177,IF(AND(OR(AH177="Directamente",AH177="Indirectamente",AH177="No Disminuye"),AF177="Moderado",AG177="Directamente",(OR(H177="Rara vez",H177="Improbable"))),"Rara vez",IF(AND(OR(AH177="Directamente",AH177="Indirectamente",AH177="No Disminuye"),(AF177="Moderado"),(AG177="Directamente"),(H177="Posible")),"Improbable",IF(AND(OR(AH177="Directamente",AH177="Indirectamente",AH177="No Disminuye"),(AF177="Moderado"),(AG177="Directamente"),(H177="Probable")),"Posible",IF(AND(OR(AH177="Directamente",AH177="Indirectamente",AH177="No Disminuye"),(AF177="Moderado"),(AG177="Directamente"),(H177="Casi Seguro")),"Probable",IF(AND(AH177="Directamente",AG177="No disminuye",AF177="Moderado"),H177,IF(AF177="Débil",H177," ESTA COMBINACION NO ESTÁ CONTEMPLADA EN LA METODOLOGÍA "))))))))))</f>
        <v>Rara vez</v>
      </c>
      <c r="AJ177" s="956" t="str">
        <f>IF(AND(OR(AH177="Directamente",AH177="Indirectamente",AH177="No Disminuye"),AF177="Moderado",AG177="Directamente",(OR(H177="Raro",H177="Improbable"))),"Raro",IF(AND(OR(AH177="Directamente",AH177="Indirectamente",AH177="No Disminuye"),(AF177="Moderado"),(AG177="Directamente"),(H177="Posible")),"Improbable",IF(AND(OR(AH177="Directamente",AH177="Indirectamente",AH177="No Disminuye"),(AF177="Moderado"),(AG177="Directamente"),(H177="Probable")),"Posible",IF(AND(OR(AH177="Directamente",AH177="Indirectamente",AH177="No Disminuye"),(AF177="Moderado"),(AG177="Directamente"),(H177="Casi Seguro")),"Probable",IF(AND(AH177="Directamente",AG177="No disminuye",AF177="Moderado"),H177," ")))))</f>
        <v xml:space="preserve"> </v>
      </c>
      <c r="AK177" s="956" t="str">
        <f>L177</f>
        <v>Mayor</v>
      </c>
      <c r="AL177" s="956" t="str">
        <f>IF(AND(EXACT(AI177,"Rara vez"),(EXACT(AK177,"Moderado"))),"Moderado",IF(AND(EXACT(AI177,"Rara vez"),(EXACT(AK177,"Mayor"))),"Alto",IF(AND(EXACT(AI177,"Rara vez"),(EXACT(AK177,"Catastrófico"))),"Extremo",IF(AND(EXACT(AI177,"Improbable"),(EXACT(AK177,"Moderado"))),"Moderado",IF(AND(EXACT(AI177,"Improbable"),(EXACT(AK177,"Mayor"))),"Alto",IF(AND(EXACT(AI177,"Improbable"),(EXACT(AK177,"Catastrófico"))),"Extremo",IF(AND(EXACT(AI177,"Posible"),(EXACT(AK177,"Moderado"))),"Alto",IF(AND(EXACT(AI177,"Posible"),(EXACT(AK177,"Mayor"))),"Extremo",IF(AND(EXACT(AI177,"Posible"),(EXACT(AK177,"Catastrófico"))),"Extremo",IF(AND(EXACT(AI177,"Probable"),(EXACT(AK177,"Moderado"))),"Alto",IF(AND(EXACT(AI177,"Probable"),(EXACT(AK177,"Mayor"))),"Extremo",IF(AND(EXACT(AI177,"Probable"),(EXACT(AK177,"Catastrófico"))),"Extremo",IF(AND(EXACT(AI177,"Casi Seguro"),(EXACT(AK177,"Moderado"))),"Extremo",IF(AND(EXACT(AI177,"Casi Seguro"),(EXACT(AK177,"Mayor"))),"Extremo",IF(AND(EXACT(AI177,"Casi Seguro"),(EXACT(AK177,"Catastrófico"))),"Extremo","")))))))))))))))</f>
        <v>Alto</v>
      </c>
      <c r="AM177" s="976" t="s">
        <v>528</v>
      </c>
      <c r="AN177" s="977" t="s">
        <v>612</v>
      </c>
      <c r="AO177" s="942">
        <v>44562</v>
      </c>
      <c r="AP177" s="942">
        <v>44196</v>
      </c>
      <c r="AQ177" s="943" t="s">
        <v>603</v>
      </c>
      <c r="AR177" s="973" t="s">
        <v>613</v>
      </c>
      <c r="AS177" s="988"/>
      <c r="AT177" s="982"/>
      <c r="AU177" s="982"/>
      <c r="AV177" s="982"/>
      <c r="AW177" s="982"/>
      <c r="AX177" s="982"/>
      <c r="AY177" s="982"/>
      <c r="AZ177" s="982"/>
      <c r="BA177" s="982"/>
      <c r="BB177" s="982"/>
      <c r="BC177" s="982"/>
      <c r="BD177" s="1023"/>
      <c r="BE177" s="1016"/>
      <c r="BF177" s="1012"/>
      <c r="BG177" s="1012"/>
      <c r="BH177" s="1012"/>
      <c r="BI177" s="1006"/>
    </row>
    <row r="178" spans="1:61" ht="30" customHeight="1" x14ac:dyDescent="0.25">
      <c r="A178" s="962"/>
      <c r="B178" s="991"/>
      <c r="C178" s="953"/>
      <c r="D178" s="953"/>
      <c r="E178" s="986"/>
      <c r="F178" s="953"/>
      <c r="G178" s="945"/>
      <c r="H178" s="953"/>
      <c r="I178" s="116" t="s">
        <v>161</v>
      </c>
      <c r="J178" s="149" t="s">
        <v>147</v>
      </c>
      <c r="K178" s="954"/>
      <c r="L178" s="955"/>
      <c r="M178" s="956"/>
      <c r="N178" s="976"/>
      <c r="O178" s="986"/>
      <c r="P178" s="953"/>
      <c r="Q178" s="117" t="s">
        <v>162</v>
      </c>
      <c r="R178" s="118" t="s">
        <v>163</v>
      </c>
      <c r="S178" s="117">
        <f>+IFERROR(VLOOKUP(R178,[3]DATOS!$E$2:$F$17,2,FALSE),"")</f>
        <v>15</v>
      </c>
      <c r="T178" s="957"/>
      <c r="U178" s="957"/>
      <c r="V178" s="962"/>
      <c r="W178" s="957"/>
      <c r="X178" s="957"/>
      <c r="Y178" s="957"/>
      <c r="Z178" s="937"/>
      <c r="AA178" s="226"/>
      <c r="AB178" s="226"/>
      <c r="AC178" s="226"/>
      <c r="AD178" s="945"/>
      <c r="AE178" s="971"/>
      <c r="AF178" s="969"/>
      <c r="AG178" s="975"/>
      <c r="AH178" s="969"/>
      <c r="AI178" s="956"/>
      <c r="AJ178" s="956"/>
      <c r="AK178" s="956"/>
      <c r="AL178" s="956"/>
      <c r="AM178" s="976"/>
      <c r="AN178" s="978"/>
      <c r="AO178" s="942"/>
      <c r="AP178" s="942"/>
      <c r="AQ178" s="943"/>
      <c r="AR178" s="973"/>
      <c r="AS178" s="989"/>
      <c r="AT178" s="983"/>
      <c r="AU178" s="983"/>
      <c r="AV178" s="983"/>
      <c r="AW178" s="983"/>
      <c r="AX178" s="983"/>
      <c r="AY178" s="983"/>
      <c r="AZ178" s="983"/>
      <c r="BA178" s="983"/>
      <c r="BB178" s="983"/>
      <c r="BC178" s="983"/>
      <c r="BD178" s="1024"/>
      <c r="BE178" s="1017"/>
      <c r="BF178" s="1013"/>
      <c r="BG178" s="1013"/>
      <c r="BH178" s="1013"/>
      <c r="BI178" s="1007"/>
    </row>
    <row r="179" spans="1:61" ht="30" customHeight="1" x14ac:dyDescent="0.25">
      <c r="A179" s="962"/>
      <c r="B179" s="991"/>
      <c r="C179" s="953"/>
      <c r="D179" s="953"/>
      <c r="E179" s="986"/>
      <c r="F179" s="953"/>
      <c r="G179" s="945"/>
      <c r="H179" s="953"/>
      <c r="I179" s="116" t="s">
        <v>164</v>
      </c>
      <c r="J179" s="149" t="s">
        <v>147</v>
      </c>
      <c r="K179" s="954"/>
      <c r="L179" s="955"/>
      <c r="M179" s="956"/>
      <c r="N179" s="976"/>
      <c r="O179" s="986"/>
      <c r="P179" s="953"/>
      <c r="Q179" s="117" t="s">
        <v>165</v>
      </c>
      <c r="R179" s="118" t="s">
        <v>166</v>
      </c>
      <c r="S179" s="117">
        <f>+IFERROR(VLOOKUP(R179,[3]DATOS!$E$2:$F$17,2,FALSE),"")</f>
        <v>15</v>
      </c>
      <c r="T179" s="957"/>
      <c r="U179" s="957"/>
      <c r="V179" s="962"/>
      <c r="W179" s="957"/>
      <c r="X179" s="957"/>
      <c r="Y179" s="957"/>
      <c r="Z179" s="937"/>
      <c r="AA179" s="226"/>
      <c r="AB179" s="226"/>
      <c r="AC179" s="226"/>
      <c r="AD179" s="945"/>
      <c r="AE179" s="971"/>
      <c r="AF179" s="969"/>
      <c r="AG179" s="975"/>
      <c r="AH179" s="969"/>
      <c r="AI179" s="956"/>
      <c r="AJ179" s="956"/>
      <c r="AK179" s="956"/>
      <c r="AL179" s="956"/>
      <c r="AM179" s="976"/>
      <c r="AN179" s="978"/>
      <c r="AO179" s="942"/>
      <c r="AP179" s="942"/>
      <c r="AQ179" s="943"/>
      <c r="AR179" s="973"/>
      <c r="AS179" s="989"/>
      <c r="AT179" s="983"/>
      <c r="AU179" s="983"/>
      <c r="AV179" s="983"/>
      <c r="AW179" s="983"/>
      <c r="AX179" s="983"/>
      <c r="AY179" s="983"/>
      <c r="AZ179" s="983"/>
      <c r="BA179" s="983"/>
      <c r="BB179" s="983"/>
      <c r="BC179" s="983"/>
      <c r="BD179" s="1024"/>
      <c r="BE179" s="1017"/>
      <c r="BF179" s="1013"/>
      <c r="BG179" s="1013"/>
      <c r="BH179" s="1013"/>
      <c r="BI179" s="1007"/>
    </row>
    <row r="180" spans="1:61" ht="30" customHeight="1" x14ac:dyDescent="0.25">
      <c r="A180" s="962"/>
      <c r="B180" s="991"/>
      <c r="C180" s="953"/>
      <c r="D180" s="953"/>
      <c r="E180" s="986"/>
      <c r="F180" s="953"/>
      <c r="G180" s="945"/>
      <c r="H180" s="953"/>
      <c r="I180" s="116" t="s">
        <v>167</v>
      </c>
      <c r="J180" s="149" t="s">
        <v>168</v>
      </c>
      <c r="K180" s="954"/>
      <c r="L180" s="955"/>
      <c r="M180" s="956"/>
      <c r="N180" s="976"/>
      <c r="O180" s="986"/>
      <c r="P180" s="953"/>
      <c r="Q180" s="117" t="s">
        <v>169</v>
      </c>
      <c r="R180" s="118" t="s">
        <v>170</v>
      </c>
      <c r="S180" s="117">
        <f>+IFERROR(VLOOKUP(R180,[3]DATOS!$E$2:$F$17,2,FALSE),"")</f>
        <v>15</v>
      </c>
      <c r="T180" s="957"/>
      <c r="U180" s="957"/>
      <c r="V180" s="962"/>
      <c r="W180" s="957"/>
      <c r="X180" s="957"/>
      <c r="Y180" s="957"/>
      <c r="Z180" s="937"/>
      <c r="AA180" s="226"/>
      <c r="AB180" s="226"/>
      <c r="AC180" s="226"/>
      <c r="AD180" s="945"/>
      <c r="AE180" s="971"/>
      <c r="AF180" s="969"/>
      <c r="AG180" s="975"/>
      <c r="AH180" s="969"/>
      <c r="AI180" s="956"/>
      <c r="AJ180" s="956"/>
      <c r="AK180" s="956"/>
      <c r="AL180" s="956"/>
      <c r="AM180" s="976"/>
      <c r="AN180" s="978"/>
      <c r="AO180" s="942"/>
      <c r="AP180" s="942"/>
      <c r="AQ180" s="943"/>
      <c r="AR180" s="973"/>
      <c r="AS180" s="989"/>
      <c r="AT180" s="983"/>
      <c r="AU180" s="983"/>
      <c r="AV180" s="983"/>
      <c r="AW180" s="983"/>
      <c r="AX180" s="983"/>
      <c r="AY180" s="983"/>
      <c r="AZ180" s="983"/>
      <c r="BA180" s="983"/>
      <c r="BB180" s="983"/>
      <c r="BC180" s="983"/>
      <c r="BD180" s="1024"/>
      <c r="BE180" s="1017"/>
      <c r="BF180" s="1013"/>
      <c r="BG180" s="1013"/>
      <c r="BH180" s="1013"/>
      <c r="BI180" s="1007"/>
    </row>
    <row r="181" spans="1:61" ht="30" customHeight="1" x14ac:dyDescent="0.25">
      <c r="A181" s="962"/>
      <c r="B181" s="991"/>
      <c r="C181" s="953"/>
      <c r="D181" s="953"/>
      <c r="E181" s="986"/>
      <c r="F181" s="953"/>
      <c r="G181" s="945"/>
      <c r="H181" s="953"/>
      <c r="I181" s="116" t="s">
        <v>171</v>
      </c>
      <c r="J181" s="149" t="s">
        <v>147</v>
      </c>
      <c r="K181" s="954"/>
      <c r="L181" s="955"/>
      <c r="M181" s="956"/>
      <c r="N181" s="976"/>
      <c r="O181" s="986"/>
      <c r="P181" s="953"/>
      <c r="Q181" s="117" t="s">
        <v>172</v>
      </c>
      <c r="R181" s="118" t="s">
        <v>173</v>
      </c>
      <c r="S181" s="117">
        <f>+IFERROR(VLOOKUP(R181,[3]DATOS!$E$2:$F$17,2,FALSE),"")</f>
        <v>15</v>
      </c>
      <c r="T181" s="957"/>
      <c r="U181" s="957"/>
      <c r="V181" s="962"/>
      <c r="W181" s="957"/>
      <c r="X181" s="957"/>
      <c r="Y181" s="957"/>
      <c r="Z181" s="937"/>
      <c r="AA181" s="226"/>
      <c r="AB181" s="226"/>
      <c r="AC181" s="226"/>
      <c r="AD181" s="945"/>
      <c r="AE181" s="971"/>
      <c r="AF181" s="969"/>
      <c r="AG181" s="975"/>
      <c r="AH181" s="969"/>
      <c r="AI181" s="956"/>
      <c r="AJ181" s="956"/>
      <c r="AK181" s="956"/>
      <c r="AL181" s="956"/>
      <c r="AM181" s="976"/>
      <c r="AN181" s="978"/>
      <c r="AO181" s="942"/>
      <c r="AP181" s="942"/>
      <c r="AQ181" s="943"/>
      <c r="AR181" s="973"/>
      <c r="AS181" s="989"/>
      <c r="AT181" s="983"/>
      <c r="AU181" s="983"/>
      <c r="AV181" s="983"/>
      <c r="AW181" s="983"/>
      <c r="AX181" s="983"/>
      <c r="AY181" s="983"/>
      <c r="AZ181" s="983"/>
      <c r="BA181" s="983"/>
      <c r="BB181" s="983"/>
      <c r="BC181" s="983"/>
      <c r="BD181" s="1024"/>
      <c r="BE181" s="1017"/>
      <c r="BF181" s="1013"/>
      <c r="BG181" s="1013"/>
      <c r="BH181" s="1013"/>
      <c r="BI181" s="1007"/>
    </row>
    <row r="182" spans="1:61" ht="30" customHeight="1" x14ac:dyDescent="0.25">
      <c r="A182" s="962"/>
      <c r="B182" s="991"/>
      <c r="C182" s="953"/>
      <c r="D182" s="953"/>
      <c r="E182" s="986"/>
      <c r="F182" s="953"/>
      <c r="G182" s="945"/>
      <c r="H182" s="953"/>
      <c r="I182" s="116" t="s">
        <v>174</v>
      </c>
      <c r="J182" s="149" t="s">
        <v>147</v>
      </c>
      <c r="K182" s="954"/>
      <c r="L182" s="955"/>
      <c r="M182" s="956"/>
      <c r="N182" s="976"/>
      <c r="O182" s="986"/>
      <c r="P182" s="953"/>
      <c r="Q182" s="117" t="s">
        <v>175</v>
      </c>
      <c r="R182" s="118" t="s">
        <v>176</v>
      </c>
      <c r="S182" s="117">
        <f>+IFERROR(VLOOKUP(R182,[3]DATOS!$E$2:$F$17,2,FALSE),"")</f>
        <v>15</v>
      </c>
      <c r="T182" s="957"/>
      <c r="U182" s="957"/>
      <c r="V182" s="962"/>
      <c r="W182" s="957"/>
      <c r="X182" s="957"/>
      <c r="Y182" s="957"/>
      <c r="Z182" s="937"/>
      <c r="AA182" s="226"/>
      <c r="AB182" s="226"/>
      <c r="AC182" s="226"/>
      <c r="AD182" s="945"/>
      <c r="AE182" s="971"/>
      <c r="AF182" s="969"/>
      <c r="AG182" s="975"/>
      <c r="AH182" s="969"/>
      <c r="AI182" s="956"/>
      <c r="AJ182" s="956"/>
      <c r="AK182" s="956"/>
      <c r="AL182" s="956"/>
      <c r="AM182" s="976"/>
      <c r="AN182" s="978"/>
      <c r="AO182" s="942"/>
      <c r="AP182" s="942"/>
      <c r="AQ182" s="943"/>
      <c r="AR182" s="973"/>
      <c r="AS182" s="989"/>
      <c r="AT182" s="983"/>
      <c r="AU182" s="983"/>
      <c r="AV182" s="983"/>
      <c r="AW182" s="983"/>
      <c r="AX182" s="983"/>
      <c r="AY182" s="983"/>
      <c r="AZ182" s="983"/>
      <c r="BA182" s="983"/>
      <c r="BB182" s="983"/>
      <c r="BC182" s="983"/>
      <c r="BD182" s="1024"/>
      <c r="BE182" s="1017"/>
      <c r="BF182" s="1013"/>
      <c r="BG182" s="1013"/>
      <c r="BH182" s="1013"/>
      <c r="BI182" s="1007"/>
    </row>
    <row r="183" spans="1:61" ht="30" customHeight="1" x14ac:dyDescent="0.25">
      <c r="A183" s="962"/>
      <c r="B183" s="991"/>
      <c r="C183" s="953"/>
      <c r="D183" s="953"/>
      <c r="E183" s="986"/>
      <c r="F183" s="953"/>
      <c r="G183" s="945"/>
      <c r="H183" s="953"/>
      <c r="I183" s="116" t="s">
        <v>177</v>
      </c>
      <c r="J183" s="149" t="s">
        <v>168</v>
      </c>
      <c r="K183" s="954"/>
      <c r="L183" s="955"/>
      <c r="M183" s="956"/>
      <c r="N183" s="976"/>
      <c r="O183" s="986"/>
      <c r="P183" s="953"/>
      <c r="Q183" s="117" t="s">
        <v>178</v>
      </c>
      <c r="R183" s="118" t="s">
        <v>179</v>
      </c>
      <c r="S183" s="117">
        <f>+IFERROR(VLOOKUP(R183,[3]DATOS!$E$2:$F$17,2,FALSE),"")</f>
        <v>10</v>
      </c>
      <c r="T183" s="957"/>
      <c r="U183" s="957"/>
      <c r="V183" s="962"/>
      <c r="W183" s="957"/>
      <c r="X183" s="957"/>
      <c r="Y183" s="957"/>
      <c r="Z183" s="937"/>
      <c r="AA183" s="226">
        <v>0</v>
      </c>
      <c r="AB183" s="226">
        <v>7</v>
      </c>
      <c r="AC183" s="226">
        <v>5</v>
      </c>
      <c r="AD183" s="945"/>
      <c r="AE183" s="971"/>
      <c r="AF183" s="969"/>
      <c r="AG183" s="975"/>
      <c r="AH183" s="969"/>
      <c r="AI183" s="956"/>
      <c r="AJ183" s="956"/>
      <c r="AK183" s="956"/>
      <c r="AL183" s="956"/>
      <c r="AM183" s="976"/>
      <c r="AN183" s="978"/>
      <c r="AO183" s="942"/>
      <c r="AP183" s="942"/>
      <c r="AQ183" s="943"/>
      <c r="AR183" s="973"/>
      <c r="AS183" s="989"/>
      <c r="AT183" s="983"/>
      <c r="AU183" s="983"/>
      <c r="AV183" s="983"/>
      <c r="AW183" s="983"/>
      <c r="AX183" s="983"/>
      <c r="AY183" s="983"/>
      <c r="AZ183" s="983"/>
      <c r="BA183" s="983"/>
      <c r="BB183" s="983"/>
      <c r="BC183" s="983"/>
      <c r="BD183" s="1024"/>
      <c r="BE183" s="1017"/>
      <c r="BF183" s="1013"/>
      <c r="BG183" s="1013"/>
      <c r="BH183" s="1013"/>
      <c r="BI183" s="1007"/>
    </row>
    <row r="184" spans="1:61" ht="72" customHeight="1" x14ac:dyDescent="0.25">
      <c r="A184" s="962"/>
      <c r="B184" s="991"/>
      <c r="C184" s="953"/>
      <c r="D184" s="953"/>
      <c r="E184" s="986"/>
      <c r="F184" s="953"/>
      <c r="G184" s="945"/>
      <c r="H184" s="953"/>
      <c r="I184" s="116" t="s">
        <v>180</v>
      </c>
      <c r="J184" s="149" t="s">
        <v>168</v>
      </c>
      <c r="K184" s="954"/>
      <c r="L184" s="955"/>
      <c r="M184" s="956"/>
      <c r="N184" s="976"/>
      <c r="O184" s="986"/>
      <c r="P184" s="953"/>
      <c r="Q184" s="957"/>
      <c r="R184" s="962"/>
      <c r="S184" s="957"/>
      <c r="T184" s="957"/>
      <c r="U184" s="957"/>
      <c r="V184" s="962"/>
      <c r="W184" s="957"/>
      <c r="X184" s="957"/>
      <c r="Y184" s="957"/>
      <c r="Z184" s="937"/>
      <c r="AA184" s="226"/>
      <c r="AB184" s="226"/>
      <c r="AC184" s="226"/>
      <c r="AD184" s="945"/>
      <c r="AE184" s="971"/>
      <c r="AF184" s="969"/>
      <c r="AG184" s="975"/>
      <c r="AH184" s="969"/>
      <c r="AI184" s="956"/>
      <c r="AJ184" s="956"/>
      <c r="AK184" s="956"/>
      <c r="AL184" s="956"/>
      <c r="AM184" s="976"/>
      <c r="AN184" s="978"/>
      <c r="AO184" s="942"/>
      <c r="AP184" s="942"/>
      <c r="AQ184" s="943"/>
      <c r="AR184" s="973"/>
      <c r="AS184" s="990"/>
      <c r="AT184" s="984"/>
      <c r="AU184" s="984"/>
      <c r="AV184" s="984"/>
      <c r="AW184" s="984"/>
      <c r="AX184" s="984"/>
      <c r="AY184" s="984"/>
      <c r="AZ184" s="984"/>
      <c r="BA184" s="984"/>
      <c r="BB184" s="984"/>
      <c r="BC184" s="984"/>
      <c r="BD184" s="1025"/>
      <c r="BE184" s="1018"/>
      <c r="BF184" s="1014"/>
      <c r="BG184" s="1014"/>
      <c r="BH184" s="1014"/>
      <c r="BI184" s="1008"/>
    </row>
    <row r="185" spans="1:61" ht="45" customHeight="1" x14ac:dyDescent="0.25">
      <c r="A185" s="962"/>
      <c r="B185" s="991"/>
      <c r="C185" s="953"/>
      <c r="D185" s="953"/>
      <c r="E185" s="986"/>
      <c r="F185" s="953"/>
      <c r="G185" s="945"/>
      <c r="H185" s="953"/>
      <c r="I185" s="116" t="s">
        <v>181</v>
      </c>
      <c r="J185" s="149" t="s">
        <v>168</v>
      </c>
      <c r="K185" s="954"/>
      <c r="L185" s="955"/>
      <c r="M185" s="956"/>
      <c r="N185" s="976"/>
      <c r="O185" s="986"/>
      <c r="P185" s="953"/>
      <c r="Q185" s="957"/>
      <c r="R185" s="962"/>
      <c r="S185" s="957"/>
      <c r="T185" s="957"/>
      <c r="U185" s="957"/>
      <c r="V185" s="962"/>
      <c r="W185" s="957"/>
      <c r="X185" s="957"/>
      <c r="Y185" s="957"/>
      <c r="Z185" s="937"/>
      <c r="AA185" s="226"/>
      <c r="AB185" s="226"/>
      <c r="AC185" s="226"/>
      <c r="AD185" s="945"/>
      <c r="AE185" s="971"/>
      <c r="AF185" s="969"/>
      <c r="AG185" s="975"/>
      <c r="AH185" s="969"/>
      <c r="AI185" s="956"/>
      <c r="AJ185" s="956"/>
      <c r="AK185" s="956"/>
      <c r="AL185" s="956"/>
      <c r="AM185" s="976"/>
      <c r="AN185" s="978"/>
      <c r="AO185" s="942"/>
      <c r="AP185" s="942"/>
      <c r="AQ185" s="943"/>
      <c r="AR185" s="973"/>
      <c r="AS185" s="985"/>
      <c r="AT185" s="987"/>
      <c r="AU185" s="987"/>
      <c r="AV185" s="987"/>
      <c r="AW185" s="987"/>
      <c r="AX185" s="987"/>
      <c r="AY185" s="987"/>
      <c r="AZ185" s="987"/>
      <c r="BA185" s="987"/>
      <c r="BB185" s="987"/>
      <c r="BC185" s="987"/>
      <c r="BD185" s="1011"/>
      <c r="BE185" s="1009"/>
      <c r="BF185" s="981"/>
      <c r="BG185" s="981"/>
      <c r="BH185" s="981"/>
      <c r="BI185" s="1002"/>
    </row>
    <row r="186" spans="1:61" ht="45" customHeight="1" x14ac:dyDescent="0.25">
      <c r="A186" s="962"/>
      <c r="B186" s="991"/>
      <c r="C186" s="953"/>
      <c r="D186" s="953"/>
      <c r="E186" s="986"/>
      <c r="F186" s="953"/>
      <c r="G186" s="945"/>
      <c r="H186" s="953"/>
      <c r="I186" s="116" t="s">
        <v>182</v>
      </c>
      <c r="J186" s="149" t="s">
        <v>147</v>
      </c>
      <c r="K186" s="954"/>
      <c r="L186" s="955"/>
      <c r="M186" s="956"/>
      <c r="N186" s="976"/>
      <c r="O186" s="986"/>
      <c r="P186" s="953"/>
      <c r="Q186" s="957"/>
      <c r="R186" s="962"/>
      <c r="S186" s="957"/>
      <c r="T186" s="957"/>
      <c r="U186" s="957"/>
      <c r="V186" s="962"/>
      <c r="W186" s="957"/>
      <c r="X186" s="957"/>
      <c r="Y186" s="957"/>
      <c r="Z186" s="937"/>
      <c r="AA186" s="226"/>
      <c r="AB186" s="226"/>
      <c r="AC186" s="226"/>
      <c r="AD186" s="945"/>
      <c r="AE186" s="971"/>
      <c r="AF186" s="969"/>
      <c r="AG186" s="975"/>
      <c r="AH186" s="969"/>
      <c r="AI186" s="956"/>
      <c r="AJ186" s="956"/>
      <c r="AK186" s="956"/>
      <c r="AL186" s="956"/>
      <c r="AM186" s="976"/>
      <c r="AN186" s="978"/>
      <c r="AO186" s="942"/>
      <c r="AP186" s="942"/>
      <c r="AQ186" s="943"/>
      <c r="AR186" s="973"/>
      <c r="AS186" s="985"/>
      <c r="AT186" s="987"/>
      <c r="AU186" s="987"/>
      <c r="AV186" s="987"/>
      <c r="AW186" s="987"/>
      <c r="AX186" s="987"/>
      <c r="AY186" s="987"/>
      <c r="AZ186" s="987"/>
      <c r="BA186" s="987"/>
      <c r="BB186" s="987"/>
      <c r="BC186" s="987"/>
      <c r="BD186" s="1011"/>
      <c r="BE186" s="1009"/>
      <c r="BF186" s="981"/>
      <c r="BG186" s="981"/>
      <c r="BH186" s="981"/>
      <c r="BI186" s="1002"/>
    </row>
    <row r="187" spans="1:61" ht="45" customHeight="1" x14ac:dyDescent="0.25">
      <c r="A187" s="962"/>
      <c r="B187" s="991"/>
      <c r="C187" s="953"/>
      <c r="D187" s="953"/>
      <c r="E187" s="986"/>
      <c r="F187" s="953"/>
      <c r="G187" s="945"/>
      <c r="H187" s="953"/>
      <c r="I187" s="116" t="s">
        <v>183</v>
      </c>
      <c r="J187" s="149" t="s">
        <v>147</v>
      </c>
      <c r="K187" s="954"/>
      <c r="L187" s="955"/>
      <c r="M187" s="956"/>
      <c r="N187" s="976"/>
      <c r="O187" s="986"/>
      <c r="P187" s="953"/>
      <c r="Q187" s="957"/>
      <c r="R187" s="962"/>
      <c r="S187" s="957"/>
      <c r="T187" s="957"/>
      <c r="U187" s="957"/>
      <c r="V187" s="962"/>
      <c r="W187" s="957"/>
      <c r="X187" s="957"/>
      <c r="Y187" s="957"/>
      <c r="Z187" s="938"/>
      <c r="AA187" s="227"/>
      <c r="AB187" s="227"/>
      <c r="AC187" s="227"/>
      <c r="AD187" s="946"/>
      <c r="AE187" s="972"/>
      <c r="AF187" s="969"/>
      <c r="AG187" s="975"/>
      <c r="AH187" s="969"/>
      <c r="AI187" s="956"/>
      <c r="AJ187" s="956"/>
      <c r="AK187" s="956"/>
      <c r="AL187" s="956"/>
      <c r="AM187" s="976"/>
      <c r="AN187" s="979"/>
      <c r="AO187" s="942"/>
      <c r="AP187" s="942"/>
      <c r="AQ187" s="943"/>
      <c r="AR187" s="973"/>
      <c r="AS187" s="985"/>
      <c r="AT187" s="987"/>
      <c r="AU187" s="987"/>
      <c r="AV187" s="987"/>
      <c r="AW187" s="987"/>
      <c r="AX187" s="987"/>
      <c r="AY187" s="987"/>
      <c r="AZ187" s="987"/>
      <c r="BA187" s="987"/>
      <c r="BB187" s="987"/>
      <c r="BC187" s="987"/>
      <c r="BD187" s="1011"/>
      <c r="BE187" s="1009"/>
      <c r="BF187" s="981"/>
      <c r="BG187" s="981"/>
      <c r="BH187" s="981"/>
      <c r="BI187" s="1002"/>
    </row>
    <row r="188" spans="1:61" ht="45" customHeight="1" x14ac:dyDescent="0.25">
      <c r="A188" s="962"/>
      <c r="B188" s="991"/>
      <c r="C188" s="953"/>
      <c r="D188" s="953"/>
      <c r="E188" s="986" t="s">
        <v>614</v>
      </c>
      <c r="F188" s="953"/>
      <c r="G188" s="945"/>
      <c r="H188" s="953"/>
      <c r="I188" s="116" t="s">
        <v>184</v>
      </c>
      <c r="J188" s="149" t="s">
        <v>147</v>
      </c>
      <c r="K188" s="954"/>
      <c r="L188" s="955"/>
      <c r="M188" s="956"/>
      <c r="N188" s="976"/>
      <c r="O188" s="1240" t="s">
        <v>1065</v>
      </c>
      <c r="P188" s="953" t="s">
        <v>149</v>
      </c>
      <c r="Q188" s="117" t="s">
        <v>150</v>
      </c>
      <c r="R188" s="118" t="s">
        <v>151</v>
      </c>
      <c r="S188" s="117">
        <f>+IFERROR(VLOOKUP(R188,[3]DATOS!$E$2:$F$17,2,FALSE),"")</f>
        <v>15</v>
      </c>
      <c r="T188" s="957">
        <f>SUM(S188:S194)</f>
        <v>100</v>
      </c>
      <c r="U188" s="957" t="str">
        <f>+IF(AND(T188&lt;=100,T188&gt;=96),"Fuerte",IF(AND(T188&lt;=95,T188&gt;=86),"Moderado",IF(AND(T188&lt;=85,K188&gt;=0),"Débil"," ")))</f>
        <v>Fuerte</v>
      </c>
      <c r="V188" s="962" t="s">
        <v>152</v>
      </c>
      <c r="W188" s="957" t="str">
        <f>IF(AND(EXACT(U188,"Fuerte"),(EXACT(V188,"Fuerte"))),"Fuerte",IF(AND(EXACT(U188,"Fuerte"),(EXACT(V188,"Moderado"))),"Moderado",IF(AND(EXACT(U188,"Fuerte"),(EXACT(V188,"Débil"))),"Débil",IF(AND(EXACT(U188,"Moderado"),(EXACT(V188,"Fuerte"))),"Moderado",IF(AND(EXACT(U188,"Moderado"),(EXACT(V188,"Moderado"))),"Moderado",IF(AND(EXACT(U188,"Moderado"),(EXACT(V188,"Débil"))),"Débil",IF(AND(EXACT(U188,"Débil"),(EXACT(V188,"Fuerte"))),"Débil",IF(AND(EXACT(U188,"Débil"),(EXACT(V188,"Moderado"))),"Débil",IF(AND(EXACT(U188,"Débil"),(EXACT(V188,"Débil"))),"Débil",)))))))))</f>
        <v>Fuerte</v>
      </c>
      <c r="X188" s="957">
        <f>IF(W188="Fuerte",100,IF(W188="Moderado",50,IF(W188="Débil",0)))</f>
        <v>100</v>
      </c>
      <c r="Y188" s="957"/>
      <c r="Z188" s="936" t="s">
        <v>539</v>
      </c>
      <c r="AA188" s="933">
        <v>0.33</v>
      </c>
      <c r="AB188" s="933">
        <v>0.33</v>
      </c>
      <c r="AC188" s="933">
        <v>0.34</v>
      </c>
      <c r="AD188" s="944" t="s">
        <v>600</v>
      </c>
      <c r="AE188" s="970" t="s">
        <v>601</v>
      </c>
      <c r="AF188" s="969"/>
      <c r="AG188" s="975"/>
      <c r="AH188" s="969"/>
      <c r="AI188" s="956"/>
      <c r="AJ188" s="956"/>
      <c r="AK188" s="956"/>
      <c r="AL188" s="956"/>
      <c r="AM188" s="976"/>
      <c r="AN188" s="980" t="s">
        <v>615</v>
      </c>
      <c r="AO188" s="942"/>
      <c r="AP188" s="942"/>
      <c r="AQ188" s="943"/>
      <c r="AR188" s="973" t="s">
        <v>616</v>
      </c>
      <c r="AS188" s="985"/>
      <c r="AT188" s="987"/>
      <c r="AU188" s="987"/>
      <c r="AV188" s="987"/>
      <c r="AW188" s="987"/>
      <c r="AX188" s="987"/>
      <c r="AY188" s="987"/>
      <c r="AZ188" s="987"/>
      <c r="BA188" s="987"/>
      <c r="BB188" s="987"/>
      <c r="BC188" s="987"/>
      <c r="BD188" s="1011"/>
      <c r="BE188" s="1009"/>
      <c r="BF188" s="981"/>
      <c r="BG188" s="981"/>
      <c r="BH188" s="981"/>
      <c r="BI188" s="1002"/>
    </row>
    <row r="189" spans="1:61" ht="45" customHeight="1" x14ac:dyDescent="0.25">
      <c r="A189" s="962"/>
      <c r="B189" s="991"/>
      <c r="C189" s="953"/>
      <c r="D189" s="953"/>
      <c r="E189" s="986"/>
      <c r="F189" s="953"/>
      <c r="G189" s="945"/>
      <c r="H189" s="953"/>
      <c r="I189" s="119" t="s">
        <v>185</v>
      </c>
      <c r="J189" s="149" t="s">
        <v>147</v>
      </c>
      <c r="K189" s="954"/>
      <c r="L189" s="955"/>
      <c r="M189" s="956"/>
      <c r="N189" s="976"/>
      <c r="O189" s="1240"/>
      <c r="P189" s="953"/>
      <c r="Q189" s="117" t="s">
        <v>162</v>
      </c>
      <c r="R189" s="118" t="s">
        <v>163</v>
      </c>
      <c r="S189" s="117">
        <f>+IFERROR(VLOOKUP(R189,[3]DATOS!$E$2:$F$17,2,FALSE),"")</f>
        <v>15</v>
      </c>
      <c r="T189" s="957"/>
      <c r="U189" s="957"/>
      <c r="V189" s="962"/>
      <c r="W189" s="957"/>
      <c r="X189" s="957"/>
      <c r="Y189" s="957"/>
      <c r="Z189" s="937"/>
      <c r="AA189" s="934"/>
      <c r="AB189" s="934"/>
      <c r="AC189" s="934"/>
      <c r="AD189" s="945"/>
      <c r="AE189" s="971"/>
      <c r="AF189" s="969"/>
      <c r="AG189" s="975"/>
      <c r="AH189" s="969"/>
      <c r="AI189" s="956"/>
      <c r="AJ189" s="956"/>
      <c r="AK189" s="956"/>
      <c r="AL189" s="956"/>
      <c r="AM189" s="976"/>
      <c r="AN189" s="980"/>
      <c r="AO189" s="942"/>
      <c r="AP189" s="942"/>
      <c r="AQ189" s="943"/>
      <c r="AR189" s="973"/>
      <c r="AS189" s="985"/>
      <c r="AT189" s="987"/>
      <c r="AU189" s="987"/>
      <c r="AV189" s="987"/>
      <c r="AW189" s="987"/>
      <c r="AX189" s="987"/>
      <c r="AY189" s="987"/>
      <c r="AZ189" s="987"/>
      <c r="BA189" s="987"/>
      <c r="BB189" s="987"/>
      <c r="BC189" s="987"/>
      <c r="BD189" s="1011"/>
      <c r="BE189" s="1009"/>
      <c r="BF189" s="981"/>
      <c r="BG189" s="981"/>
      <c r="BH189" s="981"/>
      <c r="BI189" s="1002"/>
    </row>
    <row r="190" spans="1:61" ht="45" customHeight="1" x14ac:dyDescent="0.25">
      <c r="A190" s="962"/>
      <c r="B190" s="991"/>
      <c r="C190" s="953"/>
      <c r="D190" s="953"/>
      <c r="E190" s="986"/>
      <c r="F190" s="953"/>
      <c r="G190" s="945"/>
      <c r="H190" s="953"/>
      <c r="I190" s="119" t="s">
        <v>186</v>
      </c>
      <c r="J190" s="149" t="s">
        <v>147</v>
      </c>
      <c r="K190" s="954"/>
      <c r="L190" s="955"/>
      <c r="M190" s="956"/>
      <c r="N190" s="976"/>
      <c r="O190" s="1240"/>
      <c r="P190" s="953"/>
      <c r="Q190" s="117" t="s">
        <v>165</v>
      </c>
      <c r="R190" s="118" t="s">
        <v>166</v>
      </c>
      <c r="S190" s="117">
        <f>+IFERROR(VLOOKUP(R190,[3]DATOS!$E$2:$F$17,2,FALSE),"")</f>
        <v>15</v>
      </c>
      <c r="T190" s="957"/>
      <c r="U190" s="957"/>
      <c r="V190" s="962"/>
      <c r="W190" s="957"/>
      <c r="X190" s="957"/>
      <c r="Y190" s="957"/>
      <c r="Z190" s="937"/>
      <c r="AA190" s="934"/>
      <c r="AB190" s="934"/>
      <c r="AC190" s="934"/>
      <c r="AD190" s="945"/>
      <c r="AE190" s="971"/>
      <c r="AF190" s="969"/>
      <c r="AG190" s="975"/>
      <c r="AH190" s="969"/>
      <c r="AI190" s="956"/>
      <c r="AJ190" s="956"/>
      <c r="AK190" s="956"/>
      <c r="AL190" s="956"/>
      <c r="AM190" s="976"/>
      <c r="AN190" s="980"/>
      <c r="AO190" s="942"/>
      <c r="AP190" s="942"/>
      <c r="AQ190" s="943"/>
      <c r="AR190" s="973"/>
      <c r="AS190" s="985"/>
      <c r="AT190" s="987"/>
      <c r="AU190" s="987"/>
      <c r="AV190" s="987"/>
      <c r="AW190" s="987"/>
      <c r="AX190" s="987"/>
      <c r="AY190" s="987"/>
      <c r="AZ190" s="987"/>
      <c r="BA190" s="987"/>
      <c r="BB190" s="987"/>
      <c r="BC190" s="987"/>
      <c r="BD190" s="1011"/>
      <c r="BE190" s="1009"/>
      <c r="BF190" s="981"/>
      <c r="BG190" s="981"/>
      <c r="BH190" s="981"/>
      <c r="BI190" s="1002"/>
    </row>
    <row r="191" spans="1:61" ht="45" customHeight="1" x14ac:dyDescent="0.25">
      <c r="A191" s="962"/>
      <c r="B191" s="991"/>
      <c r="C191" s="953"/>
      <c r="D191" s="953"/>
      <c r="E191" s="986"/>
      <c r="F191" s="953"/>
      <c r="G191" s="945"/>
      <c r="H191" s="953"/>
      <c r="I191" s="119" t="s">
        <v>187</v>
      </c>
      <c r="J191" s="149" t="s">
        <v>168</v>
      </c>
      <c r="K191" s="954"/>
      <c r="L191" s="955"/>
      <c r="M191" s="956"/>
      <c r="N191" s="976"/>
      <c r="O191" s="1240"/>
      <c r="P191" s="953"/>
      <c r="Q191" s="117" t="s">
        <v>169</v>
      </c>
      <c r="R191" s="118" t="s">
        <v>170</v>
      </c>
      <c r="S191" s="117">
        <f>+IFERROR(VLOOKUP(R191,[3]DATOS!$E$2:$F$17,2,FALSE),"")</f>
        <v>15</v>
      </c>
      <c r="T191" s="957"/>
      <c r="U191" s="957"/>
      <c r="V191" s="962"/>
      <c r="W191" s="957"/>
      <c r="X191" s="957"/>
      <c r="Y191" s="957"/>
      <c r="Z191" s="937"/>
      <c r="AA191" s="934"/>
      <c r="AB191" s="934"/>
      <c r="AC191" s="934"/>
      <c r="AD191" s="945"/>
      <c r="AE191" s="971"/>
      <c r="AF191" s="969"/>
      <c r="AG191" s="975"/>
      <c r="AH191" s="969"/>
      <c r="AI191" s="956"/>
      <c r="AJ191" s="956"/>
      <c r="AK191" s="956"/>
      <c r="AL191" s="956"/>
      <c r="AM191" s="976"/>
      <c r="AN191" s="980"/>
      <c r="AO191" s="942"/>
      <c r="AP191" s="942"/>
      <c r="AQ191" s="943"/>
      <c r="AR191" s="973"/>
      <c r="AS191" s="985"/>
      <c r="AT191" s="987"/>
      <c r="AU191" s="987"/>
      <c r="AV191" s="987"/>
      <c r="AW191" s="987"/>
      <c r="AX191" s="987"/>
      <c r="AY191" s="987"/>
      <c r="AZ191" s="987"/>
      <c r="BA191" s="987"/>
      <c r="BB191" s="987"/>
      <c r="BC191" s="987"/>
      <c r="BD191" s="1011"/>
      <c r="BE191" s="1009"/>
      <c r="BF191" s="981"/>
      <c r="BG191" s="981"/>
      <c r="BH191" s="981"/>
      <c r="BI191" s="1002"/>
    </row>
    <row r="192" spans="1:61" ht="45" customHeight="1" x14ac:dyDescent="0.25">
      <c r="A192" s="962"/>
      <c r="B192" s="991"/>
      <c r="C192" s="953"/>
      <c r="D192" s="953"/>
      <c r="E192" s="986"/>
      <c r="F192" s="953"/>
      <c r="G192" s="945"/>
      <c r="H192" s="953"/>
      <c r="I192" s="119" t="s">
        <v>188</v>
      </c>
      <c r="J192" s="149" t="s">
        <v>168</v>
      </c>
      <c r="K192" s="954"/>
      <c r="L192" s="955"/>
      <c r="M192" s="956"/>
      <c r="N192" s="976"/>
      <c r="O192" s="1240"/>
      <c r="P192" s="953"/>
      <c r="Q192" s="117" t="s">
        <v>172</v>
      </c>
      <c r="R192" s="118" t="s">
        <v>173</v>
      </c>
      <c r="S192" s="117">
        <f>+IFERROR(VLOOKUP(R192,[3]DATOS!$E$2:$F$17,2,FALSE),"")</f>
        <v>15</v>
      </c>
      <c r="T192" s="957"/>
      <c r="U192" s="957"/>
      <c r="V192" s="962"/>
      <c r="W192" s="957"/>
      <c r="X192" s="957"/>
      <c r="Y192" s="957"/>
      <c r="Z192" s="937"/>
      <c r="AA192" s="934"/>
      <c r="AB192" s="934"/>
      <c r="AC192" s="934"/>
      <c r="AD192" s="945"/>
      <c r="AE192" s="971"/>
      <c r="AF192" s="969"/>
      <c r="AG192" s="975"/>
      <c r="AH192" s="969"/>
      <c r="AI192" s="956"/>
      <c r="AJ192" s="956"/>
      <c r="AK192" s="956"/>
      <c r="AL192" s="956"/>
      <c r="AM192" s="976"/>
      <c r="AN192" s="980"/>
      <c r="AO192" s="942"/>
      <c r="AP192" s="942"/>
      <c r="AQ192" s="943"/>
      <c r="AR192" s="973"/>
      <c r="AS192" s="985"/>
      <c r="AT192" s="987"/>
      <c r="AU192" s="987"/>
      <c r="AV192" s="987"/>
      <c r="AW192" s="987"/>
      <c r="AX192" s="987"/>
      <c r="AY192" s="987"/>
      <c r="AZ192" s="987"/>
      <c r="BA192" s="987"/>
      <c r="BB192" s="987"/>
      <c r="BC192" s="987"/>
      <c r="BD192" s="1011"/>
      <c r="BE192" s="1009"/>
      <c r="BF192" s="981"/>
      <c r="BG192" s="981"/>
      <c r="BH192" s="981"/>
      <c r="BI192" s="1002"/>
    </row>
    <row r="193" spans="1:61" ht="45" customHeight="1" x14ac:dyDescent="0.25">
      <c r="A193" s="962"/>
      <c r="B193" s="991"/>
      <c r="C193" s="953"/>
      <c r="D193" s="953"/>
      <c r="E193" s="986"/>
      <c r="F193" s="953"/>
      <c r="G193" s="945"/>
      <c r="H193" s="953"/>
      <c r="I193" s="119" t="s">
        <v>189</v>
      </c>
      <c r="J193" s="149" t="s">
        <v>168</v>
      </c>
      <c r="K193" s="954"/>
      <c r="L193" s="955"/>
      <c r="M193" s="956"/>
      <c r="N193" s="976"/>
      <c r="O193" s="1240"/>
      <c r="P193" s="953"/>
      <c r="Q193" s="117" t="s">
        <v>175</v>
      </c>
      <c r="R193" s="118" t="s">
        <v>176</v>
      </c>
      <c r="S193" s="117">
        <f>+IFERROR(VLOOKUP(R193,[3]DATOS!$E$2:$F$17,2,FALSE),"")</f>
        <v>15</v>
      </c>
      <c r="T193" s="957"/>
      <c r="U193" s="957"/>
      <c r="V193" s="962"/>
      <c r="W193" s="957"/>
      <c r="X193" s="957"/>
      <c r="Y193" s="957"/>
      <c r="Z193" s="937"/>
      <c r="AA193" s="934"/>
      <c r="AB193" s="934"/>
      <c r="AC193" s="934"/>
      <c r="AD193" s="945"/>
      <c r="AE193" s="971"/>
      <c r="AF193" s="969"/>
      <c r="AG193" s="975"/>
      <c r="AH193" s="969"/>
      <c r="AI193" s="956"/>
      <c r="AJ193" s="956"/>
      <c r="AK193" s="956"/>
      <c r="AL193" s="956"/>
      <c r="AM193" s="976"/>
      <c r="AN193" s="980"/>
      <c r="AO193" s="942"/>
      <c r="AP193" s="942"/>
      <c r="AQ193" s="943"/>
      <c r="AR193" s="973"/>
      <c r="AS193" s="985"/>
      <c r="AT193" s="987"/>
      <c r="AU193" s="987"/>
      <c r="AV193" s="987"/>
      <c r="AW193" s="987"/>
      <c r="AX193" s="987"/>
      <c r="AY193" s="987"/>
      <c r="AZ193" s="987"/>
      <c r="BA193" s="987"/>
      <c r="BB193" s="987"/>
      <c r="BC193" s="987"/>
      <c r="BD193" s="1011"/>
      <c r="BE193" s="1009"/>
      <c r="BF193" s="981"/>
      <c r="BG193" s="981"/>
      <c r="BH193" s="981"/>
      <c r="BI193" s="1002"/>
    </row>
    <row r="194" spans="1:61" ht="45" customHeight="1" x14ac:dyDescent="0.25">
      <c r="A194" s="962"/>
      <c r="B194" s="991"/>
      <c r="C194" s="953"/>
      <c r="D194" s="953"/>
      <c r="E194" s="986"/>
      <c r="F194" s="953"/>
      <c r="G194" s="945"/>
      <c r="H194" s="953"/>
      <c r="I194" s="119" t="s">
        <v>190</v>
      </c>
      <c r="J194" s="149" t="s">
        <v>168</v>
      </c>
      <c r="K194" s="954"/>
      <c r="L194" s="955"/>
      <c r="M194" s="956"/>
      <c r="N194" s="976"/>
      <c r="O194" s="1240"/>
      <c r="P194" s="953"/>
      <c r="Q194" s="117" t="s">
        <v>178</v>
      </c>
      <c r="R194" s="118" t="s">
        <v>179</v>
      </c>
      <c r="S194" s="117">
        <f>+IFERROR(VLOOKUP(R194,[3]DATOS!$E$2:$F$17,2,FALSE),"")</f>
        <v>10</v>
      </c>
      <c r="T194" s="957"/>
      <c r="U194" s="957"/>
      <c r="V194" s="962"/>
      <c r="W194" s="957"/>
      <c r="X194" s="957"/>
      <c r="Y194" s="957"/>
      <c r="Z194" s="937"/>
      <c r="AA194" s="934"/>
      <c r="AB194" s="934"/>
      <c r="AC194" s="934"/>
      <c r="AD194" s="945"/>
      <c r="AE194" s="971"/>
      <c r="AF194" s="969"/>
      <c r="AG194" s="975"/>
      <c r="AH194" s="969"/>
      <c r="AI194" s="956"/>
      <c r="AJ194" s="956"/>
      <c r="AK194" s="956"/>
      <c r="AL194" s="956"/>
      <c r="AM194" s="976"/>
      <c r="AN194" s="980"/>
      <c r="AO194" s="942"/>
      <c r="AP194" s="942"/>
      <c r="AQ194" s="943"/>
      <c r="AR194" s="973"/>
      <c r="AS194" s="985"/>
      <c r="AT194" s="987"/>
      <c r="AU194" s="987"/>
      <c r="AV194" s="987"/>
      <c r="AW194" s="987"/>
      <c r="AX194" s="987"/>
      <c r="AY194" s="987"/>
      <c r="AZ194" s="987"/>
      <c r="BA194" s="987"/>
      <c r="BB194" s="987"/>
      <c r="BC194" s="987"/>
      <c r="BD194" s="1011"/>
      <c r="BE194" s="1009"/>
      <c r="BF194" s="981"/>
      <c r="BG194" s="981"/>
      <c r="BH194" s="981"/>
      <c r="BI194" s="1002"/>
    </row>
    <row r="195" spans="1:61" ht="45" customHeight="1" thickBot="1" x14ac:dyDescent="0.3">
      <c r="A195" s="962"/>
      <c r="B195" s="991"/>
      <c r="C195" s="953"/>
      <c r="D195" s="953"/>
      <c r="E195" s="986"/>
      <c r="F195" s="953"/>
      <c r="G195" s="946"/>
      <c r="H195" s="953"/>
      <c r="I195" s="119" t="s">
        <v>191</v>
      </c>
      <c r="J195" s="149" t="s">
        <v>168</v>
      </c>
      <c r="K195" s="954"/>
      <c r="L195" s="955"/>
      <c r="M195" s="956"/>
      <c r="N195" s="976"/>
      <c r="O195" s="1240"/>
      <c r="P195" s="953"/>
      <c r="Q195" s="117"/>
      <c r="R195" s="118"/>
      <c r="S195" s="117"/>
      <c r="T195" s="957"/>
      <c r="U195" s="957"/>
      <c r="V195" s="962"/>
      <c r="W195" s="957"/>
      <c r="X195" s="957"/>
      <c r="Y195" s="957"/>
      <c r="Z195" s="938"/>
      <c r="AA195" s="935"/>
      <c r="AB195" s="935"/>
      <c r="AC195" s="935"/>
      <c r="AD195" s="946"/>
      <c r="AE195" s="972"/>
      <c r="AF195" s="969"/>
      <c r="AG195" s="975"/>
      <c r="AH195" s="969"/>
      <c r="AI195" s="956"/>
      <c r="AJ195" s="956"/>
      <c r="AK195" s="956"/>
      <c r="AL195" s="956"/>
      <c r="AM195" s="976"/>
      <c r="AN195" s="980"/>
      <c r="AO195" s="942"/>
      <c r="AP195" s="942"/>
      <c r="AQ195" s="943"/>
      <c r="AR195" s="973"/>
      <c r="AS195" s="985"/>
      <c r="AT195" s="987"/>
      <c r="AU195" s="987"/>
      <c r="AV195" s="987"/>
      <c r="AW195" s="987"/>
      <c r="AX195" s="987"/>
      <c r="AY195" s="987"/>
      <c r="AZ195" s="987"/>
      <c r="BA195" s="987"/>
      <c r="BB195" s="987"/>
      <c r="BC195" s="987"/>
      <c r="BD195" s="1011"/>
      <c r="BE195" s="1009"/>
      <c r="BF195" s="981"/>
      <c r="BG195" s="981"/>
      <c r="BH195" s="981"/>
      <c r="BI195" s="1002"/>
    </row>
    <row r="196" spans="1:61" ht="46.5" customHeight="1" x14ac:dyDescent="0.25">
      <c r="A196" s="962">
        <v>11</v>
      </c>
      <c r="B196" s="991" t="s">
        <v>738</v>
      </c>
      <c r="C196" s="953" t="s">
        <v>617</v>
      </c>
      <c r="D196" s="953" t="s">
        <v>142</v>
      </c>
      <c r="E196" s="986" t="s">
        <v>618</v>
      </c>
      <c r="F196" s="953" t="s">
        <v>619</v>
      </c>
      <c r="G196" s="944" t="s">
        <v>527</v>
      </c>
      <c r="H196" s="953" t="s">
        <v>145</v>
      </c>
      <c r="I196" s="116" t="s">
        <v>146</v>
      </c>
      <c r="J196" s="149" t="s">
        <v>147</v>
      </c>
      <c r="K196" s="954">
        <f>COUNTIF(J196:J214,"Si")</f>
        <v>12</v>
      </c>
      <c r="L196" s="955" t="str">
        <f>+IF(AND(K196&lt;6,K196&gt;0),"Moderado",IF(AND(K196&lt;12,K196&gt;5),"Mayor",IF(AND(K196&lt;20,K196&gt;11),"Catastrófico","Responda las Preguntas de Impacto")))</f>
        <v>Catastrófico</v>
      </c>
      <c r="M196" s="956" t="str">
        <f>IF(AND(EXACT(H196,"Rara vez"),(EXACT(L196,"Moderado"))),"Moderado",IF(AND(EXACT(H196,"Rara vez"),(EXACT(L196,"Mayor"))),"Alto",IF(AND(EXACT(H196,"Rara vez"),(EXACT(L196,"Catastrófico"))),"Extremo",IF(AND(EXACT(H196,"Improbable"),(EXACT(L196,"Moderado"))),"Moderado",IF(AND(EXACT(H196,"Improbable"),(EXACT(L196,"Mayor"))),"Alto",IF(AND(EXACT(H196,"Improbable"),(EXACT(L196,"Catastrófico"))),"Extremo",IF(AND(EXACT(H196,"Posible"),(EXACT(L196,"Moderado"))),"Alto",IF(AND(EXACT(H196,"Posible"),(EXACT(L196,"Mayor"))),"Extremo",IF(AND(EXACT(H196,"Posible"),(EXACT(L196,"Catastrófico"))),"Extremo",IF(AND(EXACT(H196,"Probable"),(EXACT(L196,"Moderado"))),"Alto",IF(AND(EXACT(H196,"Probable"),(EXACT(L196,"Mayor"))),"Extremo",IF(AND(EXACT(H196,"Probable"),(EXACT(L196,"Catastrófico"))),"Extremo",IF(AND(EXACT(H196,"Casi Seguro"),(EXACT(L196,"Moderado"))),"Extremo",IF(AND(EXACT(H196,"Casi Seguro"),(EXACT(L196,"Mayor"))),"Extremo",IF(AND(EXACT(H196,"Casi Seguro"),(EXACT(L196,"Catastrófico"))),"Extremo","")))))))))))))))</f>
        <v>Extremo</v>
      </c>
      <c r="N196" s="976" t="str">
        <f>IF(EXACT(M196,"Bajo"),"Evitar el Riesgo, Reducir el Riesgo, Compartir el Riesgo",IF(EXACT(M196,"Moderado"),"Evitar el Riesgo, Reducir el Riesgo, Compartir el Riesgo",IF(EXACT(M196,"Alto"),"Evitar el Riesgo, Reducir el Riesgo, Compartir el Riesgo",IF(EXACT(M196,"Extremo"),"Evitar el Riesgo, Reducir el Riesgo, Compartir el Riesgo",""))))</f>
        <v>Evitar el Riesgo, Reducir el Riesgo, Compartir el Riesgo</v>
      </c>
      <c r="O196" s="986" t="s">
        <v>620</v>
      </c>
      <c r="P196" s="953" t="s">
        <v>149</v>
      </c>
      <c r="Q196" s="117" t="s">
        <v>150</v>
      </c>
      <c r="R196" s="118" t="s">
        <v>151</v>
      </c>
      <c r="S196" s="117">
        <f>+IFERROR(VLOOKUP(R196,[3]DATOS!$E$2:$F$17,2,FALSE),"")</f>
        <v>15</v>
      </c>
      <c r="T196" s="957">
        <f>SUM(S196:S202)</f>
        <v>100</v>
      </c>
      <c r="U196" s="957" t="str">
        <f>+IF(AND(T196&lt;=100,T196&gt;=96),"Fuerte",IF(AND(T196&lt;=95,T196&gt;=86),"Moderado",IF(AND(T196&lt;=85,K196&gt;=0),"Débil"," ")))</f>
        <v>Fuerte</v>
      </c>
      <c r="V196" s="962" t="s">
        <v>152</v>
      </c>
      <c r="W196" s="957" t="str">
        <f>IF(AND(EXACT(U196,"Fuerte"),(EXACT(V196,"Fuerte"))),"Fuerte",IF(AND(EXACT(U196,"Fuerte"),(EXACT(V196,"Moderado"))),"Moderado",IF(AND(EXACT(U196,"Fuerte"),(EXACT(V196,"Débil"))),"Débil",IF(AND(EXACT(U196,"Moderado"),(EXACT(V196,"Fuerte"))),"Moderado",IF(AND(EXACT(U196,"Moderado"),(EXACT(V196,"Moderado"))),"Moderado",IF(AND(EXACT(U196,"Moderado"),(EXACT(V196,"Débil"))),"Débil",IF(AND(EXACT(U196,"Débil"),(EXACT(V196,"Fuerte"))),"Débil",IF(AND(EXACT(U196,"Débil"),(EXACT(V196,"Moderado"))),"Débil",IF(AND(EXACT(U196,"Débil"),(EXACT(V196,"Débil"))),"Débil",)))))))))</f>
        <v>Fuerte</v>
      </c>
      <c r="X196" s="957">
        <f>IF(W196="Fuerte",100,IF(W196="Moderado",50,IF(W196="Débil",0)))</f>
        <v>100</v>
      </c>
      <c r="Y196" s="957">
        <f>AVERAGE(X196:X214)</f>
        <v>100</v>
      </c>
      <c r="Z196" s="936" t="s">
        <v>539</v>
      </c>
      <c r="AA196" s="214"/>
      <c r="AB196" s="214"/>
      <c r="AC196" s="214"/>
      <c r="AD196" s="944" t="s">
        <v>621</v>
      </c>
      <c r="AE196" s="970" t="s">
        <v>622</v>
      </c>
      <c r="AF196" s="969" t="str">
        <f>+IF(Y196=100,"Fuerte",IF(AND(Y196&lt;=99,Y196&gt;=50),"Moderado",IF(Y196&lt;50,"Débil"," ")))</f>
        <v>Fuerte</v>
      </c>
      <c r="AG196" s="975" t="s">
        <v>156</v>
      </c>
      <c r="AH196" s="969" t="s">
        <v>157</v>
      </c>
      <c r="AI196" s="956" t="str">
        <f>IF(AND(OR(AH196="Directamente",AH196="Indirectamente",AH196="No Disminuye"),(AF196="Fuerte"),(AG196="Directamente"),(OR(H196="Rara vez",H196="Improbable",H196="Posible"))),"Rara vez",IF(AND(OR(AH196="Directamente",AH196="Indirectamente",AH196="No Disminuye"),(AF196="Fuerte"),(AG196="Directamente"),(H196="Probable")),"Improbable",IF(AND(OR(AH196="Directamente",AH196="Indirectamente",AH196="No Disminuye"),(AF196="Fuerte"),(AG196="Directamente"),(H196="Casi Seguro")),"Posible",IF(AND(AH196="Directamente",AG196="No disminuye",AF196="Fuerte"),H196,IF(AND(OR(AH196="Directamente",AH196="Indirectamente",AH196="No Disminuye"),AF196="Moderado",AG196="Directamente",(OR(H196="Rara vez",H196="Improbable"))),"Rara vez",IF(AND(OR(AH196="Directamente",AH196="Indirectamente",AH196="No Disminuye"),(AF196="Moderado"),(AG196="Directamente"),(H196="Posible")),"Improbable",IF(AND(OR(AH196="Directamente",AH196="Indirectamente",AH196="No Disminuye"),(AF196="Moderado"),(AG196="Directamente"),(H196="Probable")),"Posible",IF(AND(OR(AH196="Directamente",AH196="Indirectamente",AH196="No Disminuye"),(AF196="Moderado"),(AG196="Directamente"),(H196="Casi Seguro")),"Probable",IF(AND(AH196="Directamente",AG196="No disminuye",AF196="Moderado"),H196,IF(AF196="Débil",H196," ESTA COMBINACION NO ESTÁ CONTEMPLADA EN LA METODOLOGÍA "))))))))))</f>
        <v>Rara vez</v>
      </c>
      <c r="AJ196" s="956" t="str">
        <f>IF(AND(OR(AH196="Directamente",AH196="Indirectamente",AH196="No Disminuye"),AF196="Moderado",AG196="Directamente",(OR(H196="Raro",H196="Improbable"))),"Raro",IF(AND(OR(AH196="Directamente",AH196="Indirectamente",AH196="No Disminuye"),(AF196="Moderado"),(AG196="Directamente"),(H196="Posible")),"Improbable",IF(AND(OR(AH196="Directamente",AH196="Indirectamente",AH196="No Disminuye"),(AF196="Moderado"),(AG196="Directamente"),(H196="Probable")),"Posible",IF(AND(OR(AH196="Directamente",AH196="Indirectamente",AH196="No Disminuye"),(AF196="Moderado"),(AG196="Directamente"),(H196="Casi Seguro")),"Probable",IF(AND(AH196="Directamente",AG196="No disminuye",AF196="Moderado"),H196," ")))))</f>
        <v xml:space="preserve"> </v>
      </c>
      <c r="AK196" s="956" t="str">
        <f>L196</f>
        <v>Catastrófico</v>
      </c>
      <c r="AL196" s="956" t="str">
        <f>IF(AND(EXACT(AI196,"Rara vez"),(EXACT(AK196,"Moderado"))),"Moderado",IF(AND(EXACT(AI196,"Rara vez"),(EXACT(AK196,"Mayor"))),"Alto",IF(AND(EXACT(AI196,"Rara vez"),(EXACT(AK196,"Catastrófico"))),"Extremo",IF(AND(EXACT(AI196,"Improbable"),(EXACT(AK196,"Moderado"))),"Moderado",IF(AND(EXACT(AI196,"Improbable"),(EXACT(AK196,"Mayor"))),"Alto",IF(AND(EXACT(AI196,"Improbable"),(EXACT(AK196,"Catastrófico"))),"Extremo",IF(AND(EXACT(AI196,"Posible"),(EXACT(AK196,"Moderado"))),"Alto",IF(AND(EXACT(AI196,"Posible"),(EXACT(AK196,"Mayor"))),"Extremo",IF(AND(EXACT(AI196,"Posible"),(EXACT(AK196,"Catastrófico"))),"Extremo",IF(AND(EXACT(AI196,"Probable"),(EXACT(AK196,"Moderado"))),"Alto",IF(AND(EXACT(AI196,"Probable"),(EXACT(AK196,"Mayor"))),"Extremo",IF(AND(EXACT(AI196,"Probable"),(EXACT(AK196,"Catastrófico"))),"Extremo",IF(AND(EXACT(AI196,"Casi Seguro"),(EXACT(AK196,"Moderado"))),"Extremo",IF(AND(EXACT(AI196,"Casi Seguro"),(EXACT(AK196,"Mayor"))),"Extremo",IF(AND(EXACT(AI196,"Casi Seguro"),(EXACT(AK196,"Catastrófico"))),"Extremo","")))))))))))))))</f>
        <v>Extremo</v>
      </c>
      <c r="AM196" s="953" t="s">
        <v>528</v>
      </c>
      <c r="AN196" s="977" t="s">
        <v>623</v>
      </c>
      <c r="AO196" s="942">
        <v>44562</v>
      </c>
      <c r="AP196" s="942">
        <v>44196</v>
      </c>
      <c r="AQ196" s="943" t="s">
        <v>624</v>
      </c>
      <c r="AR196" s="973" t="s">
        <v>625</v>
      </c>
      <c r="AS196" s="988"/>
      <c r="AT196" s="982"/>
      <c r="AU196" s="982"/>
      <c r="AV196" s="982"/>
      <c r="AW196" s="982"/>
      <c r="AX196" s="982"/>
      <c r="AY196" s="982"/>
      <c r="AZ196" s="982"/>
      <c r="BA196" s="982"/>
      <c r="BB196" s="982"/>
      <c r="BC196" s="982"/>
      <c r="BD196" s="1023"/>
      <c r="BE196" s="1016"/>
      <c r="BF196" s="1012"/>
      <c r="BG196" s="1012"/>
      <c r="BH196" s="1012"/>
      <c r="BI196" s="1006"/>
    </row>
    <row r="197" spans="1:61" ht="30" customHeight="1" x14ac:dyDescent="0.25">
      <c r="A197" s="962"/>
      <c r="B197" s="991"/>
      <c r="C197" s="953"/>
      <c r="D197" s="953"/>
      <c r="E197" s="986"/>
      <c r="F197" s="953"/>
      <c r="G197" s="945"/>
      <c r="H197" s="953"/>
      <c r="I197" s="116" t="s">
        <v>161</v>
      </c>
      <c r="J197" s="149" t="s">
        <v>147</v>
      </c>
      <c r="K197" s="954"/>
      <c r="L197" s="955"/>
      <c r="M197" s="956"/>
      <c r="N197" s="976"/>
      <c r="O197" s="986"/>
      <c r="P197" s="953"/>
      <c r="Q197" s="117" t="s">
        <v>162</v>
      </c>
      <c r="R197" s="118" t="s">
        <v>163</v>
      </c>
      <c r="S197" s="117">
        <f>+IFERROR(VLOOKUP(R197,[3]DATOS!$E$2:$F$17,2,FALSE),"")</f>
        <v>15</v>
      </c>
      <c r="T197" s="957"/>
      <c r="U197" s="957"/>
      <c r="V197" s="962"/>
      <c r="W197" s="957"/>
      <c r="X197" s="957"/>
      <c r="Y197" s="957"/>
      <c r="Z197" s="937"/>
      <c r="AA197" s="226"/>
      <c r="AB197" s="226"/>
      <c r="AC197" s="226"/>
      <c r="AD197" s="945"/>
      <c r="AE197" s="971"/>
      <c r="AF197" s="969"/>
      <c r="AG197" s="975"/>
      <c r="AH197" s="969"/>
      <c r="AI197" s="956"/>
      <c r="AJ197" s="956"/>
      <c r="AK197" s="956"/>
      <c r="AL197" s="956"/>
      <c r="AM197" s="953"/>
      <c r="AN197" s="978"/>
      <c r="AO197" s="942"/>
      <c r="AP197" s="942"/>
      <c r="AQ197" s="943"/>
      <c r="AR197" s="973"/>
      <c r="AS197" s="989"/>
      <c r="AT197" s="983"/>
      <c r="AU197" s="983"/>
      <c r="AV197" s="983"/>
      <c r="AW197" s="983"/>
      <c r="AX197" s="983"/>
      <c r="AY197" s="983"/>
      <c r="AZ197" s="983"/>
      <c r="BA197" s="983"/>
      <c r="BB197" s="983"/>
      <c r="BC197" s="983"/>
      <c r="BD197" s="1024"/>
      <c r="BE197" s="1017"/>
      <c r="BF197" s="1013"/>
      <c r="BG197" s="1013"/>
      <c r="BH197" s="1013"/>
      <c r="BI197" s="1007"/>
    </row>
    <row r="198" spans="1:61" ht="30" customHeight="1" x14ac:dyDescent="0.25">
      <c r="A198" s="962"/>
      <c r="B198" s="991"/>
      <c r="C198" s="953"/>
      <c r="D198" s="953"/>
      <c r="E198" s="986"/>
      <c r="F198" s="953"/>
      <c r="G198" s="945"/>
      <c r="H198" s="953"/>
      <c r="I198" s="116" t="s">
        <v>164</v>
      </c>
      <c r="J198" s="149" t="s">
        <v>147</v>
      </c>
      <c r="K198" s="954"/>
      <c r="L198" s="955"/>
      <c r="M198" s="956"/>
      <c r="N198" s="976"/>
      <c r="O198" s="986"/>
      <c r="P198" s="953"/>
      <c r="Q198" s="117" t="s">
        <v>165</v>
      </c>
      <c r="R198" s="118" t="s">
        <v>166</v>
      </c>
      <c r="S198" s="117">
        <f>+IFERROR(VLOOKUP(R198,[3]DATOS!$E$2:$F$17,2,FALSE),"")</f>
        <v>15</v>
      </c>
      <c r="T198" s="957"/>
      <c r="U198" s="957"/>
      <c r="V198" s="962"/>
      <c r="W198" s="957"/>
      <c r="X198" s="957"/>
      <c r="Y198" s="957"/>
      <c r="Z198" s="937"/>
      <c r="AA198" s="226"/>
      <c r="AB198" s="226"/>
      <c r="AC198" s="226"/>
      <c r="AD198" s="945"/>
      <c r="AE198" s="971"/>
      <c r="AF198" s="969"/>
      <c r="AG198" s="975"/>
      <c r="AH198" s="969"/>
      <c r="AI198" s="956"/>
      <c r="AJ198" s="956"/>
      <c r="AK198" s="956"/>
      <c r="AL198" s="956"/>
      <c r="AM198" s="953"/>
      <c r="AN198" s="978"/>
      <c r="AO198" s="942"/>
      <c r="AP198" s="942"/>
      <c r="AQ198" s="943"/>
      <c r="AR198" s="973"/>
      <c r="AS198" s="989"/>
      <c r="AT198" s="983"/>
      <c r="AU198" s="983"/>
      <c r="AV198" s="983"/>
      <c r="AW198" s="983"/>
      <c r="AX198" s="983"/>
      <c r="AY198" s="983"/>
      <c r="AZ198" s="983"/>
      <c r="BA198" s="983"/>
      <c r="BB198" s="983"/>
      <c r="BC198" s="983"/>
      <c r="BD198" s="1024"/>
      <c r="BE198" s="1017"/>
      <c r="BF198" s="1013"/>
      <c r="BG198" s="1013"/>
      <c r="BH198" s="1013"/>
      <c r="BI198" s="1007"/>
    </row>
    <row r="199" spans="1:61" ht="30" customHeight="1" x14ac:dyDescent="0.25">
      <c r="A199" s="962"/>
      <c r="B199" s="991"/>
      <c r="C199" s="953"/>
      <c r="D199" s="953"/>
      <c r="E199" s="986"/>
      <c r="F199" s="953"/>
      <c r="G199" s="945"/>
      <c r="H199" s="953"/>
      <c r="I199" s="116" t="s">
        <v>167</v>
      </c>
      <c r="J199" s="149" t="s">
        <v>168</v>
      </c>
      <c r="K199" s="954"/>
      <c r="L199" s="955"/>
      <c r="M199" s="956"/>
      <c r="N199" s="976"/>
      <c r="O199" s="986"/>
      <c r="P199" s="953"/>
      <c r="Q199" s="117" t="s">
        <v>169</v>
      </c>
      <c r="R199" s="118" t="s">
        <v>170</v>
      </c>
      <c r="S199" s="117">
        <f>+IFERROR(VLOOKUP(R199,[3]DATOS!$E$2:$F$17,2,FALSE),"")</f>
        <v>15</v>
      </c>
      <c r="T199" s="957"/>
      <c r="U199" s="957"/>
      <c r="V199" s="962"/>
      <c r="W199" s="957"/>
      <c r="X199" s="957"/>
      <c r="Y199" s="957"/>
      <c r="Z199" s="937"/>
      <c r="AA199" s="226"/>
      <c r="AB199" s="226"/>
      <c r="AC199" s="226"/>
      <c r="AD199" s="945"/>
      <c r="AE199" s="971"/>
      <c r="AF199" s="969"/>
      <c r="AG199" s="975"/>
      <c r="AH199" s="969"/>
      <c r="AI199" s="956"/>
      <c r="AJ199" s="956"/>
      <c r="AK199" s="956"/>
      <c r="AL199" s="956"/>
      <c r="AM199" s="953"/>
      <c r="AN199" s="978"/>
      <c r="AO199" s="942"/>
      <c r="AP199" s="942"/>
      <c r="AQ199" s="943"/>
      <c r="AR199" s="973"/>
      <c r="AS199" s="989"/>
      <c r="AT199" s="983"/>
      <c r="AU199" s="983"/>
      <c r="AV199" s="983"/>
      <c r="AW199" s="983"/>
      <c r="AX199" s="983"/>
      <c r="AY199" s="983"/>
      <c r="AZ199" s="983"/>
      <c r="BA199" s="983"/>
      <c r="BB199" s="983"/>
      <c r="BC199" s="983"/>
      <c r="BD199" s="1024"/>
      <c r="BE199" s="1017"/>
      <c r="BF199" s="1013"/>
      <c r="BG199" s="1013"/>
      <c r="BH199" s="1013"/>
      <c r="BI199" s="1007"/>
    </row>
    <row r="200" spans="1:61" ht="30" customHeight="1" x14ac:dyDescent="0.25">
      <c r="A200" s="962"/>
      <c r="B200" s="991"/>
      <c r="C200" s="953"/>
      <c r="D200" s="953"/>
      <c r="E200" s="986"/>
      <c r="F200" s="953"/>
      <c r="G200" s="945"/>
      <c r="H200" s="953"/>
      <c r="I200" s="116" t="s">
        <v>171</v>
      </c>
      <c r="J200" s="149" t="s">
        <v>147</v>
      </c>
      <c r="K200" s="954"/>
      <c r="L200" s="955"/>
      <c r="M200" s="956"/>
      <c r="N200" s="976"/>
      <c r="O200" s="986"/>
      <c r="P200" s="953"/>
      <c r="Q200" s="117" t="s">
        <v>172</v>
      </c>
      <c r="R200" s="118" t="s">
        <v>173</v>
      </c>
      <c r="S200" s="117">
        <f>+IFERROR(VLOOKUP(R200,[3]DATOS!$E$2:$F$17,2,FALSE),"")</f>
        <v>15</v>
      </c>
      <c r="T200" s="957"/>
      <c r="U200" s="957"/>
      <c r="V200" s="962"/>
      <c r="W200" s="957"/>
      <c r="X200" s="957"/>
      <c r="Y200" s="957"/>
      <c r="Z200" s="937"/>
      <c r="AA200" s="226"/>
      <c r="AB200" s="226"/>
      <c r="AC200" s="226"/>
      <c r="AD200" s="945"/>
      <c r="AE200" s="971"/>
      <c r="AF200" s="969"/>
      <c r="AG200" s="975"/>
      <c r="AH200" s="969"/>
      <c r="AI200" s="956"/>
      <c r="AJ200" s="956"/>
      <c r="AK200" s="956"/>
      <c r="AL200" s="956"/>
      <c r="AM200" s="953"/>
      <c r="AN200" s="978"/>
      <c r="AO200" s="942"/>
      <c r="AP200" s="942"/>
      <c r="AQ200" s="943"/>
      <c r="AR200" s="973"/>
      <c r="AS200" s="989"/>
      <c r="AT200" s="983"/>
      <c r="AU200" s="983"/>
      <c r="AV200" s="983"/>
      <c r="AW200" s="983"/>
      <c r="AX200" s="983"/>
      <c r="AY200" s="983"/>
      <c r="AZ200" s="983"/>
      <c r="BA200" s="983"/>
      <c r="BB200" s="983"/>
      <c r="BC200" s="983"/>
      <c r="BD200" s="1024"/>
      <c r="BE200" s="1017"/>
      <c r="BF200" s="1013"/>
      <c r="BG200" s="1013"/>
      <c r="BH200" s="1013"/>
      <c r="BI200" s="1007"/>
    </row>
    <row r="201" spans="1:61" ht="30" customHeight="1" x14ac:dyDescent="0.25">
      <c r="A201" s="962"/>
      <c r="B201" s="991"/>
      <c r="C201" s="953"/>
      <c r="D201" s="953"/>
      <c r="E201" s="986"/>
      <c r="F201" s="953"/>
      <c r="G201" s="945"/>
      <c r="H201" s="953"/>
      <c r="I201" s="116" t="s">
        <v>174</v>
      </c>
      <c r="J201" s="149" t="s">
        <v>147</v>
      </c>
      <c r="K201" s="954"/>
      <c r="L201" s="955"/>
      <c r="M201" s="956"/>
      <c r="N201" s="976"/>
      <c r="O201" s="986"/>
      <c r="P201" s="953"/>
      <c r="Q201" s="117" t="s">
        <v>175</v>
      </c>
      <c r="R201" s="118" t="s">
        <v>176</v>
      </c>
      <c r="S201" s="117">
        <f>+IFERROR(VLOOKUP(R201,[3]DATOS!$E$2:$F$17,2,FALSE),"")</f>
        <v>15</v>
      </c>
      <c r="T201" s="957"/>
      <c r="U201" s="957"/>
      <c r="V201" s="962"/>
      <c r="W201" s="957"/>
      <c r="X201" s="957"/>
      <c r="Y201" s="957"/>
      <c r="Z201" s="937"/>
      <c r="AA201" s="226"/>
      <c r="AB201" s="226"/>
      <c r="AC201" s="226"/>
      <c r="AD201" s="945"/>
      <c r="AE201" s="971"/>
      <c r="AF201" s="969"/>
      <c r="AG201" s="975"/>
      <c r="AH201" s="969"/>
      <c r="AI201" s="956"/>
      <c r="AJ201" s="956"/>
      <c r="AK201" s="956"/>
      <c r="AL201" s="956"/>
      <c r="AM201" s="953"/>
      <c r="AN201" s="978"/>
      <c r="AO201" s="942"/>
      <c r="AP201" s="942"/>
      <c r="AQ201" s="943"/>
      <c r="AR201" s="973"/>
      <c r="AS201" s="989"/>
      <c r="AT201" s="983"/>
      <c r="AU201" s="983"/>
      <c r="AV201" s="983"/>
      <c r="AW201" s="983"/>
      <c r="AX201" s="983"/>
      <c r="AY201" s="983"/>
      <c r="AZ201" s="983"/>
      <c r="BA201" s="983"/>
      <c r="BB201" s="983"/>
      <c r="BC201" s="983"/>
      <c r="BD201" s="1024"/>
      <c r="BE201" s="1017"/>
      <c r="BF201" s="1013"/>
      <c r="BG201" s="1013"/>
      <c r="BH201" s="1013"/>
      <c r="BI201" s="1007"/>
    </row>
    <row r="202" spans="1:61" ht="30" customHeight="1" x14ac:dyDescent="0.25">
      <c r="A202" s="962"/>
      <c r="B202" s="991"/>
      <c r="C202" s="953"/>
      <c r="D202" s="953"/>
      <c r="E202" s="986"/>
      <c r="F202" s="953"/>
      <c r="G202" s="945"/>
      <c r="H202" s="953"/>
      <c r="I202" s="116" t="s">
        <v>177</v>
      </c>
      <c r="J202" s="149" t="s">
        <v>147</v>
      </c>
      <c r="K202" s="954"/>
      <c r="L202" s="955"/>
      <c r="M202" s="956"/>
      <c r="N202" s="976"/>
      <c r="O202" s="986"/>
      <c r="P202" s="953"/>
      <c r="Q202" s="117" t="s">
        <v>178</v>
      </c>
      <c r="R202" s="118" t="s">
        <v>179</v>
      </c>
      <c r="S202" s="117">
        <f>+IFERROR(VLOOKUP(R202,[3]DATOS!$E$2:$F$17,2,FALSE),"")</f>
        <v>10</v>
      </c>
      <c r="T202" s="957"/>
      <c r="U202" s="957"/>
      <c r="V202" s="962"/>
      <c r="W202" s="957"/>
      <c r="X202" s="957"/>
      <c r="Y202" s="957"/>
      <c r="Z202" s="937"/>
      <c r="AA202" s="228">
        <v>0</v>
      </c>
      <c r="AB202" s="228">
        <v>0.9</v>
      </c>
      <c r="AC202" s="228">
        <v>0.1</v>
      </c>
      <c r="AD202" s="945"/>
      <c r="AE202" s="971"/>
      <c r="AF202" s="969"/>
      <c r="AG202" s="975"/>
      <c r="AH202" s="969"/>
      <c r="AI202" s="956"/>
      <c r="AJ202" s="956"/>
      <c r="AK202" s="956"/>
      <c r="AL202" s="956"/>
      <c r="AM202" s="953"/>
      <c r="AN202" s="978"/>
      <c r="AO202" s="942"/>
      <c r="AP202" s="942"/>
      <c r="AQ202" s="943"/>
      <c r="AR202" s="973"/>
      <c r="AS202" s="989"/>
      <c r="AT202" s="983"/>
      <c r="AU202" s="983"/>
      <c r="AV202" s="983"/>
      <c r="AW202" s="983"/>
      <c r="AX202" s="983"/>
      <c r="AY202" s="983"/>
      <c r="AZ202" s="983"/>
      <c r="BA202" s="983"/>
      <c r="BB202" s="983"/>
      <c r="BC202" s="983"/>
      <c r="BD202" s="1024"/>
      <c r="BE202" s="1017"/>
      <c r="BF202" s="1013"/>
      <c r="BG202" s="1013"/>
      <c r="BH202" s="1013"/>
      <c r="BI202" s="1007"/>
    </row>
    <row r="203" spans="1:61" ht="72" customHeight="1" x14ac:dyDescent="0.25">
      <c r="A203" s="962"/>
      <c r="B203" s="991"/>
      <c r="C203" s="953"/>
      <c r="D203" s="953"/>
      <c r="E203" s="986"/>
      <c r="F203" s="953"/>
      <c r="G203" s="945"/>
      <c r="H203" s="953"/>
      <c r="I203" s="116" t="s">
        <v>180</v>
      </c>
      <c r="J203" s="149" t="s">
        <v>147</v>
      </c>
      <c r="K203" s="954"/>
      <c r="L203" s="955"/>
      <c r="M203" s="956"/>
      <c r="N203" s="976"/>
      <c r="O203" s="986"/>
      <c r="P203" s="953"/>
      <c r="Q203" s="957"/>
      <c r="R203" s="962"/>
      <c r="S203" s="957"/>
      <c r="T203" s="957"/>
      <c r="U203" s="957"/>
      <c r="V203" s="962"/>
      <c r="W203" s="957"/>
      <c r="X203" s="957"/>
      <c r="Y203" s="957"/>
      <c r="Z203" s="937"/>
      <c r="AA203" s="226"/>
      <c r="AB203" s="226"/>
      <c r="AC203" s="226"/>
      <c r="AD203" s="945"/>
      <c r="AE203" s="971"/>
      <c r="AF203" s="969"/>
      <c r="AG203" s="975"/>
      <c r="AH203" s="969"/>
      <c r="AI203" s="956"/>
      <c r="AJ203" s="956"/>
      <c r="AK203" s="956"/>
      <c r="AL203" s="956"/>
      <c r="AM203" s="953"/>
      <c r="AN203" s="978"/>
      <c r="AO203" s="942"/>
      <c r="AP203" s="942"/>
      <c r="AQ203" s="943"/>
      <c r="AR203" s="973"/>
      <c r="AS203" s="990"/>
      <c r="AT203" s="984"/>
      <c r="AU203" s="984"/>
      <c r="AV203" s="984"/>
      <c r="AW203" s="984"/>
      <c r="AX203" s="984"/>
      <c r="AY203" s="984"/>
      <c r="AZ203" s="984"/>
      <c r="BA203" s="984"/>
      <c r="BB203" s="984"/>
      <c r="BC203" s="984"/>
      <c r="BD203" s="1025"/>
      <c r="BE203" s="1018"/>
      <c r="BF203" s="1014"/>
      <c r="BG203" s="1014"/>
      <c r="BH203" s="1014"/>
      <c r="BI203" s="1008"/>
    </row>
    <row r="204" spans="1:61" ht="45" customHeight="1" x14ac:dyDescent="0.25">
      <c r="A204" s="962"/>
      <c r="B204" s="991"/>
      <c r="C204" s="953"/>
      <c r="D204" s="953"/>
      <c r="E204" s="986"/>
      <c r="F204" s="953"/>
      <c r="G204" s="945"/>
      <c r="H204" s="953"/>
      <c r="I204" s="116" t="s">
        <v>181</v>
      </c>
      <c r="J204" s="149" t="s">
        <v>168</v>
      </c>
      <c r="K204" s="954"/>
      <c r="L204" s="955"/>
      <c r="M204" s="956"/>
      <c r="N204" s="976"/>
      <c r="O204" s="986"/>
      <c r="P204" s="953"/>
      <c r="Q204" s="957"/>
      <c r="R204" s="962"/>
      <c r="S204" s="957"/>
      <c r="T204" s="957"/>
      <c r="U204" s="957"/>
      <c r="V204" s="962"/>
      <c r="W204" s="957"/>
      <c r="X204" s="957"/>
      <c r="Y204" s="957"/>
      <c r="Z204" s="937"/>
      <c r="AA204" s="226"/>
      <c r="AB204" s="226"/>
      <c r="AC204" s="226"/>
      <c r="AD204" s="945"/>
      <c r="AE204" s="971"/>
      <c r="AF204" s="969"/>
      <c r="AG204" s="975"/>
      <c r="AH204" s="969"/>
      <c r="AI204" s="956"/>
      <c r="AJ204" s="956"/>
      <c r="AK204" s="956"/>
      <c r="AL204" s="956"/>
      <c r="AM204" s="953"/>
      <c r="AN204" s="978"/>
      <c r="AO204" s="942"/>
      <c r="AP204" s="942"/>
      <c r="AQ204" s="943"/>
      <c r="AR204" s="973"/>
      <c r="AS204" s="985"/>
      <c r="AT204" s="987"/>
      <c r="AU204" s="987"/>
      <c r="AV204" s="987"/>
      <c r="AW204" s="987"/>
      <c r="AX204" s="987"/>
      <c r="AY204" s="987"/>
      <c r="AZ204" s="987"/>
      <c r="BA204" s="987"/>
      <c r="BB204" s="987"/>
      <c r="BC204" s="987"/>
      <c r="BD204" s="1011"/>
      <c r="BE204" s="1009"/>
      <c r="BF204" s="981"/>
      <c r="BG204" s="981"/>
      <c r="BH204" s="981"/>
      <c r="BI204" s="1002"/>
    </row>
    <row r="205" spans="1:61" ht="45" customHeight="1" x14ac:dyDescent="0.25">
      <c r="A205" s="962"/>
      <c r="B205" s="991"/>
      <c r="C205" s="953"/>
      <c r="D205" s="953"/>
      <c r="E205" s="986"/>
      <c r="F205" s="953"/>
      <c r="G205" s="945"/>
      <c r="H205" s="953"/>
      <c r="I205" s="116" t="s">
        <v>182</v>
      </c>
      <c r="J205" s="149" t="s">
        <v>147</v>
      </c>
      <c r="K205" s="954"/>
      <c r="L205" s="955"/>
      <c r="M205" s="956"/>
      <c r="N205" s="976"/>
      <c r="O205" s="986"/>
      <c r="P205" s="953"/>
      <c r="Q205" s="957"/>
      <c r="R205" s="962"/>
      <c r="S205" s="957"/>
      <c r="T205" s="957"/>
      <c r="U205" s="957"/>
      <c r="V205" s="962"/>
      <c r="W205" s="957"/>
      <c r="X205" s="957"/>
      <c r="Y205" s="957"/>
      <c r="Z205" s="937"/>
      <c r="AA205" s="226"/>
      <c r="AB205" s="226"/>
      <c r="AC205" s="226"/>
      <c r="AD205" s="945"/>
      <c r="AE205" s="971"/>
      <c r="AF205" s="969"/>
      <c r="AG205" s="975"/>
      <c r="AH205" s="969"/>
      <c r="AI205" s="956"/>
      <c r="AJ205" s="956"/>
      <c r="AK205" s="956"/>
      <c r="AL205" s="956"/>
      <c r="AM205" s="953"/>
      <c r="AN205" s="978"/>
      <c r="AO205" s="942"/>
      <c r="AP205" s="942"/>
      <c r="AQ205" s="943"/>
      <c r="AR205" s="973"/>
      <c r="AS205" s="985"/>
      <c r="AT205" s="987"/>
      <c r="AU205" s="987"/>
      <c r="AV205" s="987"/>
      <c r="AW205" s="987"/>
      <c r="AX205" s="987"/>
      <c r="AY205" s="987"/>
      <c r="AZ205" s="987"/>
      <c r="BA205" s="987"/>
      <c r="BB205" s="987"/>
      <c r="BC205" s="987"/>
      <c r="BD205" s="1011"/>
      <c r="BE205" s="1009"/>
      <c r="BF205" s="981"/>
      <c r="BG205" s="981"/>
      <c r="BH205" s="981"/>
      <c r="BI205" s="1002"/>
    </row>
    <row r="206" spans="1:61" ht="45" customHeight="1" x14ac:dyDescent="0.25">
      <c r="A206" s="962"/>
      <c r="B206" s="991"/>
      <c r="C206" s="953"/>
      <c r="D206" s="953"/>
      <c r="E206" s="986"/>
      <c r="F206" s="953"/>
      <c r="G206" s="945"/>
      <c r="H206" s="953"/>
      <c r="I206" s="116" t="s">
        <v>183</v>
      </c>
      <c r="J206" s="149" t="s">
        <v>147</v>
      </c>
      <c r="K206" s="954"/>
      <c r="L206" s="955"/>
      <c r="M206" s="956"/>
      <c r="N206" s="976"/>
      <c r="O206" s="986"/>
      <c r="P206" s="953"/>
      <c r="Q206" s="957"/>
      <c r="R206" s="962"/>
      <c r="S206" s="957"/>
      <c r="T206" s="957"/>
      <c r="U206" s="957"/>
      <c r="V206" s="962"/>
      <c r="W206" s="957"/>
      <c r="X206" s="957"/>
      <c r="Y206" s="957"/>
      <c r="Z206" s="938"/>
      <c r="AA206" s="227"/>
      <c r="AB206" s="227"/>
      <c r="AC206" s="227"/>
      <c r="AD206" s="946"/>
      <c r="AE206" s="972"/>
      <c r="AF206" s="969"/>
      <c r="AG206" s="975"/>
      <c r="AH206" s="969"/>
      <c r="AI206" s="956"/>
      <c r="AJ206" s="956"/>
      <c r="AK206" s="956"/>
      <c r="AL206" s="956"/>
      <c r="AM206" s="953"/>
      <c r="AN206" s="979"/>
      <c r="AO206" s="942"/>
      <c r="AP206" s="942"/>
      <c r="AQ206" s="943"/>
      <c r="AR206" s="973"/>
      <c r="AS206" s="985"/>
      <c r="AT206" s="987"/>
      <c r="AU206" s="987"/>
      <c r="AV206" s="987"/>
      <c r="AW206" s="987"/>
      <c r="AX206" s="987"/>
      <c r="AY206" s="987"/>
      <c r="AZ206" s="987"/>
      <c r="BA206" s="987"/>
      <c r="BB206" s="987"/>
      <c r="BC206" s="987"/>
      <c r="BD206" s="1011"/>
      <c r="BE206" s="1009"/>
      <c r="BF206" s="981"/>
      <c r="BG206" s="981"/>
      <c r="BH206" s="981"/>
      <c r="BI206" s="1002"/>
    </row>
    <row r="207" spans="1:61" ht="45" customHeight="1" x14ac:dyDescent="0.25">
      <c r="A207" s="962"/>
      <c r="B207" s="991"/>
      <c r="C207" s="953"/>
      <c r="D207" s="953"/>
      <c r="E207" s="986" t="s">
        <v>626</v>
      </c>
      <c r="F207" s="953"/>
      <c r="G207" s="945"/>
      <c r="H207" s="953"/>
      <c r="I207" s="116" t="s">
        <v>184</v>
      </c>
      <c r="J207" s="149" t="s">
        <v>147</v>
      </c>
      <c r="K207" s="954"/>
      <c r="L207" s="955"/>
      <c r="M207" s="956"/>
      <c r="N207" s="976"/>
      <c r="O207" s="986" t="s">
        <v>627</v>
      </c>
      <c r="P207" s="953" t="s">
        <v>149</v>
      </c>
      <c r="Q207" s="117" t="s">
        <v>150</v>
      </c>
      <c r="R207" s="118" t="s">
        <v>151</v>
      </c>
      <c r="S207" s="117">
        <f>+IFERROR(VLOOKUP(R207,[3]DATOS!$E$2:$F$17,2,FALSE),"")</f>
        <v>15</v>
      </c>
      <c r="T207" s="957">
        <f>SUM(S207:S213)</f>
        <v>100</v>
      </c>
      <c r="U207" s="957" t="str">
        <f>+IF(AND(T207&lt;=100,T207&gt;=96),"Fuerte",IF(AND(T207&lt;=95,T207&gt;=86),"Moderado",IF(AND(T207&lt;=85,K207&gt;=0),"Débil"," ")))</f>
        <v>Fuerte</v>
      </c>
      <c r="V207" s="962" t="s">
        <v>152</v>
      </c>
      <c r="W207" s="957" t="str">
        <f>IF(AND(EXACT(U207,"Fuerte"),(EXACT(V207,"Fuerte"))),"Fuerte",IF(AND(EXACT(U207,"Fuerte"),(EXACT(V207,"Moderado"))),"Moderado",IF(AND(EXACT(U207,"Fuerte"),(EXACT(V207,"Débil"))),"Débil",IF(AND(EXACT(U207,"Moderado"),(EXACT(V207,"Fuerte"))),"Moderado",IF(AND(EXACT(U207,"Moderado"),(EXACT(V207,"Moderado"))),"Moderado",IF(AND(EXACT(U207,"Moderado"),(EXACT(V207,"Débil"))),"Débil",IF(AND(EXACT(U207,"Débil"),(EXACT(V207,"Fuerte"))),"Débil",IF(AND(EXACT(U207,"Débil"),(EXACT(V207,"Moderado"))),"Débil",IF(AND(EXACT(U207,"Débil"),(EXACT(V207,"Débil"))),"Débil",)))))))))</f>
        <v>Fuerte</v>
      </c>
      <c r="X207" s="957">
        <f>IF(W207="Fuerte",100,IF(W207="Moderado",50,IF(W207="Débil",0)))</f>
        <v>100</v>
      </c>
      <c r="Y207" s="957"/>
      <c r="Z207" s="936" t="s">
        <v>66</v>
      </c>
      <c r="AA207" s="936">
        <v>1</v>
      </c>
      <c r="AB207" s="936">
        <v>1</v>
      </c>
      <c r="AC207" s="936">
        <v>1</v>
      </c>
      <c r="AD207" s="944" t="s">
        <v>621</v>
      </c>
      <c r="AE207" s="970" t="s">
        <v>628</v>
      </c>
      <c r="AF207" s="969"/>
      <c r="AG207" s="975"/>
      <c r="AH207" s="969"/>
      <c r="AI207" s="956"/>
      <c r="AJ207" s="956"/>
      <c r="AK207" s="956"/>
      <c r="AL207" s="956"/>
      <c r="AM207" s="953"/>
      <c r="AN207" s="980" t="s">
        <v>629</v>
      </c>
      <c r="AO207" s="942"/>
      <c r="AP207" s="942"/>
      <c r="AQ207" s="943"/>
      <c r="AR207" s="973" t="s">
        <v>630</v>
      </c>
      <c r="AS207" s="985"/>
      <c r="AT207" s="987"/>
      <c r="AU207" s="987"/>
      <c r="AV207" s="987"/>
      <c r="AW207" s="987"/>
      <c r="AX207" s="987"/>
      <c r="AY207" s="987"/>
      <c r="AZ207" s="987"/>
      <c r="BA207" s="987"/>
      <c r="BB207" s="987"/>
      <c r="BC207" s="987"/>
      <c r="BD207" s="1011"/>
      <c r="BE207" s="1009"/>
      <c r="BF207" s="981"/>
      <c r="BG207" s="981"/>
      <c r="BH207" s="981"/>
      <c r="BI207" s="1002"/>
    </row>
    <row r="208" spans="1:61" ht="45" customHeight="1" x14ac:dyDescent="0.25">
      <c r="A208" s="962"/>
      <c r="B208" s="991"/>
      <c r="C208" s="953"/>
      <c r="D208" s="953"/>
      <c r="E208" s="986"/>
      <c r="F208" s="953"/>
      <c r="G208" s="945"/>
      <c r="H208" s="953"/>
      <c r="I208" s="119" t="s">
        <v>185</v>
      </c>
      <c r="J208" s="149" t="s">
        <v>147</v>
      </c>
      <c r="K208" s="954"/>
      <c r="L208" s="955"/>
      <c r="M208" s="956"/>
      <c r="N208" s="976"/>
      <c r="O208" s="986"/>
      <c r="P208" s="953"/>
      <c r="Q208" s="117" t="s">
        <v>162</v>
      </c>
      <c r="R208" s="118" t="s">
        <v>163</v>
      </c>
      <c r="S208" s="117">
        <f>+IFERROR(VLOOKUP(R208,[3]DATOS!$E$2:$F$17,2,FALSE),"")</f>
        <v>15</v>
      </c>
      <c r="T208" s="957"/>
      <c r="U208" s="957"/>
      <c r="V208" s="962"/>
      <c r="W208" s="957"/>
      <c r="X208" s="957"/>
      <c r="Y208" s="957"/>
      <c r="Z208" s="937"/>
      <c r="AA208" s="937"/>
      <c r="AB208" s="937"/>
      <c r="AC208" s="937"/>
      <c r="AD208" s="945"/>
      <c r="AE208" s="971"/>
      <c r="AF208" s="969"/>
      <c r="AG208" s="975"/>
      <c r="AH208" s="969"/>
      <c r="AI208" s="956"/>
      <c r="AJ208" s="956"/>
      <c r="AK208" s="956"/>
      <c r="AL208" s="956"/>
      <c r="AM208" s="953"/>
      <c r="AN208" s="980"/>
      <c r="AO208" s="942"/>
      <c r="AP208" s="942"/>
      <c r="AQ208" s="943"/>
      <c r="AR208" s="973"/>
      <c r="AS208" s="985"/>
      <c r="AT208" s="987"/>
      <c r="AU208" s="987"/>
      <c r="AV208" s="987"/>
      <c r="AW208" s="987"/>
      <c r="AX208" s="987"/>
      <c r="AY208" s="987"/>
      <c r="AZ208" s="987"/>
      <c r="BA208" s="987"/>
      <c r="BB208" s="987"/>
      <c r="BC208" s="987"/>
      <c r="BD208" s="1011"/>
      <c r="BE208" s="1009"/>
      <c r="BF208" s="981"/>
      <c r="BG208" s="981"/>
      <c r="BH208" s="981"/>
      <c r="BI208" s="1002"/>
    </row>
    <row r="209" spans="1:61" ht="45" customHeight="1" x14ac:dyDescent="0.25">
      <c r="A209" s="962"/>
      <c r="B209" s="991"/>
      <c r="C209" s="953"/>
      <c r="D209" s="953"/>
      <c r="E209" s="986"/>
      <c r="F209" s="953"/>
      <c r="G209" s="945"/>
      <c r="H209" s="953"/>
      <c r="I209" s="119" t="s">
        <v>186</v>
      </c>
      <c r="J209" s="149" t="s">
        <v>147</v>
      </c>
      <c r="K209" s="954"/>
      <c r="L209" s="955"/>
      <c r="M209" s="956"/>
      <c r="N209" s="976"/>
      <c r="O209" s="986"/>
      <c r="P209" s="953"/>
      <c r="Q209" s="117" t="s">
        <v>165</v>
      </c>
      <c r="R209" s="118" t="s">
        <v>166</v>
      </c>
      <c r="S209" s="117">
        <f>+IFERROR(VLOOKUP(R209,[3]DATOS!$E$2:$F$17,2,FALSE),"")</f>
        <v>15</v>
      </c>
      <c r="T209" s="957"/>
      <c r="U209" s="957"/>
      <c r="V209" s="962"/>
      <c r="W209" s="957"/>
      <c r="X209" s="957"/>
      <c r="Y209" s="957"/>
      <c r="Z209" s="937"/>
      <c r="AA209" s="937"/>
      <c r="AB209" s="937"/>
      <c r="AC209" s="937"/>
      <c r="AD209" s="945"/>
      <c r="AE209" s="971"/>
      <c r="AF209" s="969"/>
      <c r="AG209" s="975"/>
      <c r="AH209" s="969"/>
      <c r="AI209" s="956"/>
      <c r="AJ209" s="956"/>
      <c r="AK209" s="956"/>
      <c r="AL209" s="956"/>
      <c r="AM209" s="953"/>
      <c r="AN209" s="980"/>
      <c r="AO209" s="942"/>
      <c r="AP209" s="942"/>
      <c r="AQ209" s="943"/>
      <c r="AR209" s="973"/>
      <c r="AS209" s="985"/>
      <c r="AT209" s="987"/>
      <c r="AU209" s="987"/>
      <c r="AV209" s="987"/>
      <c r="AW209" s="987"/>
      <c r="AX209" s="987"/>
      <c r="AY209" s="987"/>
      <c r="AZ209" s="987"/>
      <c r="BA209" s="987"/>
      <c r="BB209" s="987"/>
      <c r="BC209" s="987"/>
      <c r="BD209" s="1011"/>
      <c r="BE209" s="1009"/>
      <c r="BF209" s="981"/>
      <c r="BG209" s="981"/>
      <c r="BH209" s="981"/>
      <c r="BI209" s="1002"/>
    </row>
    <row r="210" spans="1:61" ht="45" customHeight="1" x14ac:dyDescent="0.25">
      <c r="A210" s="962"/>
      <c r="B210" s="991"/>
      <c r="C210" s="953"/>
      <c r="D210" s="953"/>
      <c r="E210" s="986"/>
      <c r="F210" s="953"/>
      <c r="G210" s="945"/>
      <c r="H210" s="953"/>
      <c r="I210" s="119" t="s">
        <v>187</v>
      </c>
      <c r="J210" s="149" t="s">
        <v>168</v>
      </c>
      <c r="K210" s="954"/>
      <c r="L210" s="955"/>
      <c r="M210" s="956"/>
      <c r="N210" s="976"/>
      <c r="O210" s="986"/>
      <c r="P210" s="953"/>
      <c r="Q210" s="117" t="s">
        <v>169</v>
      </c>
      <c r="R210" s="118" t="s">
        <v>170</v>
      </c>
      <c r="S210" s="117">
        <f>+IFERROR(VLOOKUP(R210,[3]DATOS!$E$2:$F$17,2,FALSE),"")</f>
        <v>15</v>
      </c>
      <c r="T210" s="957"/>
      <c r="U210" s="957"/>
      <c r="V210" s="962"/>
      <c r="W210" s="957"/>
      <c r="X210" s="957"/>
      <c r="Y210" s="957"/>
      <c r="Z210" s="937"/>
      <c r="AA210" s="937"/>
      <c r="AB210" s="937"/>
      <c r="AC210" s="937"/>
      <c r="AD210" s="945"/>
      <c r="AE210" s="971"/>
      <c r="AF210" s="969"/>
      <c r="AG210" s="975"/>
      <c r="AH210" s="969"/>
      <c r="AI210" s="956"/>
      <c r="AJ210" s="956"/>
      <c r="AK210" s="956"/>
      <c r="AL210" s="956"/>
      <c r="AM210" s="953"/>
      <c r="AN210" s="980"/>
      <c r="AO210" s="942"/>
      <c r="AP210" s="942"/>
      <c r="AQ210" s="943"/>
      <c r="AR210" s="973"/>
      <c r="AS210" s="985"/>
      <c r="AT210" s="987"/>
      <c r="AU210" s="987"/>
      <c r="AV210" s="987"/>
      <c r="AW210" s="987"/>
      <c r="AX210" s="987"/>
      <c r="AY210" s="987"/>
      <c r="AZ210" s="987"/>
      <c r="BA210" s="987"/>
      <c r="BB210" s="987"/>
      <c r="BC210" s="987"/>
      <c r="BD210" s="1011"/>
      <c r="BE210" s="1009"/>
      <c r="BF210" s="981"/>
      <c r="BG210" s="981"/>
      <c r="BH210" s="981"/>
      <c r="BI210" s="1002"/>
    </row>
    <row r="211" spans="1:61" ht="45" customHeight="1" x14ac:dyDescent="0.25">
      <c r="A211" s="962"/>
      <c r="B211" s="991"/>
      <c r="C211" s="953"/>
      <c r="D211" s="953"/>
      <c r="E211" s="986"/>
      <c r="F211" s="953"/>
      <c r="G211" s="945"/>
      <c r="H211" s="953"/>
      <c r="I211" s="119" t="s">
        <v>188</v>
      </c>
      <c r="J211" s="149" t="s">
        <v>168</v>
      </c>
      <c r="K211" s="954"/>
      <c r="L211" s="955"/>
      <c r="M211" s="956"/>
      <c r="N211" s="976"/>
      <c r="O211" s="986"/>
      <c r="P211" s="953"/>
      <c r="Q211" s="117" t="s">
        <v>172</v>
      </c>
      <c r="R211" s="118" t="s">
        <v>173</v>
      </c>
      <c r="S211" s="117">
        <f>+IFERROR(VLOOKUP(R211,[3]DATOS!$E$2:$F$17,2,FALSE),"")</f>
        <v>15</v>
      </c>
      <c r="T211" s="957"/>
      <c r="U211" s="957"/>
      <c r="V211" s="962"/>
      <c r="W211" s="957"/>
      <c r="X211" s="957"/>
      <c r="Y211" s="957"/>
      <c r="Z211" s="937"/>
      <c r="AA211" s="937"/>
      <c r="AB211" s="937"/>
      <c r="AC211" s="937"/>
      <c r="AD211" s="945"/>
      <c r="AE211" s="971"/>
      <c r="AF211" s="969"/>
      <c r="AG211" s="975"/>
      <c r="AH211" s="969"/>
      <c r="AI211" s="956"/>
      <c r="AJ211" s="956"/>
      <c r="AK211" s="956"/>
      <c r="AL211" s="956"/>
      <c r="AM211" s="953"/>
      <c r="AN211" s="980"/>
      <c r="AO211" s="942"/>
      <c r="AP211" s="942"/>
      <c r="AQ211" s="943"/>
      <c r="AR211" s="973"/>
      <c r="AS211" s="985"/>
      <c r="AT211" s="987"/>
      <c r="AU211" s="987"/>
      <c r="AV211" s="987"/>
      <c r="AW211" s="987"/>
      <c r="AX211" s="987"/>
      <c r="AY211" s="987"/>
      <c r="AZ211" s="987"/>
      <c r="BA211" s="987"/>
      <c r="BB211" s="987"/>
      <c r="BC211" s="987"/>
      <c r="BD211" s="1011"/>
      <c r="BE211" s="1009"/>
      <c r="BF211" s="981"/>
      <c r="BG211" s="981"/>
      <c r="BH211" s="981"/>
      <c r="BI211" s="1002"/>
    </row>
    <row r="212" spans="1:61" ht="45" customHeight="1" x14ac:dyDescent="0.25">
      <c r="A212" s="962"/>
      <c r="B212" s="991"/>
      <c r="C212" s="953"/>
      <c r="D212" s="953"/>
      <c r="E212" s="986"/>
      <c r="F212" s="953"/>
      <c r="G212" s="945"/>
      <c r="H212" s="953"/>
      <c r="I212" s="119" t="s">
        <v>189</v>
      </c>
      <c r="J212" s="149" t="s">
        <v>168</v>
      </c>
      <c r="K212" s="954"/>
      <c r="L212" s="955"/>
      <c r="M212" s="956"/>
      <c r="N212" s="976"/>
      <c r="O212" s="986"/>
      <c r="P212" s="953"/>
      <c r="Q212" s="117" t="s">
        <v>175</v>
      </c>
      <c r="R212" s="118" t="s">
        <v>176</v>
      </c>
      <c r="S212" s="117">
        <f>+IFERROR(VLOOKUP(R212,[3]DATOS!$E$2:$F$17,2,FALSE),"")</f>
        <v>15</v>
      </c>
      <c r="T212" s="957"/>
      <c r="U212" s="957"/>
      <c r="V212" s="962"/>
      <c r="W212" s="957"/>
      <c r="X212" s="957"/>
      <c r="Y212" s="957"/>
      <c r="Z212" s="937"/>
      <c r="AA212" s="937"/>
      <c r="AB212" s="937"/>
      <c r="AC212" s="937"/>
      <c r="AD212" s="945"/>
      <c r="AE212" s="971"/>
      <c r="AF212" s="969"/>
      <c r="AG212" s="975"/>
      <c r="AH212" s="969"/>
      <c r="AI212" s="956"/>
      <c r="AJ212" s="956"/>
      <c r="AK212" s="956"/>
      <c r="AL212" s="956"/>
      <c r="AM212" s="953"/>
      <c r="AN212" s="980"/>
      <c r="AO212" s="942"/>
      <c r="AP212" s="942"/>
      <c r="AQ212" s="943"/>
      <c r="AR212" s="973"/>
      <c r="AS212" s="985"/>
      <c r="AT212" s="987"/>
      <c r="AU212" s="987"/>
      <c r="AV212" s="987"/>
      <c r="AW212" s="987"/>
      <c r="AX212" s="987"/>
      <c r="AY212" s="987"/>
      <c r="AZ212" s="987"/>
      <c r="BA212" s="987"/>
      <c r="BB212" s="987"/>
      <c r="BC212" s="987"/>
      <c r="BD212" s="1011"/>
      <c r="BE212" s="1009"/>
      <c r="BF212" s="981"/>
      <c r="BG212" s="981"/>
      <c r="BH212" s="981"/>
      <c r="BI212" s="1002"/>
    </row>
    <row r="213" spans="1:61" ht="45" customHeight="1" x14ac:dyDescent="0.25">
      <c r="A213" s="962"/>
      <c r="B213" s="991"/>
      <c r="C213" s="953"/>
      <c r="D213" s="953"/>
      <c r="E213" s="986"/>
      <c r="F213" s="953"/>
      <c r="G213" s="945"/>
      <c r="H213" s="953"/>
      <c r="I213" s="119" t="s">
        <v>190</v>
      </c>
      <c r="J213" s="149" t="s">
        <v>168</v>
      </c>
      <c r="K213" s="954"/>
      <c r="L213" s="955"/>
      <c r="M213" s="956"/>
      <c r="N213" s="976"/>
      <c r="O213" s="986"/>
      <c r="P213" s="953"/>
      <c r="Q213" s="117" t="s">
        <v>178</v>
      </c>
      <c r="R213" s="118" t="s">
        <v>179</v>
      </c>
      <c r="S213" s="117">
        <f>+IFERROR(VLOOKUP(R213,[3]DATOS!$E$2:$F$17,2,FALSE),"")</f>
        <v>10</v>
      </c>
      <c r="T213" s="957"/>
      <c r="U213" s="957"/>
      <c r="V213" s="962"/>
      <c r="W213" s="957"/>
      <c r="X213" s="957"/>
      <c r="Y213" s="957"/>
      <c r="Z213" s="937"/>
      <c r="AA213" s="937"/>
      <c r="AB213" s="937"/>
      <c r="AC213" s="937"/>
      <c r="AD213" s="945"/>
      <c r="AE213" s="971"/>
      <c r="AF213" s="969"/>
      <c r="AG213" s="975"/>
      <c r="AH213" s="969"/>
      <c r="AI213" s="956"/>
      <c r="AJ213" s="956"/>
      <c r="AK213" s="956"/>
      <c r="AL213" s="956"/>
      <c r="AM213" s="953"/>
      <c r="AN213" s="980"/>
      <c r="AO213" s="942"/>
      <c r="AP213" s="942"/>
      <c r="AQ213" s="943"/>
      <c r="AR213" s="973"/>
      <c r="AS213" s="985"/>
      <c r="AT213" s="987"/>
      <c r="AU213" s="987"/>
      <c r="AV213" s="987"/>
      <c r="AW213" s="987"/>
      <c r="AX213" s="987"/>
      <c r="AY213" s="987"/>
      <c r="AZ213" s="987"/>
      <c r="BA213" s="987"/>
      <c r="BB213" s="987"/>
      <c r="BC213" s="987"/>
      <c r="BD213" s="1011"/>
      <c r="BE213" s="1009"/>
      <c r="BF213" s="981"/>
      <c r="BG213" s="981"/>
      <c r="BH213" s="981"/>
      <c r="BI213" s="1002"/>
    </row>
    <row r="214" spans="1:61" ht="45" customHeight="1" thickBot="1" x14ac:dyDescent="0.3">
      <c r="A214" s="962"/>
      <c r="B214" s="991"/>
      <c r="C214" s="953"/>
      <c r="D214" s="953"/>
      <c r="E214" s="986"/>
      <c r="F214" s="953"/>
      <c r="G214" s="946"/>
      <c r="H214" s="953"/>
      <c r="I214" s="119" t="s">
        <v>191</v>
      </c>
      <c r="J214" s="149" t="s">
        <v>168</v>
      </c>
      <c r="K214" s="954"/>
      <c r="L214" s="955"/>
      <c r="M214" s="956"/>
      <c r="N214" s="976"/>
      <c r="O214" s="986"/>
      <c r="P214" s="953"/>
      <c r="Q214" s="117"/>
      <c r="R214" s="118"/>
      <c r="S214" s="117"/>
      <c r="T214" s="957"/>
      <c r="U214" s="957"/>
      <c r="V214" s="962"/>
      <c r="W214" s="957"/>
      <c r="X214" s="957"/>
      <c r="Y214" s="957"/>
      <c r="Z214" s="938"/>
      <c r="AA214" s="938"/>
      <c r="AB214" s="938"/>
      <c r="AC214" s="938"/>
      <c r="AD214" s="946"/>
      <c r="AE214" s="972"/>
      <c r="AF214" s="969"/>
      <c r="AG214" s="975"/>
      <c r="AH214" s="969"/>
      <c r="AI214" s="956"/>
      <c r="AJ214" s="956"/>
      <c r="AK214" s="956"/>
      <c r="AL214" s="956"/>
      <c r="AM214" s="953"/>
      <c r="AN214" s="980"/>
      <c r="AO214" s="942"/>
      <c r="AP214" s="942"/>
      <c r="AQ214" s="943"/>
      <c r="AR214" s="973"/>
      <c r="AS214" s="985"/>
      <c r="AT214" s="987"/>
      <c r="AU214" s="987"/>
      <c r="AV214" s="987"/>
      <c r="AW214" s="987"/>
      <c r="AX214" s="987"/>
      <c r="AY214" s="987"/>
      <c r="AZ214" s="987"/>
      <c r="BA214" s="987"/>
      <c r="BB214" s="987"/>
      <c r="BC214" s="987"/>
      <c r="BD214" s="1011"/>
      <c r="BE214" s="1009"/>
      <c r="BF214" s="981"/>
      <c r="BG214" s="981"/>
      <c r="BH214" s="981"/>
      <c r="BI214" s="1002"/>
    </row>
    <row r="215" spans="1:61" ht="46.5" customHeight="1" x14ac:dyDescent="0.25">
      <c r="A215" s="962">
        <v>12</v>
      </c>
      <c r="B215" s="991" t="s">
        <v>631</v>
      </c>
      <c r="C215" s="953" t="s">
        <v>632</v>
      </c>
      <c r="D215" s="953" t="s">
        <v>142</v>
      </c>
      <c r="E215" s="1026" t="s">
        <v>633</v>
      </c>
      <c r="F215" s="953" t="s">
        <v>634</v>
      </c>
      <c r="G215" s="944" t="s">
        <v>527</v>
      </c>
      <c r="H215" s="953" t="s">
        <v>145</v>
      </c>
      <c r="I215" s="116" t="s">
        <v>146</v>
      </c>
      <c r="J215" s="149" t="s">
        <v>147</v>
      </c>
      <c r="K215" s="954">
        <f>COUNTIF(J215:J233,"Si")</f>
        <v>12</v>
      </c>
      <c r="L215" s="955" t="str">
        <f>+IF(AND(K215&lt;6,K215&gt;0),"Moderado",IF(AND(K215&lt;12,K215&gt;5),"Mayor",IF(AND(K215&lt;20,K215&gt;11),"Catastrófico","Responda las Preguntas de Impacto")))</f>
        <v>Catastrófico</v>
      </c>
      <c r="M215" s="956" t="str">
        <f>IF(AND(EXACT(H215,"Rara vez"),(EXACT(L215,"Moderado"))),"Moderado",IF(AND(EXACT(H215,"Rara vez"),(EXACT(L215,"Mayor"))),"Alto",IF(AND(EXACT(H215,"Rara vez"),(EXACT(L215,"Catastrófico"))),"Extremo",IF(AND(EXACT(H215,"Improbable"),(EXACT(L215,"Moderado"))),"Moderado",IF(AND(EXACT(H215,"Improbable"),(EXACT(L215,"Mayor"))),"Alto",IF(AND(EXACT(H215,"Improbable"),(EXACT(L215,"Catastrófico"))),"Extremo",IF(AND(EXACT(H215,"Posible"),(EXACT(L215,"Moderado"))),"Alto",IF(AND(EXACT(H215,"Posible"),(EXACT(L215,"Mayor"))),"Extremo",IF(AND(EXACT(H215,"Posible"),(EXACT(L215,"Catastrófico"))),"Extremo",IF(AND(EXACT(H215,"Probable"),(EXACT(L215,"Moderado"))),"Alto",IF(AND(EXACT(H215,"Probable"),(EXACT(L215,"Mayor"))),"Extremo",IF(AND(EXACT(H215,"Probable"),(EXACT(L215,"Catastrófico"))),"Extremo",IF(AND(EXACT(H215,"Casi Seguro"),(EXACT(L215,"Moderado"))),"Extremo",IF(AND(EXACT(H215,"Casi Seguro"),(EXACT(L215,"Mayor"))),"Extremo",IF(AND(EXACT(H215,"Casi Seguro"),(EXACT(L215,"Catastrófico"))),"Extremo","")))))))))))))))</f>
        <v>Extremo</v>
      </c>
      <c r="N215" s="976" t="s">
        <v>528</v>
      </c>
      <c r="O215" s="1242" t="s">
        <v>1090</v>
      </c>
      <c r="P215" s="953" t="s">
        <v>149</v>
      </c>
      <c r="Q215" s="117" t="s">
        <v>150</v>
      </c>
      <c r="R215" s="118" t="s">
        <v>151</v>
      </c>
      <c r="S215" s="117">
        <f>+IFERROR(VLOOKUP(R215,[3]DATOS!$E$2:$F$17,2,FALSE),"")</f>
        <v>15</v>
      </c>
      <c r="T215" s="957">
        <f>SUM(S215:S221)</f>
        <v>100</v>
      </c>
      <c r="U215" s="957" t="str">
        <f>+IF(AND(T215&lt;=100,T215&gt;=96),"Fuerte",IF(AND(T215&lt;=95,T215&gt;=86),"Moderado",IF(AND(T215&lt;=85,K215&gt;=0),"Débil"," ")))</f>
        <v>Fuerte</v>
      </c>
      <c r="V215" s="962" t="s">
        <v>152</v>
      </c>
      <c r="W215" s="957" t="str">
        <f>IF(AND(EXACT(U215,"Fuerte"),(EXACT(V215,"Fuerte"))),"Fuerte",IF(AND(EXACT(U215,"Fuerte"),(EXACT(V215,"Moderado"))),"Moderado",IF(AND(EXACT(U215,"Fuerte"),(EXACT(V215,"Débil"))),"Débil",IF(AND(EXACT(U215,"Moderado"),(EXACT(V215,"Fuerte"))),"Moderado",IF(AND(EXACT(U215,"Moderado"),(EXACT(V215,"Moderado"))),"Moderado",IF(AND(EXACT(U215,"Moderado"),(EXACT(V215,"Débil"))),"Débil",IF(AND(EXACT(U215,"Débil"),(EXACT(V215,"Fuerte"))),"Débil",IF(AND(EXACT(U215,"Débil"),(EXACT(V215,"Moderado"))),"Débil",IF(AND(EXACT(U215,"Débil"),(EXACT(V215,"Débil"))),"Débil",)))))))))</f>
        <v>Fuerte</v>
      </c>
      <c r="X215" s="957">
        <f>IF(W215="Fuerte",100,IF(W215="Moderado",50,IF(W215="Débil",0)))</f>
        <v>100</v>
      </c>
      <c r="Y215" s="957">
        <f>AVERAGE(X215:X233)</f>
        <v>100</v>
      </c>
      <c r="Z215" s="936" t="s">
        <v>66</v>
      </c>
      <c r="AA215" s="214"/>
      <c r="AB215" s="214"/>
      <c r="AC215" s="214"/>
      <c r="AD215" s="944" t="s">
        <v>635</v>
      </c>
      <c r="AE215" s="970" t="s">
        <v>1061</v>
      </c>
      <c r="AF215" s="969" t="str">
        <f>+IF(Y215=100,"Fuerte",IF(AND(Y215&lt;=99,Y215&gt;=50),"Moderado",IF(Y215&lt;50,"Débil"," ")))</f>
        <v>Fuerte</v>
      </c>
      <c r="AG215" s="975" t="s">
        <v>156</v>
      </c>
      <c r="AH215" s="969" t="s">
        <v>157</v>
      </c>
      <c r="AI215" s="956" t="str">
        <f>IF(AND(OR(AH215="Directamente",AH215="Indirectamente",AH215="No Disminuye"),(AF215="Fuerte"),(AG215="Directamente"),(OR(H215="Rara vez",H215="Improbable",H215="Posible"))),"Rara vez",IF(AND(OR(AH215="Directamente",AH215="Indirectamente",AH215="No Disminuye"),(AF215="Fuerte"),(AG215="Directamente"),(H215="Probable")),"Improbable",IF(AND(OR(AH215="Directamente",AH215="Indirectamente",AH215="No Disminuye"),(AF215="Fuerte"),(AG215="Directamente"),(H215="Casi Seguro")),"Posible",IF(AND(AH215="Directamente",AG215="No disminuye",AF215="Fuerte"),H215,IF(AND(OR(AH215="Directamente",AH215="Indirectamente",AH215="No Disminuye"),AF215="Moderado",AG215="Directamente",(OR(H215="Rara vez",H215="Improbable"))),"Rara vez",IF(AND(OR(AH215="Directamente",AH215="Indirectamente",AH215="No Disminuye"),(AF215="Moderado"),(AG215="Directamente"),(H215="Posible")),"Improbable",IF(AND(OR(AH215="Directamente",AH215="Indirectamente",AH215="No Disminuye"),(AF215="Moderado"),(AG215="Directamente"),(H215="Probable")),"Posible",IF(AND(OR(AH215="Directamente",AH215="Indirectamente",AH215="No Disminuye"),(AF215="Moderado"),(AG215="Directamente"),(H215="Casi Seguro")),"Probable",IF(AND(AH215="Directamente",AG215="No disminuye",AF215="Moderado"),H215,IF(AF215="Débil",H215," ESTA COMBINACION NO ESTÁ CONTEMPLADA EN LA METODOLOGÍA "))))))))))</f>
        <v>Rara vez</v>
      </c>
      <c r="AJ215" s="956" t="str">
        <f>IF(AND(OR(AH215="Directamente",AH215="Indirectamente",AH215="No Disminuye"),AF215="Moderado",AG215="Directamente",(OR(H215="Raro",H215="Improbable"))),"Raro",IF(AND(OR(AH215="Directamente",AH215="Indirectamente",AH215="No Disminuye"),(AF215="Moderado"),(AG215="Directamente"),(H215="Posible")),"Improbable",IF(AND(OR(AH215="Directamente",AH215="Indirectamente",AH215="No Disminuye"),(AF215="Moderado"),(AG215="Directamente"),(H215="Probable")),"Posible",IF(AND(OR(AH215="Directamente",AH215="Indirectamente",AH215="No Disminuye"),(AF215="Moderado"),(AG215="Directamente"),(H215="Casi Seguro")),"Probable",IF(AND(AH215="Directamente",AG215="No disminuye",AF215="Moderado"),H215," ")))))</f>
        <v xml:space="preserve"> </v>
      </c>
      <c r="AK215" s="956" t="str">
        <f>L215</f>
        <v>Catastrófico</v>
      </c>
      <c r="AL215" s="956" t="str">
        <f>IF(AND(EXACT(AI215,"Rara vez"),(EXACT(AK215,"Moderado"))),"Moderado",IF(AND(EXACT(AI215,"Rara vez"),(EXACT(AK215,"Mayor"))),"Alto",IF(AND(EXACT(AI215,"Rara vez"),(EXACT(AK215,"Catastrófico"))),"Extremo",IF(AND(EXACT(AI215,"Improbable"),(EXACT(AK215,"Moderado"))),"Moderado",IF(AND(EXACT(AI215,"Improbable"),(EXACT(AK215,"Mayor"))),"Alto",IF(AND(EXACT(AI215,"Improbable"),(EXACT(AK215,"Catastrófico"))),"Extremo",IF(AND(EXACT(AI215,"Posible"),(EXACT(AK215,"Moderado"))),"Alto",IF(AND(EXACT(AI215,"Posible"),(EXACT(AK215,"Mayor"))),"Extremo",IF(AND(EXACT(AI215,"Posible"),(EXACT(AK215,"Catastrófico"))),"Extremo",IF(AND(EXACT(AI215,"Probable"),(EXACT(AK215,"Moderado"))),"Alto",IF(AND(EXACT(AI215,"Probable"),(EXACT(AK215,"Mayor"))),"Extremo",IF(AND(EXACT(AI215,"Probable"),(EXACT(AK215,"Catastrófico"))),"Extremo",IF(AND(EXACT(AI215,"Casi Seguro"),(EXACT(AK215,"Moderado"))),"Extremo",IF(AND(EXACT(AI215,"Casi Seguro"),(EXACT(AK215,"Mayor"))),"Extremo",IF(AND(EXACT(AI215,"Casi Seguro"),(EXACT(AK215,"Catastrófico"))),"Extremo","")))))))))))))))</f>
        <v>Extremo</v>
      </c>
      <c r="AM215" s="953" t="s">
        <v>528</v>
      </c>
      <c r="AN215" s="977" t="s">
        <v>636</v>
      </c>
      <c r="AO215" s="942">
        <v>44562</v>
      </c>
      <c r="AP215" s="942">
        <v>44926</v>
      </c>
      <c r="AQ215" s="943" t="s">
        <v>637</v>
      </c>
      <c r="AR215" s="973" t="s">
        <v>638</v>
      </c>
      <c r="AS215" s="988"/>
      <c r="AT215" s="982"/>
      <c r="AU215" s="982"/>
      <c r="AV215" s="982"/>
      <c r="AW215" s="982"/>
      <c r="AX215" s="982"/>
      <c r="AY215" s="982"/>
      <c r="AZ215" s="982"/>
      <c r="BA215" s="982"/>
      <c r="BB215" s="982"/>
      <c r="BC215" s="982"/>
      <c r="BD215" s="1023"/>
      <c r="BE215" s="1016"/>
      <c r="BF215" s="1012"/>
      <c r="BG215" s="1012"/>
      <c r="BH215" s="1012"/>
      <c r="BI215" s="1006"/>
    </row>
    <row r="216" spans="1:61" ht="30" customHeight="1" x14ac:dyDescent="0.25">
      <c r="A216" s="962"/>
      <c r="B216" s="991"/>
      <c r="C216" s="953"/>
      <c r="D216" s="953"/>
      <c r="E216" s="1026"/>
      <c r="F216" s="953"/>
      <c r="G216" s="945"/>
      <c r="H216" s="953"/>
      <c r="I216" s="116" t="s">
        <v>161</v>
      </c>
      <c r="J216" s="149" t="s">
        <v>147</v>
      </c>
      <c r="K216" s="954"/>
      <c r="L216" s="955"/>
      <c r="M216" s="956"/>
      <c r="N216" s="976"/>
      <c r="O216" s="1242"/>
      <c r="P216" s="953"/>
      <c r="Q216" s="117" t="s">
        <v>162</v>
      </c>
      <c r="R216" s="118" t="s">
        <v>163</v>
      </c>
      <c r="S216" s="117">
        <f>+IFERROR(VLOOKUP(R216,[3]DATOS!$E$2:$F$17,2,FALSE),"")</f>
        <v>15</v>
      </c>
      <c r="T216" s="957"/>
      <c r="U216" s="957"/>
      <c r="V216" s="962"/>
      <c r="W216" s="957"/>
      <c r="X216" s="957"/>
      <c r="Y216" s="957"/>
      <c r="Z216" s="937"/>
      <c r="AA216" s="226"/>
      <c r="AB216" s="226"/>
      <c r="AC216" s="226"/>
      <c r="AD216" s="945"/>
      <c r="AE216" s="971"/>
      <c r="AF216" s="969"/>
      <c r="AG216" s="975"/>
      <c r="AH216" s="969"/>
      <c r="AI216" s="956"/>
      <c r="AJ216" s="956"/>
      <c r="AK216" s="956"/>
      <c r="AL216" s="956"/>
      <c r="AM216" s="953"/>
      <c r="AN216" s="978"/>
      <c r="AO216" s="942"/>
      <c r="AP216" s="942"/>
      <c r="AQ216" s="943"/>
      <c r="AR216" s="973"/>
      <c r="AS216" s="989"/>
      <c r="AT216" s="983"/>
      <c r="AU216" s="983"/>
      <c r="AV216" s="983"/>
      <c r="AW216" s="983"/>
      <c r="AX216" s="983"/>
      <c r="AY216" s="983"/>
      <c r="AZ216" s="983"/>
      <c r="BA216" s="983"/>
      <c r="BB216" s="983"/>
      <c r="BC216" s="983"/>
      <c r="BD216" s="1024"/>
      <c r="BE216" s="1017"/>
      <c r="BF216" s="1013"/>
      <c r="BG216" s="1013"/>
      <c r="BH216" s="1013"/>
      <c r="BI216" s="1007"/>
    </row>
    <row r="217" spans="1:61" ht="30" customHeight="1" x14ac:dyDescent="0.25">
      <c r="A217" s="962"/>
      <c r="B217" s="991"/>
      <c r="C217" s="953"/>
      <c r="D217" s="953"/>
      <c r="E217" s="1026"/>
      <c r="F217" s="953"/>
      <c r="G217" s="945"/>
      <c r="H217" s="953"/>
      <c r="I217" s="116" t="s">
        <v>164</v>
      </c>
      <c r="J217" s="149" t="s">
        <v>168</v>
      </c>
      <c r="K217" s="954"/>
      <c r="L217" s="955"/>
      <c r="M217" s="956"/>
      <c r="N217" s="976"/>
      <c r="O217" s="1242"/>
      <c r="P217" s="953"/>
      <c r="Q217" s="117" t="s">
        <v>165</v>
      </c>
      <c r="R217" s="118" t="s">
        <v>166</v>
      </c>
      <c r="S217" s="117">
        <f>+IFERROR(VLOOKUP(R217,[3]DATOS!$E$2:$F$17,2,FALSE),"")</f>
        <v>15</v>
      </c>
      <c r="T217" s="957"/>
      <c r="U217" s="957"/>
      <c r="V217" s="962"/>
      <c r="W217" s="957"/>
      <c r="X217" s="957"/>
      <c r="Y217" s="957"/>
      <c r="Z217" s="937"/>
      <c r="AA217" s="226"/>
      <c r="AB217" s="226"/>
      <c r="AC217" s="226"/>
      <c r="AD217" s="945"/>
      <c r="AE217" s="971"/>
      <c r="AF217" s="969"/>
      <c r="AG217" s="975"/>
      <c r="AH217" s="969"/>
      <c r="AI217" s="956"/>
      <c r="AJ217" s="956"/>
      <c r="AK217" s="956"/>
      <c r="AL217" s="956"/>
      <c r="AM217" s="953"/>
      <c r="AN217" s="978"/>
      <c r="AO217" s="942"/>
      <c r="AP217" s="942"/>
      <c r="AQ217" s="943"/>
      <c r="AR217" s="973"/>
      <c r="AS217" s="989"/>
      <c r="AT217" s="983"/>
      <c r="AU217" s="983"/>
      <c r="AV217" s="983"/>
      <c r="AW217" s="983"/>
      <c r="AX217" s="983"/>
      <c r="AY217" s="983"/>
      <c r="AZ217" s="983"/>
      <c r="BA217" s="983"/>
      <c r="BB217" s="983"/>
      <c r="BC217" s="983"/>
      <c r="BD217" s="1024"/>
      <c r="BE217" s="1017"/>
      <c r="BF217" s="1013"/>
      <c r="BG217" s="1013"/>
      <c r="BH217" s="1013"/>
      <c r="BI217" s="1007"/>
    </row>
    <row r="218" spans="1:61" ht="30" customHeight="1" x14ac:dyDescent="0.25">
      <c r="A218" s="962"/>
      <c r="B218" s="991"/>
      <c r="C218" s="953"/>
      <c r="D218" s="953"/>
      <c r="E218" s="1026"/>
      <c r="F218" s="953"/>
      <c r="G218" s="945"/>
      <c r="H218" s="953"/>
      <c r="I218" s="116" t="s">
        <v>167</v>
      </c>
      <c r="J218" s="149" t="s">
        <v>168</v>
      </c>
      <c r="K218" s="954"/>
      <c r="L218" s="955"/>
      <c r="M218" s="956"/>
      <c r="N218" s="976"/>
      <c r="O218" s="1242"/>
      <c r="P218" s="953"/>
      <c r="Q218" s="117" t="s">
        <v>169</v>
      </c>
      <c r="R218" s="118" t="s">
        <v>170</v>
      </c>
      <c r="S218" s="117">
        <f>+IFERROR(VLOOKUP(R218,[3]DATOS!$E$2:$F$17,2,FALSE),"")</f>
        <v>15</v>
      </c>
      <c r="T218" s="957"/>
      <c r="U218" s="957"/>
      <c r="V218" s="962"/>
      <c r="W218" s="957"/>
      <c r="X218" s="957"/>
      <c r="Y218" s="957"/>
      <c r="Z218" s="937"/>
      <c r="AA218" s="226"/>
      <c r="AB218" s="226"/>
      <c r="AC218" s="226"/>
      <c r="AD218" s="945"/>
      <c r="AE218" s="971"/>
      <c r="AF218" s="969"/>
      <c r="AG218" s="975"/>
      <c r="AH218" s="969"/>
      <c r="AI218" s="956"/>
      <c r="AJ218" s="956"/>
      <c r="AK218" s="956"/>
      <c r="AL218" s="956"/>
      <c r="AM218" s="953"/>
      <c r="AN218" s="978"/>
      <c r="AO218" s="942"/>
      <c r="AP218" s="942"/>
      <c r="AQ218" s="943"/>
      <c r="AR218" s="973"/>
      <c r="AS218" s="989"/>
      <c r="AT218" s="983"/>
      <c r="AU218" s="983"/>
      <c r="AV218" s="983"/>
      <c r="AW218" s="983"/>
      <c r="AX218" s="983"/>
      <c r="AY218" s="983"/>
      <c r="AZ218" s="983"/>
      <c r="BA218" s="983"/>
      <c r="BB218" s="983"/>
      <c r="BC218" s="983"/>
      <c r="BD218" s="1024"/>
      <c r="BE218" s="1017"/>
      <c r="BF218" s="1013"/>
      <c r="BG218" s="1013"/>
      <c r="BH218" s="1013"/>
      <c r="BI218" s="1007"/>
    </row>
    <row r="219" spans="1:61" ht="30" customHeight="1" x14ac:dyDescent="0.25">
      <c r="A219" s="962"/>
      <c r="B219" s="991"/>
      <c r="C219" s="953"/>
      <c r="D219" s="953"/>
      <c r="E219" s="1026"/>
      <c r="F219" s="953"/>
      <c r="G219" s="945"/>
      <c r="H219" s="953"/>
      <c r="I219" s="116" t="s">
        <v>171</v>
      </c>
      <c r="J219" s="149" t="s">
        <v>147</v>
      </c>
      <c r="K219" s="954"/>
      <c r="L219" s="955"/>
      <c r="M219" s="956"/>
      <c r="N219" s="976"/>
      <c r="O219" s="1242"/>
      <c r="P219" s="953"/>
      <c r="Q219" s="117" t="s">
        <v>172</v>
      </c>
      <c r="R219" s="118" t="s">
        <v>173</v>
      </c>
      <c r="S219" s="117">
        <f>+IFERROR(VLOOKUP(R219,[3]DATOS!$E$2:$F$17,2,FALSE),"")</f>
        <v>15</v>
      </c>
      <c r="T219" s="957"/>
      <c r="U219" s="957"/>
      <c r="V219" s="962"/>
      <c r="W219" s="957"/>
      <c r="X219" s="957"/>
      <c r="Y219" s="957"/>
      <c r="Z219" s="937"/>
      <c r="AA219" s="226"/>
      <c r="AB219" s="226"/>
      <c r="AC219" s="226"/>
      <c r="AD219" s="945"/>
      <c r="AE219" s="971"/>
      <c r="AF219" s="969"/>
      <c r="AG219" s="975"/>
      <c r="AH219" s="969"/>
      <c r="AI219" s="956"/>
      <c r="AJ219" s="956"/>
      <c r="AK219" s="956"/>
      <c r="AL219" s="956"/>
      <c r="AM219" s="953"/>
      <c r="AN219" s="978"/>
      <c r="AO219" s="942"/>
      <c r="AP219" s="942"/>
      <c r="AQ219" s="943"/>
      <c r="AR219" s="973"/>
      <c r="AS219" s="989"/>
      <c r="AT219" s="983"/>
      <c r="AU219" s="983"/>
      <c r="AV219" s="983"/>
      <c r="AW219" s="983"/>
      <c r="AX219" s="983"/>
      <c r="AY219" s="983"/>
      <c r="AZ219" s="983"/>
      <c r="BA219" s="983"/>
      <c r="BB219" s="983"/>
      <c r="BC219" s="983"/>
      <c r="BD219" s="1024"/>
      <c r="BE219" s="1017"/>
      <c r="BF219" s="1013"/>
      <c r="BG219" s="1013"/>
      <c r="BH219" s="1013"/>
      <c r="BI219" s="1007"/>
    </row>
    <row r="220" spans="1:61" ht="30" customHeight="1" x14ac:dyDescent="0.25">
      <c r="A220" s="962"/>
      <c r="B220" s="991"/>
      <c r="C220" s="953"/>
      <c r="D220" s="953"/>
      <c r="E220" s="1026"/>
      <c r="F220" s="953"/>
      <c r="G220" s="945"/>
      <c r="H220" s="953"/>
      <c r="I220" s="116" t="s">
        <v>174</v>
      </c>
      <c r="J220" s="149" t="s">
        <v>147</v>
      </c>
      <c r="K220" s="954"/>
      <c r="L220" s="955"/>
      <c r="M220" s="956"/>
      <c r="N220" s="976"/>
      <c r="O220" s="1242"/>
      <c r="P220" s="953"/>
      <c r="Q220" s="117" t="s">
        <v>175</v>
      </c>
      <c r="R220" s="118" t="s">
        <v>176</v>
      </c>
      <c r="S220" s="117">
        <f>+IFERROR(VLOOKUP(R220,[3]DATOS!$E$2:$F$17,2,FALSE),"")</f>
        <v>15</v>
      </c>
      <c r="T220" s="957"/>
      <c r="U220" s="957"/>
      <c r="V220" s="962"/>
      <c r="W220" s="957"/>
      <c r="X220" s="957"/>
      <c r="Y220" s="957"/>
      <c r="Z220" s="937"/>
      <c r="AA220" s="226"/>
      <c r="AB220" s="226"/>
      <c r="AC220" s="226"/>
      <c r="AD220" s="945"/>
      <c r="AE220" s="971"/>
      <c r="AF220" s="969"/>
      <c r="AG220" s="975"/>
      <c r="AH220" s="969"/>
      <c r="AI220" s="956"/>
      <c r="AJ220" s="956"/>
      <c r="AK220" s="956"/>
      <c r="AL220" s="956"/>
      <c r="AM220" s="953"/>
      <c r="AN220" s="978"/>
      <c r="AO220" s="942"/>
      <c r="AP220" s="942"/>
      <c r="AQ220" s="943"/>
      <c r="AR220" s="973"/>
      <c r="AS220" s="989"/>
      <c r="AT220" s="983"/>
      <c r="AU220" s="983"/>
      <c r="AV220" s="983"/>
      <c r="AW220" s="983"/>
      <c r="AX220" s="983"/>
      <c r="AY220" s="983"/>
      <c r="AZ220" s="983"/>
      <c r="BA220" s="983"/>
      <c r="BB220" s="983"/>
      <c r="BC220" s="983"/>
      <c r="BD220" s="1024"/>
      <c r="BE220" s="1017"/>
      <c r="BF220" s="1013"/>
      <c r="BG220" s="1013"/>
      <c r="BH220" s="1013"/>
      <c r="BI220" s="1007"/>
    </row>
    <row r="221" spans="1:61" ht="30" customHeight="1" x14ac:dyDescent="0.25">
      <c r="A221" s="962"/>
      <c r="B221" s="991"/>
      <c r="C221" s="953"/>
      <c r="D221" s="953"/>
      <c r="E221" s="1026"/>
      <c r="F221" s="953"/>
      <c r="G221" s="945"/>
      <c r="H221" s="953"/>
      <c r="I221" s="116" t="s">
        <v>177</v>
      </c>
      <c r="J221" s="149" t="s">
        <v>147</v>
      </c>
      <c r="K221" s="954"/>
      <c r="L221" s="955"/>
      <c r="M221" s="956"/>
      <c r="N221" s="976"/>
      <c r="O221" s="1242"/>
      <c r="P221" s="953"/>
      <c r="Q221" s="117" t="s">
        <v>178</v>
      </c>
      <c r="R221" s="118" t="s">
        <v>179</v>
      </c>
      <c r="S221" s="117">
        <f>+IFERROR(VLOOKUP(R221,[3]DATOS!$E$2:$F$17,2,FALSE),"")</f>
        <v>10</v>
      </c>
      <c r="T221" s="957"/>
      <c r="U221" s="957"/>
      <c r="V221" s="962"/>
      <c r="W221" s="957"/>
      <c r="X221" s="957"/>
      <c r="Y221" s="957"/>
      <c r="Z221" s="937"/>
      <c r="AA221" s="226">
        <v>6</v>
      </c>
      <c r="AB221" s="226">
        <v>6</v>
      </c>
      <c r="AC221" s="226">
        <v>6</v>
      </c>
      <c r="AD221" s="945"/>
      <c r="AE221" s="971"/>
      <c r="AF221" s="969"/>
      <c r="AG221" s="975"/>
      <c r="AH221" s="969"/>
      <c r="AI221" s="956"/>
      <c r="AJ221" s="956"/>
      <c r="AK221" s="956"/>
      <c r="AL221" s="956"/>
      <c r="AM221" s="953"/>
      <c r="AN221" s="978"/>
      <c r="AO221" s="942"/>
      <c r="AP221" s="942"/>
      <c r="AQ221" s="943"/>
      <c r="AR221" s="973"/>
      <c r="AS221" s="989"/>
      <c r="AT221" s="983"/>
      <c r="AU221" s="983"/>
      <c r="AV221" s="983"/>
      <c r="AW221" s="983"/>
      <c r="AX221" s="983"/>
      <c r="AY221" s="983"/>
      <c r="AZ221" s="983"/>
      <c r="BA221" s="983"/>
      <c r="BB221" s="983"/>
      <c r="BC221" s="983"/>
      <c r="BD221" s="1024"/>
      <c r="BE221" s="1017"/>
      <c r="BF221" s="1013"/>
      <c r="BG221" s="1013"/>
      <c r="BH221" s="1013"/>
      <c r="BI221" s="1007"/>
    </row>
    <row r="222" spans="1:61" ht="72" customHeight="1" x14ac:dyDescent="0.25">
      <c r="A222" s="962"/>
      <c r="B222" s="991"/>
      <c r="C222" s="953"/>
      <c r="D222" s="953"/>
      <c r="E222" s="1026"/>
      <c r="F222" s="953"/>
      <c r="G222" s="945"/>
      <c r="H222" s="953"/>
      <c r="I222" s="116" t="s">
        <v>180</v>
      </c>
      <c r="J222" s="149" t="s">
        <v>168</v>
      </c>
      <c r="K222" s="954"/>
      <c r="L222" s="955"/>
      <c r="M222" s="956"/>
      <c r="N222" s="976"/>
      <c r="O222" s="1242"/>
      <c r="P222" s="953"/>
      <c r="Q222" s="957"/>
      <c r="R222" s="962"/>
      <c r="S222" s="957"/>
      <c r="T222" s="957"/>
      <c r="U222" s="957"/>
      <c r="V222" s="962"/>
      <c r="W222" s="957"/>
      <c r="X222" s="957"/>
      <c r="Y222" s="957"/>
      <c r="Z222" s="937"/>
      <c r="AA222" s="226"/>
      <c r="AB222" s="226"/>
      <c r="AC222" s="226"/>
      <c r="AD222" s="945"/>
      <c r="AE222" s="971"/>
      <c r="AF222" s="969"/>
      <c r="AG222" s="975"/>
      <c r="AH222" s="969"/>
      <c r="AI222" s="956"/>
      <c r="AJ222" s="956"/>
      <c r="AK222" s="956"/>
      <c r="AL222" s="956"/>
      <c r="AM222" s="953"/>
      <c r="AN222" s="978"/>
      <c r="AO222" s="942"/>
      <c r="AP222" s="942"/>
      <c r="AQ222" s="943"/>
      <c r="AR222" s="973"/>
      <c r="AS222" s="990"/>
      <c r="AT222" s="984"/>
      <c r="AU222" s="984"/>
      <c r="AV222" s="984"/>
      <c r="AW222" s="984"/>
      <c r="AX222" s="984"/>
      <c r="AY222" s="984"/>
      <c r="AZ222" s="984"/>
      <c r="BA222" s="984"/>
      <c r="BB222" s="984"/>
      <c r="BC222" s="984"/>
      <c r="BD222" s="1025"/>
      <c r="BE222" s="1018"/>
      <c r="BF222" s="1014"/>
      <c r="BG222" s="1014"/>
      <c r="BH222" s="1014"/>
      <c r="BI222" s="1008"/>
    </row>
    <row r="223" spans="1:61" ht="45" customHeight="1" x14ac:dyDescent="0.25">
      <c r="A223" s="962"/>
      <c r="B223" s="991"/>
      <c r="C223" s="953"/>
      <c r="D223" s="953"/>
      <c r="E223" s="1026"/>
      <c r="F223" s="953"/>
      <c r="G223" s="945"/>
      <c r="H223" s="953"/>
      <c r="I223" s="116" t="s">
        <v>181</v>
      </c>
      <c r="J223" s="149" t="s">
        <v>147</v>
      </c>
      <c r="K223" s="954"/>
      <c r="L223" s="955"/>
      <c r="M223" s="956"/>
      <c r="N223" s="976"/>
      <c r="O223" s="1242"/>
      <c r="P223" s="953"/>
      <c r="Q223" s="957"/>
      <c r="R223" s="962"/>
      <c r="S223" s="957"/>
      <c r="T223" s="957"/>
      <c r="U223" s="957"/>
      <c r="V223" s="962"/>
      <c r="W223" s="957"/>
      <c r="X223" s="957"/>
      <c r="Y223" s="957"/>
      <c r="Z223" s="937"/>
      <c r="AA223" s="226"/>
      <c r="AB223" s="226"/>
      <c r="AC223" s="226"/>
      <c r="AD223" s="945"/>
      <c r="AE223" s="971"/>
      <c r="AF223" s="969"/>
      <c r="AG223" s="975"/>
      <c r="AH223" s="969"/>
      <c r="AI223" s="956"/>
      <c r="AJ223" s="956"/>
      <c r="AK223" s="956"/>
      <c r="AL223" s="956"/>
      <c r="AM223" s="953"/>
      <c r="AN223" s="978"/>
      <c r="AO223" s="942"/>
      <c r="AP223" s="942"/>
      <c r="AQ223" s="943"/>
      <c r="AR223" s="973"/>
      <c r="AS223" s="985"/>
      <c r="AT223" s="987"/>
      <c r="AU223" s="987"/>
      <c r="AV223" s="987"/>
      <c r="AW223" s="987"/>
      <c r="AX223" s="987"/>
      <c r="AY223" s="987"/>
      <c r="AZ223" s="987"/>
      <c r="BA223" s="987"/>
      <c r="BB223" s="987"/>
      <c r="BC223" s="987"/>
      <c r="BD223" s="1011"/>
      <c r="BE223" s="1009"/>
      <c r="BF223" s="981"/>
      <c r="BG223" s="981"/>
      <c r="BH223" s="981"/>
      <c r="BI223" s="1002"/>
    </row>
    <row r="224" spans="1:61" ht="45" customHeight="1" x14ac:dyDescent="0.25">
      <c r="A224" s="962"/>
      <c r="B224" s="991"/>
      <c r="C224" s="953"/>
      <c r="D224" s="953"/>
      <c r="E224" s="1026"/>
      <c r="F224" s="953"/>
      <c r="G224" s="945"/>
      <c r="H224" s="953"/>
      <c r="I224" s="116" t="s">
        <v>182</v>
      </c>
      <c r="J224" s="149" t="s">
        <v>147</v>
      </c>
      <c r="K224" s="954"/>
      <c r="L224" s="955"/>
      <c r="M224" s="956"/>
      <c r="N224" s="976"/>
      <c r="O224" s="1242"/>
      <c r="P224" s="953"/>
      <c r="Q224" s="957"/>
      <c r="R224" s="962"/>
      <c r="S224" s="957"/>
      <c r="T224" s="957"/>
      <c r="U224" s="957"/>
      <c r="V224" s="962"/>
      <c r="W224" s="957"/>
      <c r="X224" s="957"/>
      <c r="Y224" s="957"/>
      <c r="Z224" s="937"/>
      <c r="AA224" s="226"/>
      <c r="AB224" s="226"/>
      <c r="AC224" s="226"/>
      <c r="AD224" s="945"/>
      <c r="AE224" s="971"/>
      <c r="AF224" s="969"/>
      <c r="AG224" s="975"/>
      <c r="AH224" s="969"/>
      <c r="AI224" s="956"/>
      <c r="AJ224" s="956"/>
      <c r="AK224" s="956"/>
      <c r="AL224" s="956"/>
      <c r="AM224" s="953"/>
      <c r="AN224" s="978"/>
      <c r="AO224" s="942"/>
      <c r="AP224" s="942"/>
      <c r="AQ224" s="943"/>
      <c r="AR224" s="973"/>
      <c r="AS224" s="985"/>
      <c r="AT224" s="987"/>
      <c r="AU224" s="987"/>
      <c r="AV224" s="987"/>
      <c r="AW224" s="987"/>
      <c r="AX224" s="987"/>
      <c r="AY224" s="987"/>
      <c r="AZ224" s="987"/>
      <c r="BA224" s="987"/>
      <c r="BB224" s="987"/>
      <c r="BC224" s="987"/>
      <c r="BD224" s="1011"/>
      <c r="BE224" s="1009"/>
      <c r="BF224" s="981"/>
      <c r="BG224" s="981"/>
      <c r="BH224" s="981"/>
      <c r="BI224" s="1002"/>
    </row>
    <row r="225" spans="1:61" ht="45" customHeight="1" x14ac:dyDescent="0.25">
      <c r="A225" s="962"/>
      <c r="B225" s="991"/>
      <c r="C225" s="953"/>
      <c r="D225" s="953"/>
      <c r="E225" s="1026"/>
      <c r="F225" s="953"/>
      <c r="G225" s="945"/>
      <c r="H225" s="953"/>
      <c r="I225" s="116" t="s">
        <v>183</v>
      </c>
      <c r="J225" s="149" t="s">
        <v>147</v>
      </c>
      <c r="K225" s="954"/>
      <c r="L225" s="955"/>
      <c r="M225" s="956"/>
      <c r="N225" s="976"/>
      <c r="O225" s="1242"/>
      <c r="P225" s="953"/>
      <c r="Q225" s="957"/>
      <c r="R225" s="962"/>
      <c r="S225" s="957"/>
      <c r="T225" s="957"/>
      <c r="U225" s="957"/>
      <c r="V225" s="962"/>
      <c r="W225" s="957"/>
      <c r="X225" s="957"/>
      <c r="Y225" s="957"/>
      <c r="Z225" s="938"/>
      <c r="AA225" s="227"/>
      <c r="AB225" s="227"/>
      <c r="AC225" s="227"/>
      <c r="AD225" s="946"/>
      <c r="AE225" s="972"/>
      <c r="AF225" s="969"/>
      <c r="AG225" s="975"/>
      <c r="AH225" s="969"/>
      <c r="AI225" s="956"/>
      <c r="AJ225" s="956"/>
      <c r="AK225" s="956"/>
      <c r="AL225" s="956"/>
      <c r="AM225" s="953"/>
      <c r="AN225" s="979"/>
      <c r="AO225" s="942"/>
      <c r="AP225" s="942"/>
      <c r="AQ225" s="943"/>
      <c r="AR225" s="973"/>
      <c r="AS225" s="985"/>
      <c r="AT225" s="987"/>
      <c r="AU225" s="987"/>
      <c r="AV225" s="987"/>
      <c r="AW225" s="987"/>
      <c r="AX225" s="987"/>
      <c r="AY225" s="987"/>
      <c r="AZ225" s="987"/>
      <c r="BA225" s="987"/>
      <c r="BB225" s="987"/>
      <c r="BC225" s="987"/>
      <c r="BD225" s="1011"/>
      <c r="BE225" s="1009"/>
      <c r="BF225" s="981"/>
      <c r="BG225" s="981"/>
      <c r="BH225" s="981"/>
      <c r="BI225" s="1002"/>
    </row>
    <row r="226" spans="1:61" ht="45" customHeight="1" x14ac:dyDescent="0.25">
      <c r="A226" s="962"/>
      <c r="B226" s="991"/>
      <c r="C226" s="953"/>
      <c r="D226" s="953"/>
      <c r="E226" s="986" t="s">
        <v>639</v>
      </c>
      <c r="F226" s="953"/>
      <c r="G226" s="945"/>
      <c r="H226" s="953"/>
      <c r="I226" s="116" t="s">
        <v>184</v>
      </c>
      <c r="J226" s="149" t="s">
        <v>147</v>
      </c>
      <c r="K226" s="954"/>
      <c r="L226" s="955"/>
      <c r="M226" s="956"/>
      <c r="N226" s="976"/>
      <c r="O226" s="953" t="s">
        <v>1083</v>
      </c>
      <c r="P226" s="953" t="s">
        <v>149</v>
      </c>
      <c r="Q226" s="117" t="s">
        <v>150</v>
      </c>
      <c r="R226" s="118" t="s">
        <v>151</v>
      </c>
      <c r="S226" s="117">
        <f>+IFERROR(VLOOKUP(R226,[3]DATOS!$E$2:$F$17,2,FALSE),"")</f>
        <v>15</v>
      </c>
      <c r="T226" s="957">
        <f>SUM(S226:S232)</f>
        <v>100</v>
      </c>
      <c r="U226" s="957" t="str">
        <f>+IF(AND(T226&lt;=100,T226&gt;=96),"Fuerte",IF(AND(T226&lt;=95,T226&gt;=86),"Moderado",IF(AND(T226&lt;=85,K226&gt;=0),"Débil"," ")))</f>
        <v>Fuerte</v>
      </c>
      <c r="V226" s="962" t="s">
        <v>152</v>
      </c>
      <c r="W226" s="957" t="str">
        <f>IF(AND(EXACT(U226,"Fuerte"),(EXACT(V226,"Fuerte"))),"Fuerte",IF(AND(EXACT(U226,"Fuerte"),(EXACT(V226,"Moderado"))),"Moderado",IF(AND(EXACT(U226,"Fuerte"),(EXACT(V226,"Débil"))),"Débil",IF(AND(EXACT(U226,"Moderado"),(EXACT(V226,"Fuerte"))),"Moderado",IF(AND(EXACT(U226,"Moderado"),(EXACT(V226,"Moderado"))),"Moderado",IF(AND(EXACT(U226,"Moderado"),(EXACT(V226,"Débil"))),"Débil",IF(AND(EXACT(U226,"Débil"),(EXACT(V226,"Fuerte"))),"Débil",IF(AND(EXACT(U226,"Débil"),(EXACT(V226,"Moderado"))),"Débil",IF(AND(EXACT(U226,"Débil"),(EXACT(V226,"Débil"))),"Débil",)))))))))</f>
        <v>Fuerte</v>
      </c>
      <c r="X226" s="957">
        <f>IF(W226="Fuerte",100,IF(W226="Moderado",50,IF(W226="Débil",0)))</f>
        <v>100</v>
      </c>
      <c r="Y226" s="957"/>
      <c r="Z226" s="936" t="s">
        <v>539</v>
      </c>
      <c r="AA226" s="933">
        <v>0.33</v>
      </c>
      <c r="AB226" s="933">
        <v>0.33</v>
      </c>
      <c r="AC226" s="933">
        <v>0.34</v>
      </c>
      <c r="AD226" s="944" t="s">
        <v>640</v>
      </c>
      <c r="AE226" s="970" t="s">
        <v>641</v>
      </c>
      <c r="AF226" s="969"/>
      <c r="AG226" s="975"/>
      <c r="AH226" s="969"/>
      <c r="AI226" s="956"/>
      <c r="AJ226" s="956"/>
      <c r="AK226" s="956"/>
      <c r="AL226" s="956"/>
      <c r="AM226" s="953"/>
      <c r="AN226" s="980" t="s">
        <v>642</v>
      </c>
      <c r="AO226" s="942"/>
      <c r="AP226" s="942"/>
      <c r="AQ226" s="943"/>
      <c r="AR226" s="973" t="s">
        <v>643</v>
      </c>
      <c r="AS226" s="985"/>
      <c r="AT226" s="987"/>
      <c r="AU226" s="987"/>
      <c r="AV226" s="987"/>
      <c r="AW226" s="987"/>
      <c r="AX226" s="987"/>
      <c r="AY226" s="987"/>
      <c r="AZ226" s="987"/>
      <c r="BA226" s="987"/>
      <c r="BB226" s="987"/>
      <c r="BC226" s="987"/>
      <c r="BD226" s="1011"/>
      <c r="BE226" s="1009"/>
      <c r="BF226" s="981"/>
      <c r="BG226" s="981"/>
      <c r="BH226" s="981"/>
      <c r="BI226" s="1002"/>
    </row>
    <row r="227" spans="1:61" ht="45" customHeight="1" x14ac:dyDescent="0.25">
      <c r="A227" s="962"/>
      <c r="B227" s="991"/>
      <c r="C227" s="953"/>
      <c r="D227" s="953"/>
      <c r="E227" s="986"/>
      <c r="F227" s="953"/>
      <c r="G227" s="945"/>
      <c r="H227" s="953"/>
      <c r="I227" s="119" t="s">
        <v>185</v>
      </c>
      <c r="J227" s="149" t="s">
        <v>147</v>
      </c>
      <c r="K227" s="954"/>
      <c r="L227" s="955"/>
      <c r="M227" s="956"/>
      <c r="N227" s="976"/>
      <c r="O227" s="953"/>
      <c r="P227" s="953"/>
      <c r="Q227" s="117" t="s">
        <v>162</v>
      </c>
      <c r="R227" s="118" t="s">
        <v>163</v>
      </c>
      <c r="S227" s="117">
        <f>+IFERROR(VLOOKUP(R227,[3]DATOS!$E$2:$F$17,2,FALSE),"")</f>
        <v>15</v>
      </c>
      <c r="T227" s="957"/>
      <c r="U227" s="957"/>
      <c r="V227" s="962"/>
      <c r="W227" s="957"/>
      <c r="X227" s="957"/>
      <c r="Y227" s="957"/>
      <c r="Z227" s="937"/>
      <c r="AA227" s="934"/>
      <c r="AB227" s="934"/>
      <c r="AC227" s="934"/>
      <c r="AD227" s="945"/>
      <c r="AE227" s="971"/>
      <c r="AF227" s="969"/>
      <c r="AG227" s="975"/>
      <c r="AH227" s="969"/>
      <c r="AI227" s="956"/>
      <c r="AJ227" s="956"/>
      <c r="AK227" s="956"/>
      <c r="AL227" s="956"/>
      <c r="AM227" s="953"/>
      <c r="AN227" s="980"/>
      <c r="AO227" s="942"/>
      <c r="AP227" s="942"/>
      <c r="AQ227" s="943"/>
      <c r="AR227" s="973"/>
      <c r="AS227" s="985"/>
      <c r="AT227" s="987"/>
      <c r="AU227" s="987"/>
      <c r="AV227" s="987"/>
      <c r="AW227" s="987"/>
      <c r="AX227" s="987"/>
      <c r="AY227" s="987"/>
      <c r="AZ227" s="987"/>
      <c r="BA227" s="987"/>
      <c r="BB227" s="987"/>
      <c r="BC227" s="987"/>
      <c r="BD227" s="1011"/>
      <c r="BE227" s="1009"/>
      <c r="BF227" s="981"/>
      <c r="BG227" s="981"/>
      <c r="BH227" s="981"/>
      <c r="BI227" s="1002"/>
    </row>
    <row r="228" spans="1:61" ht="45" customHeight="1" x14ac:dyDescent="0.25">
      <c r="A228" s="962"/>
      <c r="B228" s="991"/>
      <c r="C228" s="953"/>
      <c r="D228" s="953"/>
      <c r="E228" s="986"/>
      <c r="F228" s="953"/>
      <c r="G228" s="945"/>
      <c r="H228" s="953"/>
      <c r="I228" s="119" t="s">
        <v>186</v>
      </c>
      <c r="J228" s="149" t="s">
        <v>147</v>
      </c>
      <c r="K228" s="954"/>
      <c r="L228" s="955"/>
      <c r="M228" s="956"/>
      <c r="N228" s="976"/>
      <c r="O228" s="953"/>
      <c r="P228" s="953"/>
      <c r="Q228" s="117" t="s">
        <v>165</v>
      </c>
      <c r="R228" s="118" t="s">
        <v>166</v>
      </c>
      <c r="S228" s="117">
        <f>+IFERROR(VLOOKUP(R228,[3]DATOS!$E$2:$F$17,2,FALSE),"")</f>
        <v>15</v>
      </c>
      <c r="T228" s="957"/>
      <c r="U228" s="957"/>
      <c r="V228" s="962"/>
      <c r="W228" s="957"/>
      <c r="X228" s="957"/>
      <c r="Y228" s="957"/>
      <c r="Z228" s="937"/>
      <c r="AA228" s="934"/>
      <c r="AB228" s="934"/>
      <c r="AC228" s="934"/>
      <c r="AD228" s="945"/>
      <c r="AE228" s="971"/>
      <c r="AF228" s="969"/>
      <c r="AG228" s="975"/>
      <c r="AH228" s="969"/>
      <c r="AI228" s="956"/>
      <c r="AJ228" s="956"/>
      <c r="AK228" s="956"/>
      <c r="AL228" s="956"/>
      <c r="AM228" s="953"/>
      <c r="AN228" s="980"/>
      <c r="AO228" s="942"/>
      <c r="AP228" s="942"/>
      <c r="AQ228" s="943"/>
      <c r="AR228" s="973"/>
      <c r="AS228" s="985"/>
      <c r="AT228" s="987"/>
      <c r="AU228" s="987"/>
      <c r="AV228" s="987"/>
      <c r="AW228" s="987"/>
      <c r="AX228" s="987"/>
      <c r="AY228" s="987"/>
      <c r="AZ228" s="987"/>
      <c r="BA228" s="987"/>
      <c r="BB228" s="987"/>
      <c r="BC228" s="987"/>
      <c r="BD228" s="1011"/>
      <c r="BE228" s="1009"/>
      <c r="BF228" s="981"/>
      <c r="BG228" s="981"/>
      <c r="BH228" s="981"/>
      <c r="BI228" s="1002"/>
    </row>
    <row r="229" spans="1:61" ht="45" customHeight="1" x14ac:dyDescent="0.25">
      <c r="A229" s="962"/>
      <c r="B229" s="991"/>
      <c r="C229" s="953"/>
      <c r="D229" s="953"/>
      <c r="E229" s="986"/>
      <c r="F229" s="953"/>
      <c r="G229" s="945"/>
      <c r="H229" s="953"/>
      <c r="I229" s="119" t="s">
        <v>187</v>
      </c>
      <c r="J229" s="149" t="s">
        <v>147</v>
      </c>
      <c r="K229" s="954"/>
      <c r="L229" s="955"/>
      <c r="M229" s="956"/>
      <c r="N229" s="976"/>
      <c r="O229" s="953"/>
      <c r="P229" s="953"/>
      <c r="Q229" s="117" t="s">
        <v>169</v>
      </c>
      <c r="R229" s="118" t="s">
        <v>170</v>
      </c>
      <c r="S229" s="117">
        <f>+IFERROR(VLOOKUP(R229,[3]DATOS!$E$2:$F$17,2,FALSE),"")</f>
        <v>15</v>
      </c>
      <c r="T229" s="957"/>
      <c r="U229" s="957"/>
      <c r="V229" s="962"/>
      <c r="W229" s="957"/>
      <c r="X229" s="957"/>
      <c r="Y229" s="957"/>
      <c r="Z229" s="937"/>
      <c r="AA229" s="934"/>
      <c r="AB229" s="934"/>
      <c r="AC229" s="934"/>
      <c r="AD229" s="945"/>
      <c r="AE229" s="971"/>
      <c r="AF229" s="969"/>
      <c r="AG229" s="975"/>
      <c r="AH229" s="969"/>
      <c r="AI229" s="956"/>
      <c r="AJ229" s="956"/>
      <c r="AK229" s="956"/>
      <c r="AL229" s="956"/>
      <c r="AM229" s="953"/>
      <c r="AN229" s="980"/>
      <c r="AO229" s="942"/>
      <c r="AP229" s="942"/>
      <c r="AQ229" s="943"/>
      <c r="AR229" s="973"/>
      <c r="AS229" s="985"/>
      <c r="AT229" s="987"/>
      <c r="AU229" s="987"/>
      <c r="AV229" s="987"/>
      <c r="AW229" s="987"/>
      <c r="AX229" s="987"/>
      <c r="AY229" s="987"/>
      <c r="AZ229" s="987"/>
      <c r="BA229" s="987"/>
      <c r="BB229" s="987"/>
      <c r="BC229" s="987"/>
      <c r="BD229" s="1011"/>
      <c r="BE229" s="1009"/>
      <c r="BF229" s="981"/>
      <c r="BG229" s="981"/>
      <c r="BH229" s="981"/>
      <c r="BI229" s="1002"/>
    </row>
    <row r="230" spans="1:61" ht="45" customHeight="1" x14ac:dyDescent="0.25">
      <c r="A230" s="962"/>
      <c r="B230" s="991"/>
      <c r="C230" s="953"/>
      <c r="D230" s="953"/>
      <c r="E230" s="986"/>
      <c r="F230" s="953"/>
      <c r="G230" s="945"/>
      <c r="H230" s="953"/>
      <c r="I230" s="119" t="s">
        <v>188</v>
      </c>
      <c r="J230" s="149" t="s">
        <v>168</v>
      </c>
      <c r="K230" s="954"/>
      <c r="L230" s="955"/>
      <c r="M230" s="956"/>
      <c r="N230" s="976"/>
      <c r="O230" s="953"/>
      <c r="P230" s="953"/>
      <c r="Q230" s="117" t="s">
        <v>172</v>
      </c>
      <c r="R230" s="118" t="s">
        <v>173</v>
      </c>
      <c r="S230" s="117">
        <f>+IFERROR(VLOOKUP(R230,[3]DATOS!$E$2:$F$17,2,FALSE),"")</f>
        <v>15</v>
      </c>
      <c r="T230" s="957"/>
      <c r="U230" s="957"/>
      <c r="V230" s="962"/>
      <c r="W230" s="957"/>
      <c r="X230" s="957"/>
      <c r="Y230" s="957"/>
      <c r="Z230" s="937"/>
      <c r="AA230" s="934"/>
      <c r="AB230" s="934"/>
      <c r="AC230" s="934"/>
      <c r="AD230" s="945"/>
      <c r="AE230" s="971"/>
      <c r="AF230" s="969"/>
      <c r="AG230" s="975"/>
      <c r="AH230" s="969"/>
      <c r="AI230" s="956"/>
      <c r="AJ230" s="956"/>
      <c r="AK230" s="956"/>
      <c r="AL230" s="956"/>
      <c r="AM230" s="953"/>
      <c r="AN230" s="980"/>
      <c r="AO230" s="942"/>
      <c r="AP230" s="942"/>
      <c r="AQ230" s="943"/>
      <c r="AR230" s="973"/>
      <c r="AS230" s="985"/>
      <c r="AT230" s="987"/>
      <c r="AU230" s="987"/>
      <c r="AV230" s="987"/>
      <c r="AW230" s="987"/>
      <c r="AX230" s="987"/>
      <c r="AY230" s="987"/>
      <c r="AZ230" s="987"/>
      <c r="BA230" s="987"/>
      <c r="BB230" s="987"/>
      <c r="BC230" s="987"/>
      <c r="BD230" s="1011"/>
      <c r="BE230" s="1009"/>
      <c r="BF230" s="981"/>
      <c r="BG230" s="981"/>
      <c r="BH230" s="981"/>
      <c r="BI230" s="1002"/>
    </row>
    <row r="231" spans="1:61" ht="45" customHeight="1" x14ac:dyDescent="0.25">
      <c r="A231" s="962"/>
      <c r="B231" s="991"/>
      <c r="C231" s="953"/>
      <c r="D231" s="953"/>
      <c r="E231" s="986"/>
      <c r="F231" s="953"/>
      <c r="G231" s="945"/>
      <c r="H231" s="953"/>
      <c r="I231" s="119" t="s">
        <v>189</v>
      </c>
      <c r="J231" s="149" t="s">
        <v>168</v>
      </c>
      <c r="K231" s="954"/>
      <c r="L231" s="955"/>
      <c r="M231" s="956"/>
      <c r="N231" s="976"/>
      <c r="O231" s="953"/>
      <c r="P231" s="953"/>
      <c r="Q231" s="117" t="s">
        <v>175</v>
      </c>
      <c r="R231" s="118" t="s">
        <v>176</v>
      </c>
      <c r="S231" s="117">
        <f>+IFERROR(VLOOKUP(R231,[3]DATOS!$E$2:$F$17,2,FALSE),"")</f>
        <v>15</v>
      </c>
      <c r="T231" s="957"/>
      <c r="U231" s="957"/>
      <c r="V231" s="962"/>
      <c r="W231" s="957"/>
      <c r="X231" s="957"/>
      <c r="Y231" s="957"/>
      <c r="Z231" s="937"/>
      <c r="AA231" s="934"/>
      <c r="AB231" s="934"/>
      <c r="AC231" s="934"/>
      <c r="AD231" s="945"/>
      <c r="AE231" s="971"/>
      <c r="AF231" s="969"/>
      <c r="AG231" s="975"/>
      <c r="AH231" s="969"/>
      <c r="AI231" s="956"/>
      <c r="AJ231" s="956"/>
      <c r="AK231" s="956"/>
      <c r="AL231" s="956"/>
      <c r="AM231" s="953"/>
      <c r="AN231" s="980"/>
      <c r="AO231" s="942"/>
      <c r="AP231" s="942"/>
      <c r="AQ231" s="943"/>
      <c r="AR231" s="973"/>
      <c r="AS231" s="985"/>
      <c r="AT231" s="987"/>
      <c r="AU231" s="987"/>
      <c r="AV231" s="987"/>
      <c r="AW231" s="987"/>
      <c r="AX231" s="987"/>
      <c r="AY231" s="987"/>
      <c r="AZ231" s="987"/>
      <c r="BA231" s="987"/>
      <c r="BB231" s="987"/>
      <c r="BC231" s="987"/>
      <c r="BD231" s="1011"/>
      <c r="BE231" s="1009"/>
      <c r="BF231" s="981"/>
      <c r="BG231" s="981"/>
      <c r="BH231" s="981"/>
      <c r="BI231" s="1002"/>
    </row>
    <row r="232" spans="1:61" ht="45" customHeight="1" x14ac:dyDescent="0.25">
      <c r="A232" s="962"/>
      <c r="B232" s="991"/>
      <c r="C232" s="953"/>
      <c r="D232" s="953"/>
      <c r="E232" s="986"/>
      <c r="F232" s="953"/>
      <c r="G232" s="945"/>
      <c r="H232" s="953"/>
      <c r="I232" s="119" t="s">
        <v>190</v>
      </c>
      <c r="J232" s="149" t="s">
        <v>168</v>
      </c>
      <c r="K232" s="954"/>
      <c r="L232" s="955"/>
      <c r="M232" s="956"/>
      <c r="N232" s="976"/>
      <c r="O232" s="953"/>
      <c r="P232" s="953"/>
      <c r="Q232" s="117" t="s">
        <v>178</v>
      </c>
      <c r="R232" s="118" t="s">
        <v>179</v>
      </c>
      <c r="S232" s="117">
        <f>+IFERROR(VLOOKUP(R232,[3]DATOS!$E$2:$F$17,2,FALSE),"")</f>
        <v>10</v>
      </c>
      <c r="T232" s="957"/>
      <c r="U232" s="957"/>
      <c r="V232" s="962"/>
      <c r="W232" s="957"/>
      <c r="X232" s="957"/>
      <c r="Y232" s="957"/>
      <c r="Z232" s="937"/>
      <c r="AA232" s="934"/>
      <c r="AB232" s="934"/>
      <c r="AC232" s="934"/>
      <c r="AD232" s="945"/>
      <c r="AE232" s="971"/>
      <c r="AF232" s="969"/>
      <c r="AG232" s="975"/>
      <c r="AH232" s="969"/>
      <c r="AI232" s="956"/>
      <c r="AJ232" s="956"/>
      <c r="AK232" s="956"/>
      <c r="AL232" s="956"/>
      <c r="AM232" s="953"/>
      <c r="AN232" s="980"/>
      <c r="AO232" s="942"/>
      <c r="AP232" s="942"/>
      <c r="AQ232" s="943"/>
      <c r="AR232" s="973"/>
      <c r="AS232" s="985"/>
      <c r="AT232" s="987"/>
      <c r="AU232" s="987"/>
      <c r="AV232" s="987"/>
      <c r="AW232" s="987"/>
      <c r="AX232" s="987"/>
      <c r="AY232" s="987"/>
      <c r="AZ232" s="987"/>
      <c r="BA232" s="987"/>
      <c r="BB232" s="987"/>
      <c r="BC232" s="987"/>
      <c r="BD232" s="1011"/>
      <c r="BE232" s="1009"/>
      <c r="BF232" s="981"/>
      <c r="BG232" s="981"/>
      <c r="BH232" s="981"/>
      <c r="BI232" s="1002"/>
    </row>
    <row r="233" spans="1:61" ht="45" customHeight="1" thickBot="1" x14ac:dyDescent="0.3">
      <c r="A233" s="962"/>
      <c r="B233" s="991"/>
      <c r="C233" s="953"/>
      <c r="D233" s="953"/>
      <c r="E233" s="986"/>
      <c r="F233" s="953"/>
      <c r="G233" s="946"/>
      <c r="H233" s="953"/>
      <c r="I233" s="119" t="s">
        <v>191</v>
      </c>
      <c r="J233" s="149" t="s">
        <v>168</v>
      </c>
      <c r="K233" s="954"/>
      <c r="L233" s="955"/>
      <c r="M233" s="956"/>
      <c r="N233" s="976"/>
      <c r="O233" s="953"/>
      <c r="P233" s="953"/>
      <c r="Q233" s="117"/>
      <c r="R233" s="118"/>
      <c r="S233" s="117"/>
      <c r="T233" s="957"/>
      <c r="U233" s="957"/>
      <c r="V233" s="962"/>
      <c r="W233" s="957"/>
      <c r="X233" s="957"/>
      <c r="Y233" s="957"/>
      <c r="Z233" s="938"/>
      <c r="AA233" s="935"/>
      <c r="AB233" s="935"/>
      <c r="AC233" s="935"/>
      <c r="AD233" s="946"/>
      <c r="AE233" s="972"/>
      <c r="AF233" s="969"/>
      <c r="AG233" s="975"/>
      <c r="AH233" s="969"/>
      <c r="AI233" s="956"/>
      <c r="AJ233" s="956"/>
      <c r="AK233" s="956"/>
      <c r="AL233" s="956"/>
      <c r="AM233" s="953"/>
      <c r="AN233" s="980"/>
      <c r="AO233" s="942"/>
      <c r="AP233" s="942"/>
      <c r="AQ233" s="943"/>
      <c r="AR233" s="973"/>
      <c r="AS233" s="985"/>
      <c r="AT233" s="987"/>
      <c r="AU233" s="987"/>
      <c r="AV233" s="987"/>
      <c r="AW233" s="987"/>
      <c r="AX233" s="987"/>
      <c r="AY233" s="987"/>
      <c r="AZ233" s="987"/>
      <c r="BA233" s="987"/>
      <c r="BB233" s="987"/>
      <c r="BC233" s="987"/>
      <c r="BD233" s="1011"/>
      <c r="BE233" s="1009"/>
      <c r="BF233" s="981"/>
      <c r="BG233" s="981"/>
      <c r="BH233" s="981"/>
      <c r="BI233" s="1002"/>
    </row>
    <row r="234" spans="1:61" ht="46.5" customHeight="1" x14ac:dyDescent="0.25">
      <c r="A234" s="962">
        <v>13</v>
      </c>
      <c r="B234" s="991" t="s">
        <v>644</v>
      </c>
      <c r="C234" s="953" t="s">
        <v>645</v>
      </c>
      <c r="D234" s="953" t="s">
        <v>142</v>
      </c>
      <c r="E234" s="986" t="s">
        <v>1060</v>
      </c>
      <c r="F234" s="1001" t="s">
        <v>646</v>
      </c>
      <c r="G234" s="992" t="s">
        <v>527</v>
      </c>
      <c r="H234" s="953" t="s">
        <v>196</v>
      </c>
      <c r="I234" s="116" t="s">
        <v>146</v>
      </c>
      <c r="J234" s="149" t="s">
        <v>147</v>
      </c>
      <c r="K234" s="954">
        <v>9</v>
      </c>
      <c r="L234" s="955" t="s">
        <v>40</v>
      </c>
      <c r="M234" s="956" t="s">
        <v>647</v>
      </c>
      <c r="N234" s="953" t="s">
        <v>528</v>
      </c>
      <c r="O234" s="986" t="s">
        <v>648</v>
      </c>
      <c r="P234" s="953" t="s">
        <v>149</v>
      </c>
      <c r="Q234" s="117" t="s">
        <v>150</v>
      </c>
      <c r="R234" s="118" t="s">
        <v>151</v>
      </c>
      <c r="S234" s="117">
        <v>15</v>
      </c>
      <c r="T234" s="957">
        <v>100</v>
      </c>
      <c r="U234" s="957" t="s">
        <v>152</v>
      </c>
      <c r="V234" s="962" t="s">
        <v>152</v>
      </c>
      <c r="W234" s="957" t="s">
        <v>152</v>
      </c>
      <c r="X234" s="957">
        <v>100</v>
      </c>
      <c r="Y234" s="957">
        <v>100</v>
      </c>
      <c r="Z234" s="936" t="s">
        <v>66</v>
      </c>
      <c r="AA234" s="214"/>
      <c r="AB234" s="214"/>
      <c r="AC234" s="214"/>
      <c r="AD234" s="944" t="s">
        <v>649</v>
      </c>
      <c r="AE234" s="970" t="s">
        <v>650</v>
      </c>
      <c r="AF234" s="969" t="s">
        <v>152</v>
      </c>
      <c r="AG234" s="975" t="s">
        <v>156</v>
      </c>
      <c r="AH234" s="969" t="s">
        <v>157</v>
      </c>
      <c r="AI234" s="956" t="s">
        <v>145</v>
      </c>
      <c r="AJ234" s="956" t="s">
        <v>651</v>
      </c>
      <c r="AK234" s="956" t="s">
        <v>40</v>
      </c>
      <c r="AL234" s="956" t="s">
        <v>652</v>
      </c>
      <c r="AM234" s="953" t="s">
        <v>528</v>
      </c>
      <c r="AN234" s="977" t="s">
        <v>653</v>
      </c>
      <c r="AO234" s="942" t="s">
        <v>654</v>
      </c>
      <c r="AP234" s="942" t="s">
        <v>655</v>
      </c>
      <c r="AQ234" s="943" t="s">
        <v>202</v>
      </c>
      <c r="AR234" s="973" t="s">
        <v>656</v>
      </c>
      <c r="AS234" s="988"/>
      <c r="AT234" s="982"/>
      <c r="AU234" s="982"/>
      <c r="AV234" s="982"/>
      <c r="AW234" s="982"/>
      <c r="AX234" s="982"/>
      <c r="AY234" s="982"/>
      <c r="AZ234" s="982"/>
      <c r="BA234" s="982"/>
      <c r="BB234" s="982"/>
      <c r="BC234" s="982"/>
      <c r="BD234" s="1023"/>
      <c r="BE234" s="1016"/>
      <c r="BF234" s="1012"/>
      <c r="BG234" s="1012"/>
      <c r="BH234" s="1012"/>
      <c r="BI234" s="1006"/>
    </row>
    <row r="235" spans="1:61" ht="30" customHeight="1" x14ac:dyDescent="0.25">
      <c r="A235" s="962"/>
      <c r="B235" s="991"/>
      <c r="C235" s="953"/>
      <c r="D235" s="953"/>
      <c r="E235" s="986"/>
      <c r="F235" s="953"/>
      <c r="G235" s="993"/>
      <c r="H235" s="953"/>
      <c r="I235" s="116" t="s">
        <v>161</v>
      </c>
      <c r="J235" s="149" t="s">
        <v>168</v>
      </c>
      <c r="K235" s="954"/>
      <c r="L235" s="955"/>
      <c r="M235" s="956"/>
      <c r="N235" s="953"/>
      <c r="O235" s="986"/>
      <c r="P235" s="953"/>
      <c r="Q235" s="117" t="s">
        <v>162</v>
      </c>
      <c r="R235" s="118" t="s">
        <v>163</v>
      </c>
      <c r="S235" s="117">
        <v>15</v>
      </c>
      <c r="T235" s="957"/>
      <c r="U235" s="957"/>
      <c r="V235" s="962"/>
      <c r="W235" s="957"/>
      <c r="X235" s="957"/>
      <c r="Y235" s="957"/>
      <c r="Z235" s="937"/>
      <c r="AA235" s="226"/>
      <c r="AB235" s="226"/>
      <c r="AC235" s="226"/>
      <c r="AD235" s="945"/>
      <c r="AE235" s="971"/>
      <c r="AF235" s="969"/>
      <c r="AG235" s="975"/>
      <c r="AH235" s="969"/>
      <c r="AI235" s="956"/>
      <c r="AJ235" s="956"/>
      <c r="AK235" s="956"/>
      <c r="AL235" s="956"/>
      <c r="AM235" s="953"/>
      <c r="AN235" s="978"/>
      <c r="AO235" s="942"/>
      <c r="AP235" s="942"/>
      <c r="AQ235" s="943"/>
      <c r="AR235" s="973"/>
      <c r="AS235" s="989"/>
      <c r="AT235" s="983"/>
      <c r="AU235" s="983"/>
      <c r="AV235" s="983"/>
      <c r="AW235" s="983"/>
      <c r="AX235" s="983"/>
      <c r="AY235" s="983"/>
      <c r="AZ235" s="983"/>
      <c r="BA235" s="983"/>
      <c r="BB235" s="983"/>
      <c r="BC235" s="983"/>
      <c r="BD235" s="1024"/>
      <c r="BE235" s="1017"/>
      <c r="BF235" s="1013"/>
      <c r="BG235" s="1013"/>
      <c r="BH235" s="1013"/>
      <c r="BI235" s="1007"/>
    </row>
    <row r="236" spans="1:61" ht="30" customHeight="1" x14ac:dyDescent="0.25">
      <c r="A236" s="962"/>
      <c r="B236" s="991"/>
      <c r="C236" s="953"/>
      <c r="D236" s="953"/>
      <c r="E236" s="986"/>
      <c r="F236" s="953"/>
      <c r="G236" s="993"/>
      <c r="H236" s="953"/>
      <c r="I236" s="116" t="s">
        <v>164</v>
      </c>
      <c r="J236" s="149" t="s">
        <v>168</v>
      </c>
      <c r="K236" s="954"/>
      <c r="L236" s="955"/>
      <c r="M236" s="956"/>
      <c r="N236" s="953"/>
      <c r="O236" s="986"/>
      <c r="P236" s="953"/>
      <c r="Q236" s="117" t="s">
        <v>165</v>
      </c>
      <c r="R236" s="118" t="s">
        <v>166</v>
      </c>
      <c r="S236" s="117">
        <v>15</v>
      </c>
      <c r="T236" s="957"/>
      <c r="U236" s="957"/>
      <c r="V236" s="962"/>
      <c r="W236" s="957"/>
      <c r="X236" s="957"/>
      <c r="Y236" s="957"/>
      <c r="Z236" s="937"/>
      <c r="AA236" s="226"/>
      <c r="AB236" s="226"/>
      <c r="AC236" s="226"/>
      <c r="AD236" s="945"/>
      <c r="AE236" s="971"/>
      <c r="AF236" s="969"/>
      <c r="AG236" s="975"/>
      <c r="AH236" s="969"/>
      <c r="AI236" s="956"/>
      <c r="AJ236" s="956"/>
      <c r="AK236" s="956"/>
      <c r="AL236" s="956"/>
      <c r="AM236" s="953"/>
      <c r="AN236" s="978"/>
      <c r="AO236" s="942"/>
      <c r="AP236" s="942"/>
      <c r="AQ236" s="943"/>
      <c r="AR236" s="973"/>
      <c r="AS236" s="989"/>
      <c r="AT236" s="983"/>
      <c r="AU236" s="983"/>
      <c r="AV236" s="983"/>
      <c r="AW236" s="983"/>
      <c r="AX236" s="983"/>
      <c r="AY236" s="983"/>
      <c r="AZ236" s="983"/>
      <c r="BA236" s="983"/>
      <c r="BB236" s="983"/>
      <c r="BC236" s="983"/>
      <c r="BD236" s="1024"/>
      <c r="BE236" s="1017"/>
      <c r="BF236" s="1013"/>
      <c r="BG236" s="1013"/>
      <c r="BH236" s="1013"/>
      <c r="BI236" s="1007"/>
    </row>
    <row r="237" spans="1:61" ht="30" customHeight="1" x14ac:dyDescent="0.25">
      <c r="A237" s="962"/>
      <c r="B237" s="991"/>
      <c r="C237" s="953"/>
      <c r="D237" s="953"/>
      <c r="E237" s="986"/>
      <c r="F237" s="953"/>
      <c r="G237" s="993"/>
      <c r="H237" s="953"/>
      <c r="I237" s="116" t="s">
        <v>167</v>
      </c>
      <c r="J237" s="149" t="s">
        <v>168</v>
      </c>
      <c r="K237" s="954"/>
      <c r="L237" s="955"/>
      <c r="M237" s="956"/>
      <c r="N237" s="953"/>
      <c r="O237" s="986"/>
      <c r="P237" s="953"/>
      <c r="Q237" s="117" t="s">
        <v>169</v>
      </c>
      <c r="R237" s="118" t="s">
        <v>170</v>
      </c>
      <c r="S237" s="117">
        <v>15</v>
      </c>
      <c r="T237" s="957"/>
      <c r="U237" s="957"/>
      <c r="V237" s="962"/>
      <c r="W237" s="957"/>
      <c r="X237" s="957"/>
      <c r="Y237" s="957"/>
      <c r="Z237" s="937"/>
      <c r="AA237" s="226"/>
      <c r="AB237" s="226"/>
      <c r="AC237" s="226"/>
      <c r="AD237" s="945"/>
      <c r="AE237" s="971"/>
      <c r="AF237" s="969"/>
      <c r="AG237" s="975"/>
      <c r="AH237" s="969"/>
      <c r="AI237" s="956"/>
      <c r="AJ237" s="956"/>
      <c r="AK237" s="956"/>
      <c r="AL237" s="956"/>
      <c r="AM237" s="953"/>
      <c r="AN237" s="978"/>
      <c r="AO237" s="942"/>
      <c r="AP237" s="942"/>
      <c r="AQ237" s="943"/>
      <c r="AR237" s="973"/>
      <c r="AS237" s="989"/>
      <c r="AT237" s="983"/>
      <c r="AU237" s="983"/>
      <c r="AV237" s="983"/>
      <c r="AW237" s="983"/>
      <c r="AX237" s="983"/>
      <c r="AY237" s="983"/>
      <c r="AZ237" s="983"/>
      <c r="BA237" s="983"/>
      <c r="BB237" s="983"/>
      <c r="BC237" s="983"/>
      <c r="BD237" s="1024"/>
      <c r="BE237" s="1017"/>
      <c r="BF237" s="1013"/>
      <c r="BG237" s="1013"/>
      <c r="BH237" s="1013"/>
      <c r="BI237" s="1007"/>
    </row>
    <row r="238" spans="1:61" ht="30" customHeight="1" x14ac:dyDescent="0.25">
      <c r="A238" s="962"/>
      <c r="B238" s="991"/>
      <c r="C238" s="953"/>
      <c r="D238" s="953"/>
      <c r="E238" s="986"/>
      <c r="F238" s="953"/>
      <c r="G238" s="993"/>
      <c r="H238" s="953"/>
      <c r="I238" s="116" t="s">
        <v>171</v>
      </c>
      <c r="J238" s="149" t="s">
        <v>147</v>
      </c>
      <c r="K238" s="954"/>
      <c r="L238" s="955"/>
      <c r="M238" s="956"/>
      <c r="N238" s="953"/>
      <c r="O238" s="986"/>
      <c r="P238" s="953"/>
      <c r="Q238" s="117" t="s">
        <v>172</v>
      </c>
      <c r="R238" s="118" t="s">
        <v>173</v>
      </c>
      <c r="S238" s="117">
        <v>15</v>
      </c>
      <c r="T238" s="957"/>
      <c r="U238" s="957"/>
      <c r="V238" s="962"/>
      <c r="W238" s="957"/>
      <c r="X238" s="957"/>
      <c r="Y238" s="957"/>
      <c r="Z238" s="937"/>
      <c r="AA238" s="226"/>
      <c r="AB238" s="226"/>
      <c r="AC238" s="226"/>
      <c r="AD238" s="945"/>
      <c r="AE238" s="971"/>
      <c r="AF238" s="969"/>
      <c r="AG238" s="975"/>
      <c r="AH238" s="969"/>
      <c r="AI238" s="956"/>
      <c r="AJ238" s="956"/>
      <c r="AK238" s="956"/>
      <c r="AL238" s="956"/>
      <c r="AM238" s="953"/>
      <c r="AN238" s="978"/>
      <c r="AO238" s="942"/>
      <c r="AP238" s="942"/>
      <c r="AQ238" s="943"/>
      <c r="AR238" s="973"/>
      <c r="AS238" s="989"/>
      <c r="AT238" s="983"/>
      <c r="AU238" s="983"/>
      <c r="AV238" s="983"/>
      <c r="AW238" s="983"/>
      <c r="AX238" s="983"/>
      <c r="AY238" s="983"/>
      <c r="AZ238" s="983"/>
      <c r="BA238" s="983"/>
      <c r="BB238" s="983"/>
      <c r="BC238" s="983"/>
      <c r="BD238" s="1024"/>
      <c r="BE238" s="1017"/>
      <c r="BF238" s="1013"/>
      <c r="BG238" s="1013"/>
      <c r="BH238" s="1013"/>
      <c r="BI238" s="1007"/>
    </row>
    <row r="239" spans="1:61" ht="30" customHeight="1" x14ac:dyDescent="0.25">
      <c r="A239" s="962"/>
      <c r="B239" s="991"/>
      <c r="C239" s="953"/>
      <c r="D239" s="953"/>
      <c r="E239" s="986"/>
      <c r="F239" s="953"/>
      <c r="G239" s="993"/>
      <c r="H239" s="953"/>
      <c r="I239" s="116" t="s">
        <v>174</v>
      </c>
      <c r="J239" s="149" t="s">
        <v>147</v>
      </c>
      <c r="K239" s="954"/>
      <c r="L239" s="955"/>
      <c r="M239" s="956"/>
      <c r="N239" s="953"/>
      <c r="O239" s="986"/>
      <c r="P239" s="953"/>
      <c r="Q239" s="117" t="s">
        <v>175</v>
      </c>
      <c r="R239" s="118" t="s">
        <v>176</v>
      </c>
      <c r="S239" s="117">
        <v>15</v>
      </c>
      <c r="T239" s="957"/>
      <c r="U239" s="957"/>
      <c r="V239" s="962"/>
      <c r="W239" s="957"/>
      <c r="X239" s="957"/>
      <c r="Y239" s="957"/>
      <c r="Z239" s="937"/>
      <c r="AA239" s="226"/>
      <c r="AB239" s="226"/>
      <c r="AC239" s="226"/>
      <c r="AD239" s="945"/>
      <c r="AE239" s="971"/>
      <c r="AF239" s="969"/>
      <c r="AG239" s="975"/>
      <c r="AH239" s="969"/>
      <c r="AI239" s="956"/>
      <c r="AJ239" s="956"/>
      <c r="AK239" s="956"/>
      <c r="AL239" s="956"/>
      <c r="AM239" s="953"/>
      <c r="AN239" s="978"/>
      <c r="AO239" s="942"/>
      <c r="AP239" s="942"/>
      <c r="AQ239" s="943"/>
      <c r="AR239" s="973"/>
      <c r="AS239" s="989"/>
      <c r="AT239" s="983"/>
      <c r="AU239" s="983"/>
      <c r="AV239" s="983"/>
      <c r="AW239" s="983"/>
      <c r="AX239" s="983"/>
      <c r="AY239" s="983"/>
      <c r="AZ239" s="983"/>
      <c r="BA239" s="983"/>
      <c r="BB239" s="983"/>
      <c r="BC239" s="983"/>
      <c r="BD239" s="1024"/>
      <c r="BE239" s="1017"/>
      <c r="BF239" s="1013"/>
      <c r="BG239" s="1013"/>
      <c r="BH239" s="1013"/>
      <c r="BI239" s="1007"/>
    </row>
    <row r="240" spans="1:61" ht="30" customHeight="1" x14ac:dyDescent="0.25">
      <c r="A240" s="962"/>
      <c r="B240" s="991"/>
      <c r="C240" s="953"/>
      <c r="D240" s="953"/>
      <c r="E240" s="986"/>
      <c r="F240" s="953"/>
      <c r="G240" s="993"/>
      <c r="H240" s="953"/>
      <c r="I240" s="116" t="s">
        <v>177</v>
      </c>
      <c r="J240" s="149" t="s">
        <v>168</v>
      </c>
      <c r="K240" s="954"/>
      <c r="L240" s="955"/>
      <c r="M240" s="956"/>
      <c r="N240" s="953"/>
      <c r="O240" s="986"/>
      <c r="P240" s="953"/>
      <c r="Q240" s="117" t="s">
        <v>178</v>
      </c>
      <c r="R240" s="118" t="s">
        <v>179</v>
      </c>
      <c r="S240" s="117">
        <v>10</v>
      </c>
      <c r="T240" s="957"/>
      <c r="U240" s="957"/>
      <c r="V240" s="962"/>
      <c r="W240" s="957"/>
      <c r="X240" s="957"/>
      <c r="Y240" s="957"/>
      <c r="Z240" s="937"/>
      <c r="AA240" s="226">
        <v>6</v>
      </c>
      <c r="AB240" s="226">
        <v>6</v>
      </c>
      <c r="AC240" s="226">
        <v>6</v>
      </c>
      <c r="AD240" s="945"/>
      <c r="AE240" s="971"/>
      <c r="AF240" s="969"/>
      <c r="AG240" s="975"/>
      <c r="AH240" s="969"/>
      <c r="AI240" s="956"/>
      <c r="AJ240" s="956"/>
      <c r="AK240" s="956"/>
      <c r="AL240" s="956"/>
      <c r="AM240" s="953"/>
      <c r="AN240" s="978"/>
      <c r="AO240" s="942"/>
      <c r="AP240" s="942"/>
      <c r="AQ240" s="943"/>
      <c r="AR240" s="973"/>
      <c r="AS240" s="989"/>
      <c r="AT240" s="983"/>
      <c r="AU240" s="983"/>
      <c r="AV240" s="983"/>
      <c r="AW240" s="983"/>
      <c r="AX240" s="983"/>
      <c r="AY240" s="983"/>
      <c r="AZ240" s="983"/>
      <c r="BA240" s="983"/>
      <c r="BB240" s="983"/>
      <c r="BC240" s="983"/>
      <c r="BD240" s="1024"/>
      <c r="BE240" s="1017"/>
      <c r="BF240" s="1013"/>
      <c r="BG240" s="1013"/>
      <c r="BH240" s="1013"/>
      <c r="BI240" s="1007"/>
    </row>
    <row r="241" spans="1:61" ht="72" customHeight="1" x14ac:dyDescent="0.25">
      <c r="A241" s="962"/>
      <c r="B241" s="991"/>
      <c r="C241" s="953"/>
      <c r="D241" s="953"/>
      <c r="E241" s="986"/>
      <c r="F241" s="953"/>
      <c r="G241" s="993"/>
      <c r="H241" s="953"/>
      <c r="I241" s="116" t="s">
        <v>180</v>
      </c>
      <c r="J241" s="149" t="s">
        <v>168</v>
      </c>
      <c r="K241" s="954"/>
      <c r="L241" s="955"/>
      <c r="M241" s="956"/>
      <c r="N241" s="953"/>
      <c r="O241" s="986"/>
      <c r="P241" s="953"/>
      <c r="Q241" s="957"/>
      <c r="R241" s="962"/>
      <c r="S241" s="957"/>
      <c r="T241" s="957"/>
      <c r="U241" s="957"/>
      <c r="V241" s="962"/>
      <c r="W241" s="957"/>
      <c r="X241" s="957"/>
      <c r="Y241" s="957"/>
      <c r="Z241" s="937"/>
      <c r="AA241" s="226"/>
      <c r="AB241" s="226"/>
      <c r="AC241" s="226"/>
      <c r="AD241" s="945"/>
      <c r="AE241" s="971"/>
      <c r="AF241" s="969"/>
      <c r="AG241" s="975"/>
      <c r="AH241" s="969"/>
      <c r="AI241" s="956"/>
      <c r="AJ241" s="956"/>
      <c r="AK241" s="956"/>
      <c r="AL241" s="956"/>
      <c r="AM241" s="953"/>
      <c r="AN241" s="978"/>
      <c r="AO241" s="942"/>
      <c r="AP241" s="942"/>
      <c r="AQ241" s="943"/>
      <c r="AR241" s="973"/>
      <c r="AS241" s="990"/>
      <c r="AT241" s="984"/>
      <c r="AU241" s="984"/>
      <c r="AV241" s="984"/>
      <c r="AW241" s="984"/>
      <c r="AX241" s="984"/>
      <c r="AY241" s="984"/>
      <c r="AZ241" s="984"/>
      <c r="BA241" s="984"/>
      <c r="BB241" s="984"/>
      <c r="BC241" s="984"/>
      <c r="BD241" s="1025"/>
      <c r="BE241" s="1018"/>
      <c r="BF241" s="1014"/>
      <c r="BG241" s="1014"/>
      <c r="BH241" s="1014"/>
      <c r="BI241" s="1008"/>
    </row>
    <row r="242" spans="1:61" ht="45" customHeight="1" x14ac:dyDescent="0.25">
      <c r="A242" s="962"/>
      <c r="B242" s="991"/>
      <c r="C242" s="953"/>
      <c r="D242" s="953"/>
      <c r="E242" s="986"/>
      <c r="F242" s="953"/>
      <c r="G242" s="993"/>
      <c r="H242" s="953"/>
      <c r="I242" s="116" t="s">
        <v>181</v>
      </c>
      <c r="J242" s="149" t="s">
        <v>147</v>
      </c>
      <c r="K242" s="954"/>
      <c r="L242" s="955"/>
      <c r="M242" s="956"/>
      <c r="N242" s="953"/>
      <c r="O242" s="986"/>
      <c r="P242" s="953"/>
      <c r="Q242" s="957"/>
      <c r="R242" s="962"/>
      <c r="S242" s="957"/>
      <c r="T242" s="957"/>
      <c r="U242" s="957"/>
      <c r="V242" s="962"/>
      <c r="W242" s="957"/>
      <c r="X242" s="957"/>
      <c r="Y242" s="957"/>
      <c r="Z242" s="937"/>
      <c r="AA242" s="226"/>
      <c r="AB242" s="226"/>
      <c r="AC242" s="226"/>
      <c r="AD242" s="945"/>
      <c r="AE242" s="971"/>
      <c r="AF242" s="969"/>
      <c r="AG242" s="975"/>
      <c r="AH242" s="969"/>
      <c r="AI242" s="956"/>
      <c r="AJ242" s="956"/>
      <c r="AK242" s="956"/>
      <c r="AL242" s="956"/>
      <c r="AM242" s="953"/>
      <c r="AN242" s="978"/>
      <c r="AO242" s="942"/>
      <c r="AP242" s="942"/>
      <c r="AQ242" s="943"/>
      <c r="AR242" s="973"/>
      <c r="AS242" s="985"/>
      <c r="AT242" s="987"/>
      <c r="AU242" s="987"/>
      <c r="AV242" s="987"/>
      <c r="AW242" s="987"/>
      <c r="AX242" s="987"/>
      <c r="AY242" s="987"/>
      <c r="AZ242" s="987"/>
      <c r="BA242" s="987"/>
      <c r="BB242" s="987"/>
      <c r="BC242" s="987"/>
      <c r="BD242" s="1011"/>
      <c r="BE242" s="1009"/>
      <c r="BF242" s="981"/>
      <c r="BG242" s="981"/>
      <c r="BH242" s="981"/>
      <c r="BI242" s="1002"/>
    </row>
    <row r="243" spans="1:61" ht="45" customHeight="1" x14ac:dyDescent="0.25">
      <c r="A243" s="962"/>
      <c r="B243" s="991"/>
      <c r="C243" s="953"/>
      <c r="D243" s="953"/>
      <c r="E243" s="986"/>
      <c r="F243" s="953"/>
      <c r="G243" s="993"/>
      <c r="H243" s="953"/>
      <c r="I243" s="116" t="s">
        <v>182</v>
      </c>
      <c r="J243" s="149" t="s">
        <v>147</v>
      </c>
      <c r="K243" s="954"/>
      <c r="L243" s="955"/>
      <c r="M243" s="956"/>
      <c r="N243" s="953"/>
      <c r="O243" s="986"/>
      <c r="P243" s="953"/>
      <c r="Q243" s="957"/>
      <c r="R243" s="962"/>
      <c r="S243" s="957"/>
      <c r="T243" s="957"/>
      <c r="U243" s="957"/>
      <c r="V243" s="962"/>
      <c r="W243" s="957"/>
      <c r="X243" s="957"/>
      <c r="Y243" s="957"/>
      <c r="Z243" s="937"/>
      <c r="AA243" s="226"/>
      <c r="AB243" s="226"/>
      <c r="AC243" s="226"/>
      <c r="AD243" s="945"/>
      <c r="AE243" s="971"/>
      <c r="AF243" s="969"/>
      <c r="AG243" s="975"/>
      <c r="AH243" s="969"/>
      <c r="AI243" s="956"/>
      <c r="AJ243" s="956"/>
      <c r="AK243" s="956"/>
      <c r="AL243" s="956"/>
      <c r="AM243" s="953"/>
      <c r="AN243" s="978"/>
      <c r="AO243" s="942"/>
      <c r="AP243" s="942"/>
      <c r="AQ243" s="943"/>
      <c r="AR243" s="973"/>
      <c r="AS243" s="985"/>
      <c r="AT243" s="987"/>
      <c r="AU243" s="987"/>
      <c r="AV243" s="987"/>
      <c r="AW243" s="987"/>
      <c r="AX243" s="987"/>
      <c r="AY243" s="987"/>
      <c r="AZ243" s="987"/>
      <c r="BA243" s="987"/>
      <c r="BB243" s="987"/>
      <c r="BC243" s="987"/>
      <c r="BD243" s="1011"/>
      <c r="BE243" s="1009"/>
      <c r="BF243" s="981"/>
      <c r="BG243" s="981"/>
      <c r="BH243" s="981"/>
      <c r="BI243" s="1002"/>
    </row>
    <row r="244" spans="1:61" ht="45" customHeight="1" x14ac:dyDescent="0.25">
      <c r="A244" s="962"/>
      <c r="B244" s="991"/>
      <c r="C244" s="953"/>
      <c r="D244" s="953"/>
      <c r="E244" s="986"/>
      <c r="F244" s="953"/>
      <c r="G244" s="993"/>
      <c r="H244" s="953"/>
      <c r="I244" s="116" t="s">
        <v>183</v>
      </c>
      <c r="J244" s="149" t="s">
        <v>147</v>
      </c>
      <c r="K244" s="954"/>
      <c r="L244" s="955"/>
      <c r="M244" s="956"/>
      <c r="N244" s="953"/>
      <c r="O244" s="986"/>
      <c r="P244" s="953"/>
      <c r="Q244" s="957"/>
      <c r="R244" s="962"/>
      <c r="S244" s="957"/>
      <c r="T244" s="957"/>
      <c r="U244" s="957"/>
      <c r="V244" s="962"/>
      <c r="W244" s="957"/>
      <c r="X244" s="957"/>
      <c r="Y244" s="957"/>
      <c r="Z244" s="938"/>
      <c r="AA244" s="227"/>
      <c r="AB244" s="227"/>
      <c r="AC244" s="227"/>
      <c r="AD244" s="946"/>
      <c r="AE244" s="972"/>
      <c r="AF244" s="969"/>
      <c r="AG244" s="975"/>
      <c r="AH244" s="969"/>
      <c r="AI244" s="956"/>
      <c r="AJ244" s="956"/>
      <c r="AK244" s="956"/>
      <c r="AL244" s="956"/>
      <c r="AM244" s="953"/>
      <c r="AN244" s="979"/>
      <c r="AO244" s="942"/>
      <c r="AP244" s="942"/>
      <c r="AQ244" s="943"/>
      <c r="AR244" s="973"/>
      <c r="AS244" s="985"/>
      <c r="AT244" s="987"/>
      <c r="AU244" s="987"/>
      <c r="AV244" s="987"/>
      <c r="AW244" s="987"/>
      <c r="AX244" s="987"/>
      <c r="AY244" s="987"/>
      <c r="AZ244" s="987"/>
      <c r="BA244" s="987"/>
      <c r="BB244" s="987"/>
      <c r="BC244" s="987"/>
      <c r="BD244" s="1011"/>
      <c r="BE244" s="1009"/>
      <c r="BF244" s="981"/>
      <c r="BG244" s="981"/>
      <c r="BH244" s="981"/>
      <c r="BI244" s="1002"/>
    </row>
    <row r="245" spans="1:61" ht="45" customHeight="1" x14ac:dyDescent="0.25">
      <c r="A245" s="962"/>
      <c r="B245" s="991"/>
      <c r="C245" s="953"/>
      <c r="D245" s="953"/>
      <c r="E245" s="986" t="s">
        <v>657</v>
      </c>
      <c r="F245" s="953"/>
      <c r="G245" s="993"/>
      <c r="H245" s="953"/>
      <c r="I245" s="116" t="s">
        <v>184</v>
      </c>
      <c r="J245" s="149" t="s">
        <v>147</v>
      </c>
      <c r="K245" s="954"/>
      <c r="L245" s="955"/>
      <c r="M245" s="956"/>
      <c r="N245" s="953"/>
      <c r="O245" s="986" t="s">
        <v>658</v>
      </c>
      <c r="P245" s="953" t="s">
        <v>149</v>
      </c>
      <c r="Q245" s="117" t="s">
        <v>150</v>
      </c>
      <c r="R245" s="118" t="s">
        <v>151</v>
      </c>
      <c r="S245" s="117">
        <v>15</v>
      </c>
      <c r="T245" s="957">
        <v>100</v>
      </c>
      <c r="U245" s="957" t="s">
        <v>152</v>
      </c>
      <c r="V245" s="962" t="s">
        <v>152</v>
      </c>
      <c r="W245" s="957" t="s">
        <v>152</v>
      </c>
      <c r="X245" s="957">
        <v>100</v>
      </c>
      <c r="Y245" s="957"/>
      <c r="Z245" s="936" t="s">
        <v>66</v>
      </c>
      <c r="AA245" s="214"/>
      <c r="AB245" s="214"/>
      <c r="AC245" s="214"/>
      <c r="AD245" s="944" t="s">
        <v>649</v>
      </c>
      <c r="AE245" s="970" t="s">
        <v>659</v>
      </c>
      <c r="AF245" s="969"/>
      <c r="AG245" s="975"/>
      <c r="AH245" s="969"/>
      <c r="AI245" s="956"/>
      <c r="AJ245" s="956"/>
      <c r="AK245" s="956"/>
      <c r="AL245" s="956"/>
      <c r="AM245" s="953"/>
      <c r="AN245" s="980" t="s">
        <v>660</v>
      </c>
      <c r="AO245" s="942"/>
      <c r="AP245" s="942"/>
      <c r="AQ245" s="943"/>
      <c r="AR245" s="973" t="s">
        <v>661</v>
      </c>
      <c r="AS245" s="985"/>
      <c r="AT245" s="987"/>
      <c r="AU245" s="987"/>
      <c r="AV245" s="987"/>
      <c r="AW245" s="987"/>
      <c r="AX245" s="987"/>
      <c r="AY245" s="987"/>
      <c r="AZ245" s="987"/>
      <c r="BA245" s="987"/>
      <c r="BB245" s="987"/>
      <c r="BC245" s="987"/>
      <c r="BD245" s="1011"/>
      <c r="BE245" s="1009"/>
      <c r="BF245" s="981"/>
      <c r="BG245" s="981"/>
      <c r="BH245" s="981"/>
      <c r="BI245" s="1002"/>
    </row>
    <row r="246" spans="1:61" ht="45" customHeight="1" x14ac:dyDescent="0.25">
      <c r="A246" s="962"/>
      <c r="B246" s="991"/>
      <c r="C246" s="953"/>
      <c r="D246" s="953"/>
      <c r="E246" s="986"/>
      <c r="F246" s="953"/>
      <c r="G246" s="993"/>
      <c r="H246" s="953"/>
      <c r="I246" s="119" t="s">
        <v>185</v>
      </c>
      <c r="J246" s="149" t="s">
        <v>147</v>
      </c>
      <c r="K246" s="954"/>
      <c r="L246" s="955"/>
      <c r="M246" s="956"/>
      <c r="N246" s="953"/>
      <c r="O246" s="986"/>
      <c r="P246" s="953"/>
      <c r="Q246" s="117" t="s">
        <v>162</v>
      </c>
      <c r="R246" s="118" t="s">
        <v>163</v>
      </c>
      <c r="S246" s="117">
        <v>15</v>
      </c>
      <c r="T246" s="957"/>
      <c r="U246" s="957"/>
      <c r="V246" s="962"/>
      <c r="W246" s="957"/>
      <c r="X246" s="957"/>
      <c r="Y246" s="957"/>
      <c r="Z246" s="937"/>
      <c r="AA246" s="226"/>
      <c r="AB246" s="226"/>
      <c r="AC246" s="226"/>
      <c r="AD246" s="945"/>
      <c r="AE246" s="971"/>
      <c r="AF246" s="969"/>
      <c r="AG246" s="975"/>
      <c r="AH246" s="969"/>
      <c r="AI246" s="956"/>
      <c r="AJ246" s="956"/>
      <c r="AK246" s="956"/>
      <c r="AL246" s="956"/>
      <c r="AM246" s="953"/>
      <c r="AN246" s="980"/>
      <c r="AO246" s="942"/>
      <c r="AP246" s="942"/>
      <c r="AQ246" s="943"/>
      <c r="AR246" s="973"/>
      <c r="AS246" s="985"/>
      <c r="AT246" s="987"/>
      <c r="AU246" s="987"/>
      <c r="AV246" s="987"/>
      <c r="AW246" s="987"/>
      <c r="AX246" s="987"/>
      <c r="AY246" s="987"/>
      <c r="AZ246" s="987"/>
      <c r="BA246" s="987"/>
      <c r="BB246" s="987"/>
      <c r="BC246" s="987"/>
      <c r="BD246" s="1011"/>
      <c r="BE246" s="1009"/>
      <c r="BF246" s="981"/>
      <c r="BG246" s="981"/>
      <c r="BH246" s="981"/>
      <c r="BI246" s="1002"/>
    </row>
    <row r="247" spans="1:61" ht="45" customHeight="1" x14ac:dyDescent="0.25">
      <c r="A247" s="962"/>
      <c r="B247" s="991"/>
      <c r="C247" s="953"/>
      <c r="D247" s="953"/>
      <c r="E247" s="986"/>
      <c r="F247" s="953"/>
      <c r="G247" s="993"/>
      <c r="H247" s="953"/>
      <c r="I247" s="119" t="s">
        <v>186</v>
      </c>
      <c r="J247" s="149" t="s">
        <v>147</v>
      </c>
      <c r="K247" s="954"/>
      <c r="L247" s="955"/>
      <c r="M247" s="956"/>
      <c r="N247" s="953"/>
      <c r="O247" s="986"/>
      <c r="P247" s="953"/>
      <c r="Q247" s="117" t="s">
        <v>165</v>
      </c>
      <c r="R247" s="118" t="s">
        <v>166</v>
      </c>
      <c r="S247" s="117">
        <v>15</v>
      </c>
      <c r="T247" s="957"/>
      <c r="U247" s="957"/>
      <c r="V247" s="962"/>
      <c r="W247" s="957"/>
      <c r="X247" s="957"/>
      <c r="Y247" s="957"/>
      <c r="Z247" s="937"/>
      <c r="AA247" s="226"/>
      <c r="AB247" s="226"/>
      <c r="AC247" s="226"/>
      <c r="AD247" s="945"/>
      <c r="AE247" s="971"/>
      <c r="AF247" s="969"/>
      <c r="AG247" s="975"/>
      <c r="AH247" s="969"/>
      <c r="AI247" s="956"/>
      <c r="AJ247" s="956"/>
      <c r="AK247" s="956"/>
      <c r="AL247" s="956"/>
      <c r="AM247" s="953"/>
      <c r="AN247" s="980"/>
      <c r="AO247" s="942"/>
      <c r="AP247" s="942"/>
      <c r="AQ247" s="943"/>
      <c r="AR247" s="973"/>
      <c r="AS247" s="985"/>
      <c r="AT247" s="987"/>
      <c r="AU247" s="987"/>
      <c r="AV247" s="987"/>
      <c r="AW247" s="987"/>
      <c r="AX247" s="987"/>
      <c r="AY247" s="987"/>
      <c r="AZ247" s="987"/>
      <c r="BA247" s="987"/>
      <c r="BB247" s="987"/>
      <c r="BC247" s="987"/>
      <c r="BD247" s="1011"/>
      <c r="BE247" s="1009"/>
      <c r="BF247" s="981"/>
      <c r="BG247" s="981"/>
      <c r="BH247" s="981"/>
      <c r="BI247" s="1002"/>
    </row>
    <row r="248" spans="1:61" ht="45" customHeight="1" x14ac:dyDescent="0.25">
      <c r="A248" s="962"/>
      <c r="B248" s="991"/>
      <c r="C248" s="953"/>
      <c r="D248" s="953"/>
      <c r="E248" s="986"/>
      <c r="F248" s="953"/>
      <c r="G248" s="993"/>
      <c r="H248" s="953"/>
      <c r="I248" s="119" t="s">
        <v>187</v>
      </c>
      <c r="J248" s="149" t="s">
        <v>168</v>
      </c>
      <c r="K248" s="954"/>
      <c r="L248" s="955"/>
      <c r="M248" s="956"/>
      <c r="N248" s="953"/>
      <c r="O248" s="986"/>
      <c r="P248" s="953"/>
      <c r="Q248" s="117" t="s">
        <v>169</v>
      </c>
      <c r="R248" s="118" t="s">
        <v>170</v>
      </c>
      <c r="S248" s="117">
        <v>15</v>
      </c>
      <c r="T248" s="957"/>
      <c r="U248" s="957"/>
      <c r="V248" s="962"/>
      <c r="W248" s="957"/>
      <c r="X248" s="957"/>
      <c r="Y248" s="957"/>
      <c r="Z248" s="937"/>
      <c r="AA248" s="226"/>
      <c r="AB248" s="226"/>
      <c r="AC248" s="226"/>
      <c r="AD248" s="945"/>
      <c r="AE248" s="971"/>
      <c r="AF248" s="969"/>
      <c r="AG248" s="975"/>
      <c r="AH248" s="969"/>
      <c r="AI248" s="956"/>
      <c r="AJ248" s="956"/>
      <c r="AK248" s="956"/>
      <c r="AL248" s="956"/>
      <c r="AM248" s="953"/>
      <c r="AN248" s="980"/>
      <c r="AO248" s="942"/>
      <c r="AP248" s="942"/>
      <c r="AQ248" s="943"/>
      <c r="AR248" s="973"/>
      <c r="AS248" s="985"/>
      <c r="AT248" s="987"/>
      <c r="AU248" s="987"/>
      <c r="AV248" s="987"/>
      <c r="AW248" s="987"/>
      <c r="AX248" s="987"/>
      <c r="AY248" s="987"/>
      <c r="AZ248" s="987"/>
      <c r="BA248" s="987"/>
      <c r="BB248" s="987"/>
      <c r="BC248" s="987"/>
      <c r="BD248" s="1011"/>
      <c r="BE248" s="1009"/>
      <c r="BF248" s="981"/>
      <c r="BG248" s="981"/>
      <c r="BH248" s="981"/>
      <c r="BI248" s="1002"/>
    </row>
    <row r="249" spans="1:61" ht="45" customHeight="1" x14ac:dyDescent="0.25">
      <c r="A249" s="962"/>
      <c r="B249" s="991"/>
      <c r="C249" s="953"/>
      <c r="D249" s="953"/>
      <c r="E249" s="986"/>
      <c r="F249" s="953"/>
      <c r="G249" s="993"/>
      <c r="H249" s="953"/>
      <c r="I249" s="119" t="s">
        <v>188</v>
      </c>
      <c r="J249" s="120" t="s">
        <v>168</v>
      </c>
      <c r="K249" s="954"/>
      <c r="L249" s="955"/>
      <c r="M249" s="956"/>
      <c r="N249" s="953"/>
      <c r="O249" s="986"/>
      <c r="P249" s="953"/>
      <c r="Q249" s="117" t="s">
        <v>172</v>
      </c>
      <c r="R249" s="118" t="s">
        <v>173</v>
      </c>
      <c r="S249" s="117">
        <v>15</v>
      </c>
      <c r="T249" s="957"/>
      <c r="U249" s="957"/>
      <c r="V249" s="962"/>
      <c r="W249" s="957"/>
      <c r="X249" s="957"/>
      <c r="Y249" s="957"/>
      <c r="Z249" s="937"/>
      <c r="AA249" s="226">
        <v>1</v>
      </c>
      <c r="AB249" s="226">
        <v>0</v>
      </c>
      <c r="AC249" s="226">
        <v>0</v>
      </c>
      <c r="AD249" s="945"/>
      <c r="AE249" s="971"/>
      <c r="AF249" s="969"/>
      <c r="AG249" s="975"/>
      <c r="AH249" s="969"/>
      <c r="AI249" s="956"/>
      <c r="AJ249" s="956"/>
      <c r="AK249" s="956"/>
      <c r="AL249" s="956"/>
      <c r="AM249" s="953"/>
      <c r="AN249" s="980"/>
      <c r="AO249" s="942"/>
      <c r="AP249" s="942"/>
      <c r="AQ249" s="943"/>
      <c r="AR249" s="973"/>
      <c r="AS249" s="985"/>
      <c r="AT249" s="987"/>
      <c r="AU249" s="987"/>
      <c r="AV249" s="987"/>
      <c r="AW249" s="987"/>
      <c r="AX249" s="987"/>
      <c r="AY249" s="987"/>
      <c r="AZ249" s="987"/>
      <c r="BA249" s="987"/>
      <c r="BB249" s="987"/>
      <c r="BC249" s="987"/>
      <c r="BD249" s="1011"/>
      <c r="BE249" s="1009"/>
      <c r="BF249" s="981"/>
      <c r="BG249" s="981"/>
      <c r="BH249" s="981"/>
      <c r="BI249" s="1002"/>
    </row>
    <row r="250" spans="1:61" ht="45" customHeight="1" x14ac:dyDescent="0.25">
      <c r="A250" s="962"/>
      <c r="B250" s="991"/>
      <c r="C250" s="953"/>
      <c r="D250" s="953"/>
      <c r="E250" s="986"/>
      <c r="F250" s="953"/>
      <c r="G250" s="993"/>
      <c r="H250" s="953"/>
      <c r="I250" s="119" t="s">
        <v>189</v>
      </c>
      <c r="J250" s="149" t="s">
        <v>168</v>
      </c>
      <c r="K250" s="954"/>
      <c r="L250" s="955"/>
      <c r="M250" s="956"/>
      <c r="N250" s="953"/>
      <c r="O250" s="986"/>
      <c r="P250" s="953"/>
      <c r="Q250" s="117" t="s">
        <v>175</v>
      </c>
      <c r="R250" s="118" t="s">
        <v>176</v>
      </c>
      <c r="S250" s="117">
        <v>15</v>
      </c>
      <c r="T250" s="957"/>
      <c r="U250" s="957"/>
      <c r="V250" s="962"/>
      <c r="W250" s="957"/>
      <c r="X250" s="957"/>
      <c r="Y250" s="957"/>
      <c r="Z250" s="937"/>
      <c r="AA250" s="226"/>
      <c r="AB250" s="226"/>
      <c r="AC250" s="226"/>
      <c r="AD250" s="945"/>
      <c r="AE250" s="971"/>
      <c r="AF250" s="969"/>
      <c r="AG250" s="975"/>
      <c r="AH250" s="969"/>
      <c r="AI250" s="956"/>
      <c r="AJ250" s="956"/>
      <c r="AK250" s="956"/>
      <c r="AL250" s="956"/>
      <c r="AM250" s="953"/>
      <c r="AN250" s="980"/>
      <c r="AO250" s="942"/>
      <c r="AP250" s="942"/>
      <c r="AQ250" s="943"/>
      <c r="AR250" s="973"/>
      <c r="AS250" s="985"/>
      <c r="AT250" s="987"/>
      <c r="AU250" s="987"/>
      <c r="AV250" s="987"/>
      <c r="AW250" s="987"/>
      <c r="AX250" s="987"/>
      <c r="AY250" s="987"/>
      <c r="AZ250" s="987"/>
      <c r="BA250" s="987"/>
      <c r="BB250" s="987"/>
      <c r="BC250" s="987"/>
      <c r="BD250" s="1011"/>
      <c r="BE250" s="1009"/>
      <c r="BF250" s="981"/>
      <c r="BG250" s="981"/>
      <c r="BH250" s="981"/>
      <c r="BI250" s="1002"/>
    </row>
    <row r="251" spans="1:61" ht="45" customHeight="1" x14ac:dyDescent="0.25">
      <c r="A251" s="962"/>
      <c r="B251" s="991"/>
      <c r="C251" s="953"/>
      <c r="D251" s="953"/>
      <c r="E251" s="986"/>
      <c r="F251" s="953"/>
      <c r="G251" s="993"/>
      <c r="H251" s="953"/>
      <c r="I251" s="119" t="s">
        <v>190</v>
      </c>
      <c r="J251" s="149" t="s">
        <v>168</v>
      </c>
      <c r="K251" s="954"/>
      <c r="L251" s="955"/>
      <c r="M251" s="956"/>
      <c r="N251" s="953"/>
      <c r="O251" s="986"/>
      <c r="P251" s="953"/>
      <c r="Q251" s="117" t="s">
        <v>178</v>
      </c>
      <c r="R251" s="118" t="s">
        <v>179</v>
      </c>
      <c r="S251" s="117">
        <v>10</v>
      </c>
      <c r="T251" s="957"/>
      <c r="U251" s="957"/>
      <c r="V251" s="962"/>
      <c r="W251" s="957"/>
      <c r="X251" s="957"/>
      <c r="Y251" s="957"/>
      <c r="Z251" s="937"/>
      <c r="AA251" s="226"/>
      <c r="AB251" s="226"/>
      <c r="AC251" s="226"/>
      <c r="AD251" s="945"/>
      <c r="AE251" s="971"/>
      <c r="AF251" s="969"/>
      <c r="AG251" s="975"/>
      <c r="AH251" s="969"/>
      <c r="AI251" s="956"/>
      <c r="AJ251" s="956"/>
      <c r="AK251" s="956"/>
      <c r="AL251" s="956"/>
      <c r="AM251" s="953"/>
      <c r="AN251" s="980"/>
      <c r="AO251" s="942"/>
      <c r="AP251" s="942"/>
      <c r="AQ251" s="943"/>
      <c r="AR251" s="973"/>
      <c r="AS251" s="985"/>
      <c r="AT251" s="987"/>
      <c r="AU251" s="987"/>
      <c r="AV251" s="987"/>
      <c r="AW251" s="987"/>
      <c r="AX251" s="987"/>
      <c r="AY251" s="987"/>
      <c r="AZ251" s="987"/>
      <c r="BA251" s="987"/>
      <c r="BB251" s="987"/>
      <c r="BC251" s="987"/>
      <c r="BD251" s="1011"/>
      <c r="BE251" s="1009"/>
      <c r="BF251" s="981"/>
      <c r="BG251" s="981"/>
      <c r="BH251" s="981"/>
      <c r="BI251" s="1002"/>
    </row>
    <row r="252" spans="1:61" ht="45" customHeight="1" thickBot="1" x14ac:dyDescent="0.3">
      <c r="A252" s="962"/>
      <c r="B252" s="991"/>
      <c r="C252" s="953"/>
      <c r="D252" s="953"/>
      <c r="E252" s="986"/>
      <c r="F252" s="953"/>
      <c r="G252" s="994"/>
      <c r="H252" s="953"/>
      <c r="I252" s="119" t="s">
        <v>191</v>
      </c>
      <c r="J252" s="149" t="s">
        <v>168</v>
      </c>
      <c r="K252" s="954"/>
      <c r="L252" s="955"/>
      <c r="M252" s="956"/>
      <c r="N252" s="953"/>
      <c r="O252" s="986"/>
      <c r="P252" s="953"/>
      <c r="Q252" s="117"/>
      <c r="R252" s="118"/>
      <c r="S252" s="117"/>
      <c r="T252" s="957"/>
      <c r="U252" s="957"/>
      <c r="V252" s="962"/>
      <c r="W252" s="957"/>
      <c r="X252" s="957"/>
      <c r="Y252" s="957"/>
      <c r="Z252" s="938"/>
      <c r="AA252" s="227"/>
      <c r="AB252" s="227"/>
      <c r="AC252" s="227"/>
      <c r="AD252" s="946"/>
      <c r="AE252" s="972"/>
      <c r="AF252" s="969"/>
      <c r="AG252" s="975"/>
      <c r="AH252" s="969"/>
      <c r="AI252" s="956"/>
      <c r="AJ252" s="956"/>
      <c r="AK252" s="956"/>
      <c r="AL252" s="956"/>
      <c r="AM252" s="953"/>
      <c r="AN252" s="980"/>
      <c r="AO252" s="942"/>
      <c r="AP252" s="942"/>
      <c r="AQ252" s="943"/>
      <c r="AR252" s="973"/>
      <c r="AS252" s="985"/>
      <c r="AT252" s="987"/>
      <c r="AU252" s="987"/>
      <c r="AV252" s="987"/>
      <c r="AW252" s="987"/>
      <c r="AX252" s="987"/>
      <c r="AY252" s="987"/>
      <c r="AZ252" s="987"/>
      <c r="BA252" s="987"/>
      <c r="BB252" s="987"/>
      <c r="BC252" s="987"/>
      <c r="BD252" s="1011"/>
      <c r="BE252" s="1009"/>
      <c r="BF252" s="981"/>
      <c r="BG252" s="981"/>
      <c r="BH252" s="981"/>
      <c r="BI252" s="1002"/>
    </row>
    <row r="253" spans="1:61" ht="46.5" customHeight="1" x14ac:dyDescent="0.25">
      <c r="A253" s="962">
        <v>14</v>
      </c>
      <c r="B253" s="991" t="s">
        <v>662</v>
      </c>
      <c r="C253" s="953" t="s">
        <v>663</v>
      </c>
      <c r="D253" s="953" t="s">
        <v>142</v>
      </c>
      <c r="E253" s="986" t="s">
        <v>664</v>
      </c>
      <c r="F253" s="953" t="s">
        <v>665</v>
      </c>
      <c r="G253" s="944" t="s">
        <v>527</v>
      </c>
      <c r="H253" s="953" t="s">
        <v>196</v>
      </c>
      <c r="I253" s="116" t="s">
        <v>146</v>
      </c>
      <c r="J253" s="149" t="s">
        <v>147</v>
      </c>
      <c r="K253" s="954">
        <f>COUNTIF(J253:J271,"Si")</f>
        <v>9</v>
      </c>
      <c r="L253" s="955" t="str">
        <f>+IF(AND(K253&lt;6,K253&gt;0),"Moderado",IF(AND(K253&lt;12,K253&gt;5),"Mayor",IF(AND(K253&lt;20,K253&gt;11),"Catastrófico","Responda las Preguntas de Impacto")))</f>
        <v>Mayor</v>
      </c>
      <c r="M253" s="956" t="str">
        <f>IF(AND(EXACT(H253,"Rara vez"),(EXACT(L253,"Moderado"))),"Moderado",IF(AND(EXACT(H253,"Rara vez"),(EXACT(L253,"Mayor"))),"Alto",IF(AND(EXACT(H253,"Rara vez"),(EXACT(L253,"Catastrófico"))),"Extremo",IF(AND(EXACT(H253,"Improbable"),(EXACT(L253,"Moderado"))),"Moderado",IF(AND(EXACT(H253,"Improbable"),(EXACT(L253,"Mayor"))),"Alto",IF(AND(EXACT(H253,"Improbable"),(EXACT(L253,"Catastrófico"))),"Extremo",IF(AND(EXACT(H253,"Posible"),(EXACT(L253,"Moderado"))),"Alto",IF(AND(EXACT(H253,"Posible"),(EXACT(L253,"Mayor"))),"Extremo",IF(AND(EXACT(H253,"Posible"),(EXACT(L253,"Catastrófico"))),"Extremo",IF(AND(EXACT(H253,"Probable"),(EXACT(L253,"Moderado"))),"Alto",IF(AND(EXACT(H253,"Probable"),(EXACT(L253,"Mayor"))),"Extremo",IF(AND(EXACT(H253,"Probable"),(EXACT(L253,"Catastrófico"))),"Extremo",IF(AND(EXACT(H253,"Casi Seguro"),(EXACT(L253,"Moderado"))),"Extremo",IF(AND(EXACT(H253,"Casi Seguro"),(EXACT(L253,"Mayor"))),"Extremo",IF(AND(EXACT(H253,"Casi Seguro"),(EXACT(L253,"Catastrófico"))),"Extremo","")))))))))))))))</f>
        <v>Extremo</v>
      </c>
      <c r="N253" s="953" t="s">
        <v>528</v>
      </c>
      <c r="O253" s="986" t="s">
        <v>666</v>
      </c>
      <c r="P253" s="953" t="s">
        <v>149</v>
      </c>
      <c r="Q253" s="117" t="s">
        <v>150</v>
      </c>
      <c r="R253" s="118" t="s">
        <v>151</v>
      </c>
      <c r="S253" s="117">
        <f>+IFERROR(VLOOKUP(R253,[3]DATOS!$E$2:$F$17,2,FALSE),"")</f>
        <v>15</v>
      </c>
      <c r="T253" s="957">
        <f>SUM(S253:S259)</f>
        <v>100</v>
      </c>
      <c r="U253" s="957" t="str">
        <f>+IF(AND(T253&lt;=100,T253&gt;=96),"Fuerte",IF(AND(T253&lt;=95,T253&gt;=86),"Moderado",IF(AND(T253&lt;=85,K253&gt;=0),"Débil"," ")))</f>
        <v>Fuerte</v>
      </c>
      <c r="V253" s="962" t="s">
        <v>152</v>
      </c>
      <c r="W253" s="957" t="str">
        <f>IF(AND(EXACT(U253,"Fuerte"),(EXACT(V253,"Fuerte"))),"Fuerte",IF(AND(EXACT(U253,"Fuerte"),(EXACT(V253,"Moderado"))),"Moderado",IF(AND(EXACT(U253,"Fuerte"),(EXACT(V253,"Débil"))),"Débil",IF(AND(EXACT(U253,"Moderado"),(EXACT(V253,"Fuerte"))),"Moderado",IF(AND(EXACT(U253,"Moderado"),(EXACT(V253,"Moderado"))),"Moderado",IF(AND(EXACT(U253,"Moderado"),(EXACT(V253,"Débil"))),"Débil",IF(AND(EXACT(U253,"Débil"),(EXACT(V253,"Fuerte"))),"Débil",IF(AND(EXACT(U253,"Débil"),(EXACT(V253,"Moderado"))),"Débil",IF(AND(EXACT(U253,"Débil"),(EXACT(V253,"Débil"))),"Débil",)))))))))</f>
        <v>Fuerte</v>
      </c>
      <c r="X253" s="957">
        <f>IF(W253="Fuerte",100,IF(W253="Moderado",50,IF(W253="Débil",0)))</f>
        <v>100</v>
      </c>
      <c r="Y253" s="957">
        <f>AVERAGE(X253:X271)</f>
        <v>100</v>
      </c>
      <c r="Z253" s="936" t="s">
        <v>66</v>
      </c>
      <c r="AA253" s="936">
        <v>0</v>
      </c>
      <c r="AB253" s="936">
        <v>4</v>
      </c>
      <c r="AC253" s="936">
        <v>3</v>
      </c>
      <c r="AD253" s="944" t="s">
        <v>667</v>
      </c>
      <c r="AE253" s="970" t="s">
        <v>668</v>
      </c>
      <c r="AF253" s="969" t="str">
        <f>+IF(Y253=100,"Fuerte",IF(AND(Y253&lt;=99,Y253&gt;=50),"Moderado",IF(Y253&lt;50,"Débil"," ")))</f>
        <v>Fuerte</v>
      </c>
      <c r="AG253" s="975" t="s">
        <v>156</v>
      </c>
      <c r="AH253" s="969" t="s">
        <v>157</v>
      </c>
      <c r="AI253" s="956" t="str">
        <f>IF(AND(OR(AH253="Directamente",AH253="Indirectamente",AH253="No Disminuye"),(AF253="Fuerte"),(AG253="Directamente"),(OR(H253="Rara vez",H253="Improbable",H253="Posible"))),"Rara vez",IF(AND(OR(AH253="Directamente",AH253="Indirectamente",AH253="No Disminuye"),(AF253="Fuerte"),(AG253="Directamente"),(H253="Probable")),"Improbable",IF(AND(OR(AH253="Directamente",AH253="Indirectamente",AH253="No Disminuye"),(AF253="Fuerte"),(AG253="Directamente"),(H253="Casi Seguro")),"Posible",IF(AND(AH253="Directamente",AG253="No disminuye",AF253="Fuerte"),H253,IF(AND(OR(AH253="Directamente",AH253="Indirectamente",AH253="No Disminuye"),AF253="Moderado",AG253="Directamente",(OR(H253="Rara vez",H253="Improbable"))),"Rara vez",IF(AND(OR(AH253="Directamente",AH253="Indirectamente",AH253="No Disminuye"),(AF253="Moderado"),(AG253="Directamente"),(H253="Posible")),"Improbable",IF(AND(OR(AH253="Directamente",AH253="Indirectamente",AH253="No Disminuye"),(AF253="Moderado"),(AG253="Directamente"),(H253="Probable")),"Posible",IF(AND(OR(AH253="Directamente",AH253="Indirectamente",AH253="No Disminuye"),(AF253="Moderado"),(AG253="Directamente"),(H253="Casi Seguro")),"Probable",IF(AND(AH253="Directamente",AG253="No disminuye",AF253="Moderado"),H253,IF(AF253="Débil",H253," ESTA COMBINACION NO ESTÁ CONTEMPLADA EN LA METODOLOGÍA "))))))))))</f>
        <v>Rara vez</v>
      </c>
      <c r="AJ253" s="956" t="str">
        <f>IF(AND(OR(AH253="Directamente",AH253="Indirectamente",AH253="No Disminuye"),AF253="Moderado",AG253="Directamente",(OR(H253="Raro",H253="Improbable"))),"Raro",IF(AND(OR(AH253="Directamente",AH253="Indirectamente",AH253="No Disminuye"),(AF253="Moderado"),(AG253="Directamente"),(H253="Posible")),"Improbable",IF(AND(OR(AH253="Directamente",AH253="Indirectamente",AH253="No Disminuye"),(AF253="Moderado"),(AG253="Directamente"),(H253="Probable")),"Posible",IF(AND(OR(AH253="Directamente",AH253="Indirectamente",AH253="No Disminuye"),(AF253="Moderado"),(AG253="Directamente"),(H253="Casi Seguro")),"Probable",IF(AND(AH253="Directamente",AG253="No disminuye",AF253="Moderado"),H253," ")))))</f>
        <v xml:space="preserve"> </v>
      </c>
      <c r="AK253" s="956" t="str">
        <f>L253</f>
        <v>Mayor</v>
      </c>
      <c r="AL253" s="956" t="str">
        <f>IF(AND(EXACT(AI253,"Rara vez"),(EXACT(AK253,"Moderado"))),"Moderado",IF(AND(EXACT(AI253,"Rara vez"),(EXACT(AK253,"Mayor"))),"Alto",IF(AND(EXACT(AI253,"Rara vez"),(EXACT(AK253,"Catastrófico"))),"Extremo",IF(AND(EXACT(AI253,"Improbable"),(EXACT(AK253,"Moderado"))),"Moderado",IF(AND(EXACT(AI253,"Improbable"),(EXACT(AK253,"Mayor"))),"Alto",IF(AND(EXACT(AI253,"Improbable"),(EXACT(AK253,"Catastrófico"))),"Extremo",IF(AND(EXACT(AI253,"Posible"),(EXACT(AK253,"Moderado"))),"Alto",IF(AND(EXACT(AI253,"Posible"),(EXACT(AK253,"Mayor"))),"Extremo",IF(AND(EXACT(AI253,"Posible"),(EXACT(AK253,"Catastrófico"))),"Extremo",IF(AND(EXACT(AI253,"Probable"),(EXACT(AK253,"Moderado"))),"Alto",IF(AND(EXACT(AI253,"Probable"),(EXACT(AK253,"Mayor"))),"Extremo",IF(AND(EXACT(AI253,"Probable"),(EXACT(AK253,"Catastrófico"))),"Extremo",IF(AND(EXACT(AI253,"Casi Seguro"),(EXACT(AK253,"Moderado"))),"Extremo",IF(AND(EXACT(AI253,"Casi Seguro"),(EXACT(AK253,"Mayor"))),"Extremo",IF(AND(EXACT(AI253,"Casi Seguro"),(EXACT(AK253,"Catastrófico"))),"Extremo","")))))))))))))))</f>
        <v>Alto</v>
      </c>
      <c r="AM253" s="953" t="s">
        <v>528</v>
      </c>
      <c r="AN253" s="977" t="s">
        <v>669</v>
      </c>
      <c r="AO253" s="942">
        <v>44593</v>
      </c>
      <c r="AP253" s="942">
        <v>44925</v>
      </c>
      <c r="AQ253" s="943" t="s">
        <v>670</v>
      </c>
      <c r="AR253" s="973" t="s">
        <v>671</v>
      </c>
      <c r="AS253" s="988"/>
      <c r="AT253" s="982"/>
      <c r="AU253" s="982"/>
      <c r="AV253" s="982"/>
      <c r="AW253" s="982"/>
      <c r="AX253" s="982"/>
      <c r="AY253" s="982"/>
      <c r="AZ253" s="982"/>
      <c r="BA253" s="982"/>
      <c r="BB253" s="982"/>
      <c r="BC253" s="982"/>
      <c r="BD253" s="1023"/>
      <c r="BE253" s="1016"/>
      <c r="BF253" s="1012"/>
      <c r="BG253" s="1012"/>
      <c r="BH253" s="1012"/>
      <c r="BI253" s="1006"/>
    </row>
    <row r="254" spans="1:61" ht="30" customHeight="1" x14ac:dyDescent="0.25">
      <c r="A254" s="962"/>
      <c r="B254" s="991"/>
      <c r="C254" s="953"/>
      <c r="D254" s="953"/>
      <c r="E254" s="986"/>
      <c r="F254" s="953"/>
      <c r="G254" s="945"/>
      <c r="H254" s="953"/>
      <c r="I254" s="116" t="s">
        <v>161</v>
      </c>
      <c r="J254" s="149" t="s">
        <v>147</v>
      </c>
      <c r="K254" s="954"/>
      <c r="L254" s="955"/>
      <c r="M254" s="956"/>
      <c r="N254" s="953"/>
      <c r="O254" s="986"/>
      <c r="P254" s="953"/>
      <c r="Q254" s="117" t="s">
        <v>162</v>
      </c>
      <c r="R254" s="118" t="s">
        <v>163</v>
      </c>
      <c r="S254" s="117">
        <f>+IFERROR(VLOOKUP(R254,[3]DATOS!$E$2:$F$17,2,FALSE),"")</f>
        <v>15</v>
      </c>
      <c r="T254" s="957"/>
      <c r="U254" s="957"/>
      <c r="V254" s="962"/>
      <c r="W254" s="957"/>
      <c r="X254" s="957"/>
      <c r="Y254" s="957"/>
      <c r="Z254" s="937"/>
      <c r="AA254" s="937"/>
      <c r="AB254" s="937"/>
      <c r="AC254" s="937"/>
      <c r="AD254" s="945"/>
      <c r="AE254" s="971"/>
      <c r="AF254" s="969"/>
      <c r="AG254" s="975"/>
      <c r="AH254" s="969"/>
      <c r="AI254" s="956"/>
      <c r="AJ254" s="956"/>
      <c r="AK254" s="956"/>
      <c r="AL254" s="956"/>
      <c r="AM254" s="953"/>
      <c r="AN254" s="978"/>
      <c r="AO254" s="942"/>
      <c r="AP254" s="942"/>
      <c r="AQ254" s="943"/>
      <c r="AR254" s="973"/>
      <c r="AS254" s="989"/>
      <c r="AT254" s="983"/>
      <c r="AU254" s="983"/>
      <c r="AV254" s="983"/>
      <c r="AW254" s="983"/>
      <c r="AX254" s="983"/>
      <c r="AY254" s="983"/>
      <c r="AZ254" s="983"/>
      <c r="BA254" s="983"/>
      <c r="BB254" s="983"/>
      <c r="BC254" s="983"/>
      <c r="BD254" s="1024"/>
      <c r="BE254" s="1017"/>
      <c r="BF254" s="1013"/>
      <c r="BG254" s="1013"/>
      <c r="BH254" s="1013"/>
      <c r="BI254" s="1007"/>
    </row>
    <row r="255" spans="1:61" ht="30" customHeight="1" x14ac:dyDescent="0.25">
      <c r="A255" s="962"/>
      <c r="B255" s="991"/>
      <c r="C255" s="953"/>
      <c r="D255" s="953"/>
      <c r="E255" s="986"/>
      <c r="F255" s="953"/>
      <c r="G255" s="945"/>
      <c r="H255" s="953"/>
      <c r="I255" s="116" t="s">
        <v>164</v>
      </c>
      <c r="J255" s="149" t="s">
        <v>168</v>
      </c>
      <c r="K255" s="954"/>
      <c r="L255" s="955"/>
      <c r="M255" s="956"/>
      <c r="N255" s="953"/>
      <c r="O255" s="986"/>
      <c r="P255" s="953"/>
      <c r="Q255" s="117" t="s">
        <v>165</v>
      </c>
      <c r="R255" s="118" t="s">
        <v>166</v>
      </c>
      <c r="S255" s="117">
        <f>+IFERROR(VLOOKUP(R255,[3]DATOS!$E$2:$F$17,2,FALSE),"")</f>
        <v>15</v>
      </c>
      <c r="T255" s="957"/>
      <c r="U255" s="957"/>
      <c r="V255" s="962"/>
      <c r="W255" s="957"/>
      <c r="X255" s="957"/>
      <c r="Y255" s="957"/>
      <c r="Z255" s="937"/>
      <c r="AA255" s="937"/>
      <c r="AB255" s="937"/>
      <c r="AC255" s="937"/>
      <c r="AD255" s="945"/>
      <c r="AE255" s="971"/>
      <c r="AF255" s="969"/>
      <c r="AG255" s="975"/>
      <c r="AH255" s="969"/>
      <c r="AI255" s="956"/>
      <c r="AJ255" s="956"/>
      <c r="AK255" s="956"/>
      <c r="AL255" s="956"/>
      <c r="AM255" s="953"/>
      <c r="AN255" s="978"/>
      <c r="AO255" s="942"/>
      <c r="AP255" s="942"/>
      <c r="AQ255" s="943"/>
      <c r="AR255" s="973"/>
      <c r="AS255" s="989"/>
      <c r="AT255" s="983"/>
      <c r="AU255" s="983"/>
      <c r="AV255" s="983"/>
      <c r="AW255" s="983"/>
      <c r="AX255" s="983"/>
      <c r="AY255" s="983"/>
      <c r="AZ255" s="983"/>
      <c r="BA255" s="983"/>
      <c r="BB255" s="983"/>
      <c r="BC255" s="983"/>
      <c r="BD255" s="1024"/>
      <c r="BE255" s="1017"/>
      <c r="BF255" s="1013"/>
      <c r="BG255" s="1013"/>
      <c r="BH255" s="1013"/>
      <c r="BI255" s="1007"/>
    </row>
    <row r="256" spans="1:61" ht="30" customHeight="1" x14ac:dyDescent="0.25">
      <c r="A256" s="962"/>
      <c r="B256" s="991"/>
      <c r="C256" s="953"/>
      <c r="D256" s="953"/>
      <c r="E256" s="986"/>
      <c r="F256" s="953"/>
      <c r="G256" s="945"/>
      <c r="H256" s="953"/>
      <c r="I256" s="116" t="s">
        <v>167</v>
      </c>
      <c r="J256" s="149" t="s">
        <v>168</v>
      </c>
      <c r="K256" s="954"/>
      <c r="L256" s="955"/>
      <c r="M256" s="956"/>
      <c r="N256" s="953"/>
      <c r="O256" s="986"/>
      <c r="P256" s="953"/>
      <c r="Q256" s="117" t="s">
        <v>169</v>
      </c>
      <c r="R256" s="118" t="s">
        <v>170</v>
      </c>
      <c r="S256" s="117">
        <f>+IFERROR(VLOOKUP(R256,[3]DATOS!$E$2:$F$17,2,FALSE),"")</f>
        <v>15</v>
      </c>
      <c r="T256" s="957"/>
      <c r="U256" s="957"/>
      <c r="V256" s="962"/>
      <c r="W256" s="957"/>
      <c r="X256" s="957"/>
      <c r="Y256" s="957"/>
      <c r="Z256" s="937"/>
      <c r="AA256" s="937"/>
      <c r="AB256" s="937"/>
      <c r="AC256" s="937"/>
      <c r="AD256" s="945"/>
      <c r="AE256" s="971"/>
      <c r="AF256" s="969"/>
      <c r="AG256" s="975"/>
      <c r="AH256" s="969"/>
      <c r="AI256" s="956"/>
      <c r="AJ256" s="956"/>
      <c r="AK256" s="956"/>
      <c r="AL256" s="956"/>
      <c r="AM256" s="953"/>
      <c r="AN256" s="978"/>
      <c r="AO256" s="942"/>
      <c r="AP256" s="942"/>
      <c r="AQ256" s="943"/>
      <c r="AR256" s="973"/>
      <c r="AS256" s="989"/>
      <c r="AT256" s="983"/>
      <c r="AU256" s="983"/>
      <c r="AV256" s="983"/>
      <c r="AW256" s="983"/>
      <c r="AX256" s="983"/>
      <c r="AY256" s="983"/>
      <c r="AZ256" s="983"/>
      <c r="BA256" s="983"/>
      <c r="BB256" s="983"/>
      <c r="BC256" s="983"/>
      <c r="BD256" s="1024"/>
      <c r="BE256" s="1017"/>
      <c r="BF256" s="1013"/>
      <c r="BG256" s="1013"/>
      <c r="BH256" s="1013"/>
      <c r="BI256" s="1007"/>
    </row>
    <row r="257" spans="1:61" ht="30" customHeight="1" x14ac:dyDescent="0.25">
      <c r="A257" s="962"/>
      <c r="B257" s="991"/>
      <c r="C257" s="953"/>
      <c r="D257" s="953"/>
      <c r="E257" s="986"/>
      <c r="F257" s="953"/>
      <c r="G257" s="945"/>
      <c r="H257" s="953"/>
      <c r="I257" s="116" t="s">
        <v>171</v>
      </c>
      <c r="J257" s="149" t="s">
        <v>147</v>
      </c>
      <c r="K257" s="954"/>
      <c r="L257" s="955"/>
      <c r="M257" s="956"/>
      <c r="N257" s="953"/>
      <c r="O257" s="986"/>
      <c r="P257" s="953"/>
      <c r="Q257" s="117" t="s">
        <v>172</v>
      </c>
      <c r="R257" s="118" t="s">
        <v>173</v>
      </c>
      <c r="S257" s="117">
        <f>+IFERROR(VLOOKUP(R257,[3]DATOS!$E$2:$F$17,2,FALSE),"")</f>
        <v>15</v>
      </c>
      <c r="T257" s="957"/>
      <c r="U257" s="957"/>
      <c r="V257" s="962"/>
      <c r="W257" s="957"/>
      <c r="X257" s="957"/>
      <c r="Y257" s="957"/>
      <c r="Z257" s="937"/>
      <c r="AA257" s="937"/>
      <c r="AB257" s="937"/>
      <c r="AC257" s="937"/>
      <c r="AD257" s="945"/>
      <c r="AE257" s="971"/>
      <c r="AF257" s="969"/>
      <c r="AG257" s="975"/>
      <c r="AH257" s="969"/>
      <c r="AI257" s="956"/>
      <c r="AJ257" s="956"/>
      <c r="AK257" s="956"/>
      <c r="AL257" s="956"/>
      <c r="AM257" s="953"/>
      <c r="AN257" s="978"/>
      <c r="AO257" s="942"/>
      <c r="AP257" s="942"/>
      <c r="AQ257" s="943"/>
      <c r="AR257" s="973"/>
      <c r="AS257" s="989"/>
      <c r="AT257" s="983"/>
      <c r="AU257" s="983"/>
      <c r="AV257" s="983"/>
      <c r="AW257" s="983"/>
      <c r="AX257" s="983"/>
      <c r="AY257" s="983"/>
      <c r="AZ257" s="983"/>
      <c r="BA257" s="983"/>
      <c r="BB257" s="983"/>
      <c r="BC257" s="983"/>
      <c r="BD257" s="1024"/>
      <c r="BE257" s="1017"/>
      <c r="BF257" s="1013"/>
      <c r="BG257" s="1013"/>
      <c r="BH257" s="1013"/>
      <c r="BI257" s="1007"/>
    </row>
    <row r="258" spans="1:61" ht="30" customHeight="1" x14ac:dyDescent="0.25">
      <c r="A258" s="962"/>
      <c r="B258" s="991"/>
      <c r="C258" s="953"/>
      <c r="D258" s="953"/>
      <c r="E258" s="986"/>
      <c r="F258" s="953"/>
      <c r="G258" s="945"/>
      <c r="H258" s="953"/>
      <c r="I258" s="116" t="s">
        <v>174</v>
      </c>
      <c r="J258" s="149" t="s">
        <v>147</v>
      </c>
      <c r="K258" s="954"/>
      <c r="L258" s="955"/>
      <c r="M258" s="956"/>
      <c r="N258" s="953"/>
      <c r="O258" s="986"/>
      <c r="P258" s="953"/>
      <c r="Q258" s="117" t="s">
        <v>175</v>
      </c>
      <c r="R258" s="118" t="s">
        <v>176</v>
      </c>
      <c r="S258" s="117">
        <f>+IFERROR(VLOOKUP(R258,[3]DATOS!$E$2:$F$17,2,FALSE),"")</f>
        <v>15</v>
      </c>
      <c r="T258" s="957"/>
      <c r="U258" s="957"/>
      <c r="V258" s="962"/>
      <c r="W258" s="957"/>
      <c r="X258" s="957"/>
      <c r="Y258" s="957"/>
      <c r="Z258" s="937"/>
      <c r="AA258" s="937"/>
      <c r="AB258" s="937"/>
      <c r="AC258" s="937"/>
      <c r="AD258" s="945"/>
      <c r="AE258" s="971"/>
      <c r="AF258" s="969"/>
      <c r="AG258" s="975"/>
      <c r="AH258" s="969"/>
      <c r="AI258" s="956"/>
      <c r="AJ258" s="956"/>
      <c r="AK258" s="956"/>
      <c r="AL258" s="956"/>
      <c r="AM258" s="953"/>
      <c r="AN258" s="978"/>
      <c r="AO258" s="942"/>
      <c r="AP258" s="942"/>
      <c r="AQ258" s="943"/>
      <c r="AR258" s="973"/>
      <c r="AS258" s="989"/>
      <c r="AT258" s="983"/>
      <c r="AU258" s="983"/>
      <c r="AV258" s="983"/>
      <c r="AW258" s="983"/>
      <c r="AX258" s="983"/>
      <c r="AY258" s="983"/>
      <c r="AZ258" s="983"/>
      <c r="BA258" s="983"/>
      <c r="BB258" s="983"/>
      <c r="BC258" s="983"/>
      <c r="BD258" s="1024"/>
      <c r="BE258" s="1017"/>
      <c r="BF258" s="1013"/>
      <c r="BG258" s="1013"/>
      <c r="BH258" s="1013"/>
      <c r="BI258" s="1007"/>
    </row>
    <row r="259" spans="1:61" ht="30" customHeight="1" x14ac:dyDescent="0.25">
      <c r="A259" s="962"/>
      <c r="B259" s="991"/>
      <c r="C259" s="953"/>
      <c r="D259" s="953"/>
      <c r="E259" s="986"/>
      <c r="F259" s="953"/>
      <c r="G259" s="945"/>
      <c r="H259" s="953"/>
      <c r="I259" s="116" t="s">
        <v>177</v>
      </c>
      <c r="J259" s="149" t="s">
        <v>147</v>
      </c>
      <c r="K259" s="954"/>
      <c r="L259" s="955"/>
      <c r="M259" s="956"/>
      <c r="N259" s="953"/>
      <c r="O259" s="986"/>
      <c r="P259" s="953"/>
      <c r="Q259" s="117" t="s">
        <v>178</v>
      </c>
      <c r="R259" s="118" t="s">
        <v>179</v>
      </c>
      <c r="S259" s="117">
        <f>+IFERROR(VLOOKUP(R259,[3]DATOS!$E$2:$F$17,2,FALSE),"")</f>
        <v>10</v>
      </c>
      <c r="T259" s="957"/>
      <c r="U259" s="957"/>
      <c r="V259" s="962"/>
      <c r="W259" s="957"/>
      <c r="X259" s="957"/>
      <c r="Y259" s="957"/>
      <c r="Z259" s="937"/>
      <c r="AA259" s="937"/>
      <c r="AB259" s="937"/>
      <c r="AC259" s="937"/>
      <c r="AD259" s="945"/>
      <c r="AE259" s="971"/>
      <c r="AF259" s="969"/>
      <c r="AG259" s="975"/>
      <c r="AH259" s="969"/>
      <c r="AI259" s="956"/>
      <c r="AJ259" s="956"/>
      <c r="AK259" s="956"/>
      <c r="AL259" s="956"/>
      <c r="AM259" s="953"/>
      <c r="AN259" s="978"/>
      <c r="AO259" s="942"/>
      <c r="AP259" s="942"/>
      <c r="AQ259" s="943"/>
      <c r="AR259" s="973"/>
      <c r="AS259" s="989"/>
      <c r="AT259" s="983"/>
      <c r="AU259" s="983"/>
      <c r="AV259" s="983"/>
      <c r="AW259" s="983"/>
      <c r="AX259" s="983"/>
      <c r="AY259" s="983"/>
      <c r="AZ259" s="983"/>
      <c r="BA259" s="983"/>
      <c r="BB259" s="983"/>
      <c r="BC259" s="983"/>
      <c r="BD259" s="1024"/>
      <c r="BE259" s="1017"/>
      <c r="BF259" s="1013"/>
      <c r="BG259" s="1013"/>
      <c r="BH259" s="1013"/>
      <c r="BI259" s="1007"/>
    </row>
    <row r="260" spans="1:61" ht="72" customHeight="1" x14ac:dyDescent="0.25">
      <c r="A260" s="962"/>
      <c r="B260" s="991"/>
      <c r="C260" s="953"/>
      <c r="D260" s="953"/>
      <c r="E260" s="986"/>
      <c r="F260" s="953"/>
      <c r="G260" s="945"/>
      <c r="H260" s="953"/>
      <c r="I260" s="116" t="s">
        <v>180</v>
      </c>
      <c r="J260" s="149" t="s">
        <v>168</v>
      </c>
      <c r="K260" s="954"/>
      <c r="L260" s="955"/>
      <c r="M260" s="956"/>
      <c r="N260" s="953"/>
      <c r="O260" s="986"/>
      <c r="P260" s="953"/>
      <c r="Q260" s="957"/>
      <c r="R260" s="962"/>
      <c r="S260" s="957"/>
      <c r="T260" s="957"/>
      <c r="U260" s="957"/>
      <c r="V260" s="962"/>
      <c r="W260" s="957"/>
      <c r="X260" s="957"/>
      <c r="Y260" s="957"/>
      <c r="Z260" s="937"/>
      <c r="AA260" s="937"/>
      <c r="AB260" s="937"/>
      <c r="AC260" s="937"/>
      <c r="AD260" s="945"/>
      <c r="AE260" s="971"/>
      <c r="AF260" s="969"/>
      <c r="AG260" s="975"/>
      <c r="AH260" s="969"/>
      <c r="AI260" s="956"/>
      <c r="AJ260" s="956"/>
      <c r="AK260" s="956"/>
      <c r="AL260" s="956"/>
      <c r="AM260" s="953"/>
      <c r="AN260" s="978"/>
      <c r="AO260" s="942"/>
      <c r="AP260" s="942"/>
      <c r="AQ260" s="943"/>
      <c r="AR260" s="973"/>
      <c r="AS260" s="990"/>
      <c r="AT260" s="984"/>
      <c r="AU260" s="984"/>
      <c r="AV260" s="984"/>
      <c r="AW260" s="984"/>
      <c r="AX260" s="984"/>
      <c r="AY260" s="984"/>
      <c r="AZ260" s="984"/>
      <c r="BA260" s="984"/>
      <c r="BB260" s="984"/>
      <c r="BC260" s="984"/>
      <c r="BD260" s="1025"/>
      <c r="BE260" s="1018"/>
      <c r="BF260" s="1014"/>
      <c r="BG260" s="1014"/>
      <c r="BH260" s="1014"/>
      <c r="BI260" s="1008"/>
    </row>
    <row r="261" spans="1:61" ht="45" customHeight="1" x14ac:dyDescent="0.25">
      <c r="A261" s="962"/>
      <c r="B261" s="991"/>
      <c r="C261" s="953"/>
      <c r="D261" s="953"/>
      <c r="E261" s="986"/>
      <c r="F261" s="953"/>
      <c r="G261" s="945"/>
      <c r="H261" s="953"/>
      <c r="I261" s="116" t="s">
        <v>181</v>
      </c>
      <c r="J261" s="149" t="s">
        <v>147</v>
      </c>
      <c r="K261" s="954"/>
      <c r="L261" s="955"/>
      <c r="M261" s="956"/>
      <c r="N261" s="953"/>
      <c r="O261" s="986"/>
      <c r="P261" s="953"/>
      <c r="Q261" s="957"/>
      <c r="R261" s="962"/>
      <c r="S261" s="957"/>
      <c r="T261" s="957"/>
      <c r="U261" s="957"/>
      <c r="V261" s="962"/>
      <c r="W261" s="957"/>
      <c r="X261" s="957"/>
      <c r="Y261" s="957"/>
      <c r="Z261" s="937"/>
      <c r="AA261" s="937"/>
      <c r="AB261" s="937"/>
      <c r="AC261" s="937"/>
      <c r="AD261" s="945"/>
      <c r="AE261" s="971"/>
      <c r="AF261" s="969"/>
      <c r="AG261" s="975"/>
      <c r="AH261" s="969"/>
      <c r="AI261" s="956"/>
      <c r="AJ261" s="956"/>
      <c r="AK261" s="956"/>
      <c r="AL261" s="956"/>
      <c r="AM261" s="953"/>
      <c r="AN261" s="978"/>
      <c r="AO261" s="942"/>
      <c r="AP261" s="942"/>
      <c r="AQ261" s="943"/>
      <c r="AR261" s="973"/>
      <c r="AS261" s="985"/>
      <c r="AT261" s="987"/>
      <c r="AU261" s="987"/>
      <c r="AV261" s="987"/>
      <c r="AW261" s="987"/>
      <c r="AX261" s="987"/>
      <c r="AY261" s="987"/>
      <c r="AZ261" s="987"/>
      <c r="BA261" s="987"/>
      <c r="BB261" s="987"/>
      <c r="BC261" s="987"/>
      <c r="BD261" s="1011"/>
      <c r="BE261" s="1009"/>
      <c r="BF261" s="981"/>
      <c r="BG261" s="981"/>
      <c r="BH261" s="981"/>
      <c r="BI261" s="1002"/>
    </row>
    <row r="262" spans="1:61" ht="45" customHeight="1" x14ac:dyDescent="0.25">
      <c r="A262" s="962"/>
      <c r="B262" s="991"/>
      <c r="C262" s="953"/>
      <c r="D262" s="953"/>
      <c r="E262" s="986"/>
      <c r="F262" s="953"/>
      <c r="G262" s="945"/>
      <c r="H262" s="953"/>
      <c r="I262" s="116" t="s">
        <v>182</v>
      </c>
      <c r="J262" s="149" t="s">
        <v>147</v>
      </c>
      <c r="K262" s="954"/>
      <c r="L262" s="955"/>
      <c r="M262" s="956"/>
      <c r="N262" s="953"/>
      <c r="O262" s="986"/>
      <c r="P262" s="953"/>
      <c r="Q262" s="957"/>
      <c r="R262" s="962"/>
      <c r="S262" s="957"/>
      <c r="T262" s="957"/>
      <c r="U262" s="957"/>
      <c r="V262" s="962"/>
      <c r="W262" s="957"/>
      <c r="X262" s="957"/>
      <c r="Y262" s="957"/>
      <c r="Z262" s="937"/>
      <c r="AA262" s="937"/>
      <c r="AB262" s="937"/>
      <c r="AC262" s="937"/>
      <c r="AD262" s="945"/>
      <c r="AE262" s="971"/>
      <c r="AF262" s="969"/>
      <c r="AG262" s="975"/>
      <c r="AH262" s="969"/>
      <c r="AI262" s="956"/>
      <c r="AJ262" s="956"/>
      <c r="AK262" s="956"/>
      <c r="AL262" s="956"/>
      <c r="AM262" s="953"/>
      <c r="AN262" s="978"/>
      <c r="AO262" s="942"/>
      <c r="AP262" s="942"/>
      <c r="AQ262" s="943"/>
      <c r="AR262" s="973"/>
      <c r="AS262" s="985"/>
      <c r="AT262" s="987"/>
      <c r="AU262" s="987"/>
      <c r="AV262" s="987"/>
      <c r="AW262" s="987"/>
      <c r="AX262" s="987"/>
      <c r="AY262" s="987"/>
      <c r="AZ262" s="987"/>
      <c r="BA262" s="987"/>
      <c r="BB262" s="987"/>
      <c r="BC262" s="987"/>
      <c r="BD262" s="1011"/>
      <c r="BE262" s="1009"/>
      <c r="BF262" s="981"/>
      <c r="BG262" s="981"/>
      <c r="BH262" s="981"/>
      <c r="BI262" s="1002"/>
    </row>
    <row r="263" spans="1:61" ht="45" customHeight="1" x14ac:dyDescent="0.25">
      <c r="A263" s="962"/>
      <c r="B263" s="991"/>
      <c r="C263" s="953"/>
      <c r="D263" s="953"/>
      <c r="E263" s="986"/>
      <c r="F263" s="953"/>
      <c r="G263" s="945"/>
      <c r="H263" s="953"/>
      <c r="I263" s="116" t="s">
        <v>183</v>
      </c>
      <c r="J263" s="149" t="s">
        <v>147</v>
      </c>
      <c r="K263" s="954"/>
      <c r="L263" s="955"/>
      <c r="M263" s="956"/>
      <c r="N263" s="953"/>
      <c r="O263" s="986"/>
      <c r="P263" s="953"/>
      <c r="Q263" s="957"/>
      <c r="R263" s="962"/>
      <c r="S263" s="957"/>
      <c r="T263" s="957"/>
      <c r="U263" s="957"/>
      <c r="V263" s="962"/>
      <c r="W263" s="957"/>
      <c r="X263" s="957"/>
      <c r="Y263" s="957"/>
      <c r="Z263" s="938"/>
      <c r="AA263" s="938"/>
      <c r="AB263" s="938"/>
      <c r="AC263" s="938"/>
      <c r="AD263" s="946"/>
      <c r="AE263" s="972"/>
      <c r="AF263" s="969"/>
      <c r="AG263" s="975"/>
      <c r="AH263" s="969"/>
      <c r="AI263" s="956"/>
      <c r="AJ263" s="956"/>
      <c r="AK263" s="956"/>
      <c r="AL263" s="956"/>
      <c r="AM263" s="953"/>
      <c r="AN263" s="979"/>
      <c r="AO263" s="942"/>
      <c r="AP263" s="942"/>
      <c r="AQ263" s="943"/>
      <c r="AR263" s="973"/>
      <c r="AS263" s="985"/>
      <c r="AT263" s="987"/>
      <c r="AU263" s="987"/>
      <c r="AV263" s="987"/>
      <c r="AW263" s="987"/>
      <c r="AX263" s="987"/>
      <c r="AY263" s="987"/>
      <c r="AZ263" s="987"/>
      <c r="BA263" s="987"/>
      <c r="BB263" s="987"/>
      <c r="BC263" s="987"/>
      <c r="BD263" s="1011"/>
      <c r="BE263" s="1009"/>
      <c r="BF263" s="981"/>
      <c r="BG263" s="981"/>
      <c r="BH263" s="981"/>
      <c r="BI263" s="1002"/>
    </row>
    <row r="264" spans="1:61" ht="45" customHeight="1" x14ac:dyDescent="0.25">
      <c r="A264" s="962"/>
      <c r="B264" s="991"/>
      <c r="C264" s="953"/>
      <c r="D264" s="953"/>
      <c r="E264" s="986" t="s">
        <v>672</v>
      </c>
      <c r="F264" s="953"/>
      <c r="G264" s="945"/>
      <c r="H264" s="953"/>
      <c r="I264" s="116" t="s">
        <v>184</v>
      </c>
      <c r="J264" s="149" t="s">
        <v>147</v>
      </c>
      <c r="K264" s="954"/>
      <c r="L264" s="955"/>
      <c r="M264" s="956"/>
      <c r="N264" s="953"/>
      <c r="O264" s="986" t="s">
        <v>673</v>
      </c>
      <c r="P264" s="953" t="s">
        <v>149</v>
      </c>
      <c r="Q264" s="117" t="s">
        <v>150</v>
      </c>
      <c r="R264" s="118" t="s">
        <v>151</v>
      </c>
      <c r="S264" s="117">
        <f>+IFERROR(VLOOKUP(R264,[3]DATOS!$E$2:$F$17,2,FALSE),"")</f>
        <v>15</v>
      </c>
      <c r="T264" s="957">
        <f>SUM(S264:S270)</f>
        <v>100</v>
      </c>
      <c r="U264" s="957" t="str">
        <f>+IF(AND(T264&lt;=100,T264&gt;=96),"Fuerte",IF(AND(T264&lt;=95,T264&gt;=86),"Moderado",IF(AND(T264&lt;=85,K264&gt;=0),"Débil"," ")))</f>
        <v>Fuerte</v>
      </c>
      <c r="V264" s="962" t="s">
        <v>152</v>
      </c>
      <c r="W264" s="957" t="str">
        <f>IF(AND(EXACT(U264,"Fuerte"),(EXACT(V264,"Fuerte"))),"Fuerte",IF(AND(EXACT(U264,"Fuerte"),(EXACT(V264,"Moderado"))),"Moderado",IF(AND(EXACT(U264,"Fuerte"),(EXACT(V264,"Débil"))),"Débil",IF(AND(EXACT(U264,"Moderado"),(EXACT(V264,"Fuerte"))),"Moderado",IF(AND(EXACT(U264,"Moderado"),(EXACT(V264,"Moderado"))),"Moderado",IF(AND(EXACT(U264,"Moderado"),(EXACT(V264,"Débil"))),"Débil",IF(AND(EXACT(U264,"Débil"),(EXACT(V264,"Fuerte"))),"Débil",IF(AND(EXACT(U264,"Débil"),(EXACT(V264,"Moderado"))),"Débil",IF(AND(EXACT(U264,"Débil"),(EXACT(V264,"Débil"))),"Débil",)))))))))</f>
        <v>Fuerte</v>
      </c>
      <c r="X264" s="957">
        <f>IF(W264="Fuerte",100,IF(W264="Moderado",50,IF(W264="Débil",0)))</f>
        <v>100</v>
      </c>
      <c r="Y264" s="957"/>
      <c r="Z264" s="936" t="s">
        <v>539</v>
      </c>
      <c r="AA264" s="933">
        <v>0.2</v>
      </c>
      <c r="AB264" s="933">
        <v>0.4</v>
      </c>
      <c r="AC264" s="933">
        <v>0.4</v>
      </c>
      <c r="AD264" s="944" t="s">
        <v>667</v>
      </c>
      <c r="AE264" s="970" t="s">
        <v>674</v>
      </c>
      <c r="AF264" s="969"/>
      <c r="AG264" s="975"/>
      <c r="AH264" s="969"/>
      <c r="AI264" s="956"/>
      <c r="AJ264" s="956"/>
      <c r="AK264" s="956"/>
      <c r="AL264" s="956"/>
      <c r="AM264" s="953"/>
      <c r="AN264" s="980" t="s">
        <v>675</v>
      </c>
      <c r="AO264" s="942"/>
      <c r="AP264" s="942"/>
      <c r="AQ264" s="943"/>
      <c r="AR264" s="973" t="s">
        <v>676</v>
      </c>
      <c r="AS264" s="985"/>
      <c r="AT264" s="987"/>
      <c r="AU264" s="987"/>
      <c r="AV264" s="987"/>
      <c r="AW264" s="987"/>
      <c r="AX264" s="987"/>
      <c r="AY264" s="987"/>
      <c r="AZ264" s="987"/>
      <c r="BA264" s="987"/>
      <c r="BB264" s="987"/>
      <c r="BC264" s="987"/>
      <c r="BD264" s="1011"/>
      <c r="BE264" s="1009"/>
      <c r="BF264" s="981"/>
      <c r="BG264" s="981"/>
      <c r="BH264" s="981"/>
      <c r="BI264" s="1002"/>
    </row>
    <row r="265" spans="1:61" ht="45" customHeight="1" x14ac:dyDescent="0.25">
      <c r="A265" s="962"/>
      <c r="B265" s="991"/>
      <c r="C265" s="953"/>
      <c r="D265" s="953"/>
      <c r="E265" s="986"/>
      <c r="F265" s="953"/>
      <c r="G265" s="945"/>
      <c r="H265" s="953"/>
      <c r="I265" s="119" t="s">
        <v>185</v>
      </c>
      <c r="J265" s="149" t="s">
        <v>168</v>
      </c>
      <c r="K265" s="954"/>
      <c r="L265" s="955"/>
      <c r="M265" s="956"/>
      <c r="N265" s="953"/>
      <c r="O265" s="986"/>
      <c r="P265" s="953"/>
      <c r="Q265" s="117" t="s">
        <v>162</v>
      </c>
      <c r="R265" s="118" t="s">
        <v>163</v>
      </c>
      <c r="S265" s="117">
        <f>+IFERROR(VLOOKUP(R265,[3]DATOS!$E$2:$F$17,2,FALSE),"")</f>
        <v>15</v>
      </c>
      <c r="T265" s="957"/>
      <c r="U265" s="957"/>
      <c r="V265" s="962"/>
      <c r="W265" s="957"/>
      <c r="X265" s="957"/>
      <c r="Y265" s="957"/>
      <c r="Z265" s="937"/>
      <c r="AA265" s="934"/>
      <c r="AB265" s="934"/>
      <c r="AC265" s="934"/>
      <c r="AD265" s="945"/>
      <c r="AE265" s="971"/>
      <c r="AF265" s="969"/>
      <c r="AG265" s="975"/>
      <c r="AH265" s="969"/>
      <c r="AI265" s="956"/>
      <c r="AJ265" s="956"/>
      <c r="AK265" s="956"/>
      <c r="AL265" s="956"/>
      <c r="AM265" s="953"/>
      <c r="AN265" s="980"/>
      <c r="AO265" s="942"/>
      <c r="AP265" s="942"/>
      <c r="AQ265" s="943"/>
      <c r="AR265" s="973"/>
      <c r="AS265" s="985"/>
      <c r="AT265" s="987"/>
      <c r="AU265" s="987"/>
      <c r="AV265" s="987"/>
      <c r="AW265" s="987"/>
      <c r="AX265" s="987"/>
      <c r="AY265" s="987"/>
      <c r="AZ265" s="987"/>
      <c r="BA265" s="987"/>
      <c r="BB265" s="987"/>
      <c r="BC265" s="987"/>
      <c r="BD265" s="1011"/>
      <c r="BE265" s="1009"/>
      <c r="BF265" s="981"/>
      <c r="BG265" s="981"/>
      <c r="BH265" s="981"/>
      <c r="BI265" s="1002"/>
    </row>
    <row r="266" spans="1:61" ht="45" customHeight="1" x14ac:dyDescent="0.25">
      <c r="A266" s="962"/>
      <c r="B266" s="991"/>
      <c r="C266" s="953"/>
      <c r="D266" s="953"/>
      <c r="E266" s="986"/>
      <c r="F266" s="953"/>
      <c r="G266" s="945"/>
      <c r="H266" s="953"/>
      <c r="I266" s="119" t="s">
        <v>186</v>
      </c>
      <c r="J266" s="149" t="s">
        <v>168</v>
      </c>
      <c r="K266" s="954"/>
      <c r="L266" s="955"/>
      <c r="M266" s="956"/>
      <c r="N266" s="953"/>
      <c r="O266" s="986"/>
      <c r="P266" s="953"/>
      <c r="Q266" s="117" t="s">
        <v>165</v>
      </c>
      <c r="R266" s="118" t="s">
        <v>166</v>
      </c>
      <c r="S266" s="117">
        <f>+IFERROR(VLOOKUP(R266,[3]DATOS!$E$2:$F$17,2,FALSE),"")</f>
        <v>15</v>
      </c>
      <c r="T266" s="957"/>
      <c r="U266" s="957"/>
      <c r="V266" s="962"/>
      <c r="W266" s="957"/>
      <c r="X266" s="957"/>
      <c r="Y266" s="957"/>
      <c r="Z266" s="937"/>
      <c r="AA266" s="934"/>
      <c r="AB266" s="934"/>
      <c r="AC266" s="934"/>
      <c r="AD266" s="945"/>
      <c r="AE266" s="971"/>
      <c r="AF266" s="969"/>
      <c r="AG266" s="975"/>
      <c r="AH266" s="969"/>
      <c r="AI266" s="956"/>
      <c r="AJ266" s="956"/>
      <c r="AK266" s="956"/>
      <c r="AL266" s="956"/>
      <c r="AM266" s="953"/>
      <c r="AN266" s="980"/>
      <c r="AO266" s="942"/>
      <c r="AP266" s="942"/>
      <c r="AQ266" s="943"/>
      <c r="AR266" s="973"/>
      <c r="AS266" s="985"/>
      <c r="AT266" s="987"/>
      <c r="AU266" s="987"/>
      <c r="AV266" s="987"/>
      <c r="AW266" s="987"/>
      <c r="AX266" s="987"/>
      <c r="AY266" s="987"/>
      <c r="AZ266" s="987"/>
      <c r="BA266" s="987"/>
      <c r="BB266" s="987"/>
      <c r="BC266" s="987"/>
      <c r="BD266" s="1011"/>
      <c r="BE266" s="1009"/>
      <c r="BF266" s="981"/>
      <c r="BG266" s="981"/>
      <c r="BH266" s="981"/>
      <c r="BI266" s="1002"/>
    </row>
    <row r="267" spans="1:61" ht="45" customHeight="1" x14ac:dyDescent="0.25">
      <c r="A267" s="962"/>
      <c r="B267" s="991"/>
      <c r="C267" s="953"/>
      <c r="D267" s="953"/>
      <c r="E267" s="986"/>
      <c r="F267" s="953"/>
      <c r="G267" s="945"/>
      <c r="H267" s="953"/>
      <c r="I267" s="119" t="s">
        <v>187</v>
      </c>
      <c r="J267" s="149" t="s">
        <v>168</v>
      </c>
      <c r="K267" s="954"/>
      <c r="L267" s="955"/>
      <c r="M267" s="956"/>
      <c r="N267" s="953"/>
      <c r="O267" s="986"/>
      <c r="P267" s="953"/>
      <c r="Q267" s="117" t="s">
        <v>169</v>
      </c>
      <c r="R267" s="118" t="s">
        <v>170</v>
      </c>
      <c r="S267" s="117">
        <f>+IFERROR(VLOOKUP(R267,[3]DATOS!$E$2:$F$17,2,FALSE),"")</f>
        <v>15</v>
      </c>
      <c r="T267" s="957"/>
      <c r="U267" s="957"/>
      <c r="V267" s="962"/>
      <c r="W267" s="957"/>
      <c r="X267" s="957"/>
      <c r="Y267" s="957"/>
      <c r="Z267" s="937"/>
      <c r="AA267" s="934"/>
      <c r="AB267" s="934"/>
      <c r="AC267" s="934"/>
      <c r="AD267" s="945"/>
      <c r="AE267" s="971"/>
      <c r="AF267" s="969"/>
      <c r="AG267" s="975"/>
      <c r="AH267" s="969"/>
      <c r="AI267" s="956"/>
      <c r="AJ267" s="956"/>
      <c r="AK267" s="956"/>
      <c r="AL267" s="956"/>
      <c r="AM267" s="953"/>
      <c r="AN267" s="980"/>
      <c r="AO267" s="942"/>
      <c r="AP267" s="942"/>
      <c r="AQ267" s="943"/>
      <c r="AR267" s="973"/>
      <c r="AS267" s="985"/>
      <c r="AT267" s="987"/>
      <c r="AU267" s="987"/>
      <c r="AV267" s="987"/>
      <c r="AW267" s="987"/>
      <c r="AX267" s="987"/>
      <c r="AY267" s="987"/>
      <c r="AZ267" s="987"/>
      <c r="BA267" s="987"/>
      <c r="BB267" s="987"/>
      <c r="BC267" s="987"/>
      <c r="BD267" s="1011"/>
      <c r="BE267" s="1009"/>
      <c r="BF267" s="981"/>
      <c r="BG267" s="981"/>
      <c r="BH267" s="981"/>
      <c r="BI267" s="1002"/>
    </row>
    <row r="268" spans="1:61" ht="45" customHeight="1" x14ac:dyDescent="0.25">
      <c r="A268" s="962"/>
      <c r="B268" s="991"/>
      <c r="C268" s="953"/>
      <c r="D268" s="953"/>
      <c r="E268" s="986"/>
      <c r="F268" s="953"/>
      <c r="G268" s="945"/>
      <c r="H268" s="953"/>
      <c r="I268" s="119" t="s">
        <v>188</v>
      </c>
      <c r="J268" s="149" t="s">
        <v>168</v>
      </c>
      <c r="K268" s="954"/>
      <c r="L268" s="955"/>
      <c r="M268" s="956"/>
      <c r="N268" s="953"/>
      <c r="O268" s="986"/>
      <c r="P268" s="953"/>
      <c r="Q268" s="117" t="s">
        <v>172</v>
      </c>
      <c r="R268" s="118" t="s">
        <v>173</v>
      </c>
      <c r="S268" s="117">
        <f>+IFERROR(VLOOKUP(R268,[3]DATOS!$E$2:$F$17,2,FALSE),"")</f>
        <v>15</v>
      </c>
      <c r="T268" s="957"/>
      <c r="U268" s="957"/>
      <c r="V268" s="962"/>
      <c r="W268" s="957"/>
      <c r="X268" s="957"/>
      <c r="Y268" s="957"/>
      <c r="Z268" s="937"/>
      <c r="AA268" s="934"/>
      <c r="AB268" s="934"/>
      <c r="AC268" s="934"/>
      <c r="AD268" s="945"/>
      <c r="AE268" s="971"/>
      <c r="AF268" s="969"/>
      <c r="AG268" s="975"/>
      <c r="AH268" s="969"/>
      <c r="AI268" s="956"/>
      <c r="AJ268" s="956"/>
      <c r="AK268" s="956"/>
      <c r="AL268" s="956"/>
      <c r="AM268" s="953"/>
      <c r="AN268" s="980"/>
      <c r="AO268" s="942"/>
      <c r="AP268" s="942"/>
      <c r="AQ268" s="943"/>
      <c r="AR268" s="973"/>
      <c r="AS268" s="985"/>
      <c r="AT268" s="987"/>
      <c r="AU268" s="987"/>
      <c r="AV268" s="987"/>
      <c r="AW268" s="987"/>
      <c r="AX268" s="987"/>
      <c r="AY268" s="987"/>
      <c r="AZ268" s="987"/>
      <c r="BA268" s="987"/>
      <c r="BB268" s="987"/>
      <c r="BC268" s="987"/>
      <c r="BD268" s="1011"/>
      <c r="BE268" s="1009"/>
      <c r="BF268" s="981"/>
      <c r="BG268" s="981"/>
      <c r="BH268" s="981"/>
      <c r="BI268" s="1002"/>
    </row>
    <row r="269" spans="1:61" ht="45" customHeight="1" x14ac:dyDescent="0.25">
      <c r="A269" s="962"/>
      <c r="B269" s="991"/>
      <c r="C269" s="953"/>
      <c r="D269" s="953"/>
      <c r="E269" s="986"/>
      <c r="F269" s="953"/>
      <c r="G269" s="945"/>
      <c r="H269" s="953"/>
      <c r="I269" s="119" t="s">
        <v>189</v>
      </c>
      <c r="J269" s="149" t="s">
        <v>168</v>
      </c>
      <c r="K269" s="954"/>
      <c r="L269" s="955"/>
      <c r="M269" s="956"/>
      <c r="N269" s="953"/>
      <c r="O269" s="986"/>
      <c r="P269" s="953"/>
      <c r="Q269" s="117" t="s">
        <v>175</v>
      </c>
      <c r="R269" s="118" t="s">
        <v>176</v>
      </c>
      <c r="S269" s="117">
        <f>+IFERROR(VLOOKUP(R269,[3]DATOS!$E$2:$F$17,2,FALSE),"")</f>
        <v>15</v>
      </c>
      <c r="T269" s="957"/>
      <c r="U269" s="957"/>
      <c r="V269" s="962"/>
      <c r="W269" s="957"/>
      <c r="X269" s="957"/>
      <c r="Y269" s="957"/>
      <c r="Z269" s="937"/>
      <c r="AA269" s="934"/>
      <c r="AB269" s="934"/>
      <c r="AC269" s="934"/>
      <c r="AD269" s="945"/>
      <c r="AE269" s="971"/>
      <c r="AF269" s="969"/>
      <c r="AG269" s="975"/>
      <c r="AH269" s="969"/>
      <c r="AI269" s="956"/>
      <c r="AJ269" s="956"/>
      <c r="AK269" s="956"/>
      <c r="AL269" s="956"/>
      <c r="AM269" s="953"/>
      <c r="AN269" s="980"/>
      <c r="AO269" s="942"/>
      <c r="AP269" s="942"/>
      <c r="AQ269" s="943"/>
      <c r="AR269" s="973"/>
      <c r="AS269" s="985"/>
      <c r="AT269" s="987"/>
      <c r="AU269" s="987"/>
      <c r="AV269" s="987"/>
      <c r="AW269" s="987"/>
      <c r="AX269" s="987"/>
      <c r="AY269" s="987"/>
      <c r="AZ269" s="987"/>
      <c r="BA269" s="987"/>
      <c r="BB269" s="987"/>
      <c r="BC269" s="987"/>
      <c r="BD269" s="1011"/>
      <c r="BE269" s="1009"/>
      <c r="BF269" s="981"/>
      <c r="BG269" s="981"/>
      <c r="BH269" s="981"/>
      <c r="BI269" s="1002"/>
    </row>
    <row r="270" spans="1:61" ht="45" customHeight="1" x14ac:dyDescent="0.25">
      <c r="A270" s="962"/>
      <c r="B270" s="991"/>
      <c r="C270" s="953"/>
      <c r="D270" s="953"/>
      <c r="E270" s="986"/>
      <c r="F270" s="953"/>
      <c r="G270" s="945"/>
      <c r="H270" s="953"/>
      <c r="I270" s="119" t="s">
        <v>190</v>
      </c>
      <c r="J270" s="149" t="s">
        <v>168</v>
      </c>
      <c r="K270" s="954"/>
      <c r="L270" s="955"/>
      <c r="M270" s="956"/>
      <c r="N270" s="953"/>
      <c r="O270" s="986"/>
      <c r="P270" s="953"/>
      <c r="Q270" s="117" t="s">
        <v>178</v>
      </c>
      <c r="R270" s="118" t="s">
        <v>179</v>
      </c>
      <c r="S270" s="117">
        <f>+IFERROR(VLOOKUP(R270,[3]DATOS!$E$2:$F$17,2,FALSE),"")</f>
        <v>10</v>
      </c>
      <c r="T270" s="957"/>
      <c r="U270" s="957"/>
      <c r="V270" s="962"/>
      <c r="W270" s="957"/>
      <c r="X270" s="957"/>
      <c r="Y270" s="957"/>
      <c r="Z270" s="937"/>
      <c r="AA270" s="934"/>
      <c r="AB270" s="934"/>
      <c r="AC270" s="934"/>
      <c r="AD270" s="945"/>
      <c r="AE270" s="971"/>
      <c r="AF270" s="969"/>
      <c r="AG270" s="975"/>
      <c r="AH270" s="969"/>
      <c r="AI270" s="956"/>
      <c r="AJ270" s="956"/>
      <c r="AK270" s="956"/>
      <c r="AL270" s="956"/>
      <c r="AM270" s="953"/>
      <c r="AN270" s="980"/>
      <c r="AO270" s="942"/>
      <c r="AP270" s="942"/>
      <c r="AQ270" s="943"/>
      <c r="AR270" s="973"/>
      <c r="AS270" s="985"/>
      <c r="AT270" s="987"/>
      <c r="AU270" s="987"/>
      <c r="AV270" s="987"/>
      <c r="AW270" s="987"/>
      <c r="AX270" s="987"/>
      <c r="AY270" s="987"/>
      <c r="AZ270" s="987"/>
      <c r="BA270" s="987"/>
      <c r="BB270" s="987"/>
      <c r="BC270" s="987"/>
      <c r="BD270" s="1011"/>
      <c r="BE270" s="1009"/>
      <c r="BF270" s="981"/>
      <c r="BG270" s="981"/>
      <c r="BH270" s="981"/>
      <c r="BI270" s="1002"/>
    </row>
    <row r="271" spans="1:61" ht="45" customHeight="1" thickBot="1" x14ac:dyDescent="0.3">
      <c r="A271" s="962"/>
      <c r="B271" s="991"/>
      <c r="C271" s="953"/>
      <c r="D271" s="953"/>
      <c r="E271" s="986"/>
      <c r="F271" s="953"/>
      <c r="G271" s="946"/>
      <c r="H271" s="953"/>
      <c r="I271" s="119" t="s">
        <v>191</v>
      </c>
      <c r="J271" s="149" t="s">
        <v>168</v>
      </c>
      <c r="K271" s="954"/>
      <c r="L271" s="955"/>
      <c r="M271" s="956"/>
      <c r="N271" s="953"/>
      <c r="O271" s="986"/>
      <c r="P271" s="953"/>
      <c r="Q271" s="117"/>
      <c r="R271" s="118"/>
      <c r="S271" s="117"/>
      <c r="T271" s="957"/>
      <c r="U271" s="957"/>
      <c r="V271" s="962"/>
      <c r="W271" s="957"/>
      <c r="X271" s="957"/>
      <c r="Y271" s="957"/>
      <c r="Z271" s="938"/>
      <c r="AA271" s="935"/>
      <c r="AB271" s="935"/>
      <c r="AC271" s="935"/>
      <c r="AD271" s="946"/>
      <c r="AE271" s="972"/>
      <c r="AF271" s="969"/>
      <c r="AG271" s="975"/>
      <c r="AH271" s="969"/>
      <c r="AI271" s="956"/>
      <c r="AJ271" s="956"/>
      <c r="AK271" s="956"/>
      <c r="AL271" s="956"/>
      <c r="AM271" s="953"/>
      <c r="AN271" s="980"/>
      <c r="AO271" s="942"/>
      <c r="AP271" s="942"/>
      <c r="AQ271" s="943"/>
      <c r="AR271" s="973"/>
      <c r="AS271" s="985"/>
      <c r="AT271" s="987"/>
      <c r="AU271" s="987"/>
      <c r="AV271" s="987"/>
      <c r="AW271" s="987"/>
      <c r="AX271" s="987"/>
      <c r="AY271" s="987"/>
      <c r="AZ271" s="987"/>
      <c r="BA271" s="987"/>
      <c r="BB271" s="987"/>
      <c r="BC271" s="987"/>
      <c r="BD271" s="1011"/>
      <c r="BE271" s="1009"/>
      <c r="BF271" s="981"/>
      <c r="BG271" s="981"/>
      <c r="BH271" s="981"/>
      <c r="BI271" s="1002"/>
    </row>
    <row r="272" spans="1:61" ht="46.5" customHeight="1" x14ac:dyDescent="0.25">
      <c r="A272" s="962">
        <v>15</v>
      </c>
      <c r="B272" s="991" t="s">
        <v>677</v>
      </c>
      <c r="C272" s="953" t="s">
        <v>352</v>
      </c>
      <c r="D272" s="953" t="s">
        <v>142</v>
      </c>
      <c r="E272" s="986" t="s">
        <v>678</v>
      </c>
      <c r="F272" s="953" t="s">
        <v>679</v>
      </c>
      <c r="G272" s="944" t="s">
        <v>527</v>
      </c>
      <c r="H272" s="953" t="s">
        <v>145</v>
      </c>
      <c r="I272" s="116" t="s">
        <v>146</v>
      </c>
      <c r="J272" s="149" t="s">
        <v>147</v>
      </c>
      <c r="K272" s="954">
        <v>6</v>
      </c>
      <c r="L272" s="955" t="s">
        <v>40</v>
      </c>
      <c r="M272" s="956" t="s">
        <v>652</v>
      </c>
      <c r="N272" s="953" t="s">
        <v>528</v>
      </c>
      <c r="O272" s="1240" t="s">
        <v>1094</v>
      </c>
      <c r="P272" s="953" t="s">
        <v>149</v>
      </c>
      <c r="Q272" s="117" t="s">
        <v>150</v>
      </c>
      <c r="R272" s="118" t="s">
        <v>151</v>
      </c>
      <c r="S272" s="117">
        <v>15</v>
      </c>
      <c r="T272" s="957">
        <v>100</v>
      </c>
      <c r="U272" s="957" t="s">
        <v>152</v>
      </c>
      <c r="V272" s="962" t="s">
        <v>152</v>
      </c>
      <c r="W272" s="957" t="s">
        <v>152</v>
      </c>
      <c r="X272" s="957">
        <v>100</v>
      </c>
      <c r="Y272" s="957">
        <v>100</v>
      </c>
      <c r="Z272" s="936" t="s">
        <v>539</v>
      </c>
      <c r="AA272" s="933">
        <v>0.33</v>
      </c>
      <c r="AB272" s="933">
        <v>0.33</v>
      </c>
      <c r="AC272" s="933">
        <v>0.34</v>
      </c>
      <c r="AD272" s="944" t="s">
        <v>680</v>
      </c>
      <c r="AE272" s="998">
        <v>44926</v>
      </c>
      <c r="AF272" s="969" t="s">
        <v>152</v>
      </c>
      <c r="AG272" s="975" t="s">
        <v>156</v>
      </c>
      <c r="AH272" s="969" t="s">
        <v>157</v>
      </c>
      <c r="AI272" s="956" t="s">
        <v>145</v>
      </c>
      <c r="AJ272" s="956" t="s">
        <v>651</v>
      </c>
      <c r="AK272" s="956" t="s">
        <v>40</v>
      </c>
      <c r="AL272" s="956" t="s">
        <v>652</v>
      </c>
      <c r="AM272" s="953" t="s">
        <v>528</v>
      </c>
      <c r="AN272" s="977" t="s">
        <v>681</v>
      </c>
      <c r="AO272" s="942">
        <v>44562</v>
      </c>
      <c r="AP272" s="942">
        <v>44926</v>
      </c>
      <c r="AQ272" s="943" t="s">
        <v>680</v>
      </c>
      <c r="AR272" s="973" t="s">
        <v>682</v>
      </c>
      <c r="AS272" s="988"/>
      <c r="AT272" s="982"/>
      <c r="AU272" s="982"/>
      <c r="AV272" s="982"/>
      <c r="AW272" s="982"/>
      <c r="AX272" s="982"/>
      <c r="AY272" s="982"/>
      <c r="AZ272" s="982"/>
      <c r="BA272" s="982"/>
      <c r="BB272" s="982"/>
      <c r="BC272" s="982"/>
      <c r="BD272" s="1023"/>
      <c r="BE272" s="1016"/>
      <c r="BF272" s="1012"/>
      <c r="BG272" s="1012"/>
      <c r="BH272" s="1012"/>
      <c r="BI272" s="1006"/>
    </row>
    <row r="273" spans="1:61" ht="30" customHeight="1" x14ac:dyDescent="0.25">
      <c r="A273" s="962"/>
      <c r="B273" s="991"/>
      <c r="C273" s="953"/>
      <c r="D273" s="953"/>
      <c r="E273" s="986"/>
      <c r="F273" s="953"/>
      <c r="G273" s="945"/>
      <c r="H273" s="953"/>
      <c r="I273" s="116" t="s">
        <v>161</v>
      </c>
      <c r="J273" s="149" t="s">
        <v>147</v>
      </c>
      <c r="K273" s="954"/>
      <c r="L273" s="955"/>
      <c r="M273" s="956"/>
      <c r="N273" s="953"/>
      <c r="O273" s="1240"/>
      <c r="P273" s="953"/>
      <c r="Q273" s="117" t="s">
        <v>162</v>
      </c>
      <c r="R273" s="118" t="s">
        <v>163</v>
      </c>
      <c r="S273" s="117">
        <v>15</v>
      </c>
      <c r="T273" s="957"/>
      <c r="U273" s="957"/>
      <c r="V273" s="962"/>
      <c r="W273" s="957"/>
      <c r="X273" s="957"/>
      <c r="Y273" s="957"/>
      <c r="Z273" s="937"/>
      <c r="AA273" s="934"/>
      <c r="AB273" s="934"/>
      <c r="AC273" s="934"/>
      <c r="AD273" s="945"/>
      <c r="AE273" s="999"/>
      <c r="AF273" s="969"/>
      <c r="AG273" s="975"/>
      <c r="AH273" s="969"/>
      <c r="AI273" s="956"/>
      <c r="AJ273" s="956"/>
      <c r="AK273" s="956"/>
      <c r="AL273" s="956"/>
      <c r="AM273" s="953"/>
      <c r="AN273" s="978"/>
      <c r="AO273" s="942"/>
      <c r="AP273" s="942"/>
      <c r="AQ273" s="943"/>
      <c r="AR273" s="973"/>
      <c r="AS273" s="989"/>
      <c r="AT273" s="983"/>
      <c r="AU273" s="983"/>
      <c r="AV273" s="983"/>
      <c r="AW273" s="983"/>
      <c r="AX273" s="983"/>
      <c r="AY273" s="983"/>
      <c r="AZ273" s="983"/>
      <c r="BA273" s="983"/>
      <c r="BB273" s="983"/>
      <c r="BC273" s="983"/>
      <c r="BD273" s="1024"/>
      <c r="BE273" s="1017"/>
      <c r="BF273" s="1013"/>
      <c r="BG273" s="1013"/>
      <c r="BH273" s="1013"/>
      <c r="BI273" s="1007"/>
    </row>
    <row r="274" spans="1:61" ht="30" customHeight="1" x14ac:dyDescent="0.25">
      <c r="A274" s="962"/>
      <c r="B274" s="991"/>
      <c r="C274" s="953"/>
      <c r="D274" s="953"/>
      <c r="E274" s="986"/>
      <c r="F274" s="953"/>
      <c r="G274" s="945"/>
      <c r="H274" s="953"/>
      <c r="I274" s="116" t="s">
        <v>164</v>
      </c>
      <c r="J274" s="149" t="s">
        <v>168</v>
      </c>
      <c r="K274" s="954"/>
      <c r="L274" s="955"/>
      <c r="M274" s="956"/>
      <c r="N274" s="953"/>
      <c r="O274" s="1240"/>
      <c r="P274" s="953"/>
      <c r="Q274" s="117" t="s">
        <v>165</v>
      </c>
      <c r="R274" s="118" t="s">
        <v>166</v>
      </c>
      <c r="S274" s="117">
        <v>15</v>
      </c>
      <c r="T274" s="957"/>
      <c r="U274" s="957"/>
      <c r="V274" s="962"/>
      <c r="W274" s="957"/>
      <c r="X274" s="957"/>
      <c r="Y274" s="957"/>
      <c r="Z274" s="937"/>
      <c r="AA274" s="934"/>
      <c r="AB274" s="934"/>
      <c r="AC274" s="934"/>
      <c r="AD274" s="945"/>
      <c r="AE274" s="999"/>
      <c r="AF274" s="969"/>
      <c r="AG274" s="975"/>
      <c r="AH274" s="969"/>
      <c r="AI274" s="956"/>
      <c r="AJ274" s="956"/>
      <c r="AK274" s="956"/>
      <c r="AL274" s="956"/>
      <c r="AM274" s="953"/>
      <c r="AN274" s="978"/>
      <c r="AO274" s="942"/>
      <c r="AP274" s="942"/>
      <c r="AQ274" s="943"/>
      <c r="AR274" s="973"/>
      <c r="AS274" s="989"/>
      <c r="AT274" s="983"/>
      <c r="AU274" s="983"/>
      <c r="AV274" s="983"/>
      <c r="AW274" s="983"/>
      <c r="AX274" s="983"/>
      <c r="AY274" s="983"/>
      <c r="AZ274" s="983"/>
      <c r="BA274" s="983"/>
      <c r="BB274" s="983"/>
      <c r="BC274" s="983"/>
      <c r="BD274" s="1024"/>
      <c r="BE274" s="1017"/>
      <c r="BF274" s="1013"/>
      <c r="BG274" s="1013"/>
      <c r="BH274" s="1013"/>
      <c r="BI274" s="1007"/>
    </row>
    <row r="275" spans="1:61" ht="30" customHeight="1" x14ac:dyDescent="0.25">
      <c r="A275" s="962"/>
      <c r="B275" s="991"/>
      <c r="C275" s="953"/>
      <c r="D275" s="953"/>
      <c r="E275" s="986"/>
      <c r="F275" s="953"/>
      <c r="G275" s="945"/>
      <c r="H275" s="953"/>
      <c r="I275" s="116" t="s">
        <v>167</v>
      </c>
      <c r="J275" s="149" t="s">
        <v>168</v>
      </c>
      <c r="K275" s="954"/>
      <c r="L275" s="955"/>
      <c r="M275" s="956"/>
      <c r="N275" s="953"/>
      <c r="O275" s="1240"/>
      <c r="P275" s="953"/>
      <c r="Q275" s="117" t="s">
        <v>169</v>
      </c>
      <c r="R275" s="118" t="s">
        <v>170</v>
      </c>
      <c r="S275" s="117">
        <v>15</v>
      </c>
      <c r="T275" s="957"/>
      <c r="U275" s="957"/>
      <c r="V275" s="962"/>
      <c r="W275" s="957"/>
      <c r="X275" s="957"/>
      <c r="Y275" s="957"/>
      <c r="Z275" s="937"/>
      <c r="AA275" s="934"/>
      <c r="AB275" s="934"/>
      <c r="AC275" s="934"/>
      <c r="AD275" s="945"/>
      <c r="AE275" s="999"/>
      <c r="AF275" s="969"/>
      <c r="AG275" s="975"/>
      <c r="AH275" s="969"/>
      <c r="AI275" s="956"/>
      <c r="AJ275" s="956"/>
      <c r="AK275" s="956"/>
      <c r="AL275" s="956"/>
      <c r="AM275" s="953"/>
      <c r="AN275" s="978"/>
      <c r="AO275" s="942"/>
      <c r="AP275" s="942"/>
      <c r="AQ275" s="943"/>
      <c r="AR275" s="973"/>
      <c r="AS275" s="989"/>
      <c r="AT275" s="983"/>
      <c r="AU275" s="983"/>
      <c r="AV275" s="983"/>
      <c r="AW275" s="983"/>
      <c r="AX275" s="983"/>
      <c r="AY275" s="983"/>
      <c r="AZ275" s="983"/>
      <c r="BA275" s="983"/>
      <c r="BB275" s="983"/>
      <c r="BC275" s="983"/>
      <c r="BD275" s="1024"/>
      <c r="BE275" s="1017"/>
      <c r="BF275" s="1013"/>
      <c r="BG275" s="1013"/>
      <c r="BH275" s="1013"/>
      <c r="BI275" s="1007"/>
    </row>
    <row r="276" spans="1:61" ht="30" customHeight="1" x14ac:dyDescent="0.25">
      <c r="A276" s="962"/>
      <c r="B276" s="991"/>
      <c r="C276" s="953"/>
      <c r="D276" s="953"/>
      <c r="E276" s="986"/>
      <c r="F276" s="953"/>
      <c r="G276" s="945"/>
      <c r="H276" s="953"/>
      <c r="I276" s="116" t="s">
        <v>171</v>
      </c>
      <c r="J276" s="149" t="s">
        <v>168</v>
      </c>
      <c r="K276" s="954"/>
      <c r="L276" s="955"/>
      <c r="M276" s="956"/>
      <c r="N276" s="953"/>
      <c r="O276" s="1240"/>
      <c r="P276" s="953"/>
      <c r="Q276" s="117" t="s">
        <v>172</v>
      </c>
      <c r="R276" s="118" t="s">
        <v>173</v>
      </c>
      <c r="S276" s="117">
        <v>15</v>
      </c>
      <c r="T276" s="957"/>
      <c r="U276" s="957"/>
      <c r="V276" s="962"/>
      <c r="W276" s="957"/>
      <c r="X276" s="957"/>
      <c r="Y276" s="957"/>
      <c r="Z276" s="937"/>
      <c r="AA276" s="934"/>
      <c r="AB276" s="934"/>
      <c r="AC276" s="934"/>
      <c r="AD276" s="945"/>
      <c r="AE276" s="999"/>
      <c r="AF276" s="969"/>
      <c r="AG276" s="975"/>
      <c r="AH276" s="969"/>
      <c r="AI276" s="956"/>
      <c r="AJ276" s="956"/>
      <c r="AK276" s="956"/>
      <c r="AL276" s="956"/>
      <c r="AM276" s="953"/>
      <c r="AN276" s="978"/>
      <c r="AO276" s="942"/>
      <c r="AP276" s="942"/>
      <c r="AQ276" s="943"/>
      <c r="AR276" s="973"/>
      <c r="AS276" s="989"/>
      <c r="AT276" s="983"/>
      <c r="AU276" s="983"/>
      <c r="AV276" s="983"/>
      <c r="AW276" s="983"/>
      <c r="AX276" s="983"/>
      <c r="AY276" s="983"/>
      <c r="AZ276" s="983"/>
      <c r="BA276" s="983"/>
      <c r="BB276" s="983"/>
      <c r="BC276" s="983"/>
      <c r="BD276" s="1024"/>
      <c r="BE276" s="1017"/>
      <c r="BF276" s="1013"/>
      <c r="BG276" s="1013"/>
      <c r="BH276" s="1013"/>
      <c r="BI276" s="1007"/>
    </row>
    <row r="277" spans="1:61" ht="30" customHeight="1" x14ac:dyDescent="0.25">
      <c r="A277" s="962"/>
      <c r="B277" s="991"/>
      <c r="C277" s="953"/>
      <c r="D277" s="953"/>
      <c r="E277" s="986"/>
      <c r="F277" s="953"/>
      <c r="G277" s="945"/>
      <c r="H277" s="953"/>
      <c r="I277" s="116" t="s">
        <v>174</v>
      </c>
      <c r="J277" s="149" t="s">
        <v>168</v>
      </c>
      <c r="K277" s="954"/>
      <c r="L277" s="955"/>
      <c r="M277" s="956"/>
      <c r="N277" s="953"/>
      <c r="O277" s="1240"/>
      <c r="P277" s="953"/>
      <c r="Q277" s="117" t="s">
        <v>175</v>
      </c>
      <c r="R277" s="118" t="s">
        <v>176</v>
      </c>
      <c r="S277" s="117">
        <v>15</v>
      </c>
      <c r="T277" s="957"/>
      <c r="U277" s="957"/>
      <c r="V277" s="962"/>
      <c r="W277" s="957"/>
      <c r="X277" s="957"/>
      <c r="Y277" s="957"/>
      <c r="Z277" s="937"/>
      <c r="AA277" s="934"/>
      <c r="AB277" s="934"/>
      <c r="AC277" s="934"/>
      <c r="AD277" s="945"/>
      <c r="AE277" s="999"/>
      <c r="AF277" s="969"/>
      <c r="AG277" s="975"/>
      <c r="AH277" s="969"/>
      <c r="AI277" s="956"/>
      <c r="AJ277" s="956"/>
      <c r="AK277" s="956"/>
      <c r="AL277" s="956"/>
      <c r="AM277" s="953"/>
      <c r="AN277" s="978"/>
      <c r="AO277" s="942"/>
      <c r="AP277" s="942"/>
      <c r="AQ277" s="943"/>
      <c r="AR277" s="973"/>
      <c r="AS277" s="989"/>
      <c r="AT277" s="983"/>
      <c r="AU277" s="983"/>
      <c r="AV277" s="983"/>
      <c r="AW277" s="983"/>
      <c r="AX277" s="983"/>
      <c r="AY277" s="983"/>
      <c r="AZ277" s="983"/>
      <c r="BA277" s="983"/>
      <c r="BB277" s="983"/>
      <c r="BC277" s="983"/>
      <c r="BD277" s="1024"/>
      <c r="BE277" s="1017"/>
      <c r="BF277" s="1013"/>
      <c r="BG277" s="1013"/>
      <c r="BH277" s="1013"/>
      <c r="BI277" s="1007"/>
    </row>
    <row r="278" spans="1:61" ht="30" customHeight="1" x14ac:dyDescent="0.25">
      <c r="A278" s="962"/>
      <c r="B278" s="991"/>
      <c r="C278" s="953"/>
      <c r="D278" s="953"/>
      <c r="E278" s="986"/>
      <c r="F278" s="953"/>
      <c r="G278" s="945"/>
      <c r="H278" s="953"/>
      <c r="I278" s="116" t="s">
        <v>177</v>
      </c>
      <c r="J278" s="149" t="s">
        <v>147</v>
      </c>
      <c r="K278" s="954"/>
      <c r="L278" s="955"/>
      <c r="M278" s="956"/>
      <c r="N278" s="953"/>
      <c r="O278" s="1240"/>
      <c r="P278" s="953"/>
      <c r="Q278" s="117" t="s">
        <v>178</v>
      </c>
      <c r="R278" s="118" t="s">
        <v>179</v>
      </c>
      <c r="S278" s="117">
        <v>10</v>
      </c>
      <c r="T278" s="957"/>
      <c r="U278" s="957"/>
      <c r="V278" s="962"/>
      <c r="W278" s="957"/>
      <c r="X278" s="957"/>
      <c r="Y278" s="957"/>
      <c r="Z278" s="937"/>
      <c r="AA278" s="934"/>
      <c r="AB278" s="934"/>
      <c r="AC278" s="934"/>
      <c r="AD278" s="945"/>
      <c r="AE278" s="999"/>
      <c r="AF278" s="969"/>
      <c r="AG278" s="975"/>
      <c r="AH278" s="969"/>
      <c r="AI278" s="956"/>
      <c r="AJ278" s="956"/>
      <c r="AK278" s="956"/>
      <c r="AL278" s="956"/>
      <c r="AM278" s="953"/>
      <c r="AN278" s="978"/>
      <c r="AO278" s="942"/>
      <c r="AP278" s="942"/>
      <c r="AQ278" s="943"/>
      <c r="AR278" s="973"/>
      <c r="AS278" s="989"/>
      <c r="AT278" s="983"/>
      <c r="AU278" s="983"/>
      <c r="AV278" s="983"/>
      <c r="AW278" s="983"/>
      <c r="AX278" s="983"/>
      <c r="AY278" s="983"/>
      <c r="AZ278" s="983"/>
      <c r="BA278" s="983"/>
      <c r="BB278" s="983"/>
      <c r="BC278" s="983"/>
      <c r="BD278" s="1024"/>
      <c r="BE278" s="1017"/>
      <c r="BF278" s="1013"/>
      <c r="BG278" s="1013"/>
      <c r="BH278" s="1013"/>
      <c r="BI278" s="1007"/>
    </row>
    <row r="279" spans="1:61" ht="72" customHeight="1" x14ac:dyDescent="0.25">
      <c r="A279" s="962"/>
      <c r="B279" s="991"/>
      <c r="C279" s="953"/>
      <c r="D279" s="953"/>
      <c r="E279" s="986"/>
      <c r="F279" s="953"/>
      <c r="G279" s="945"/>
      <c r="H279" s="953"/>
      <c r="I279" s="116" t="s">
        <v>180</v>
      </c>
      <c r="J279" s="149" t="s">
        <v>168</v>
      </c>
      <c r="K279" s="954"/>
      <c r="L279" s="955"/>
      <c r="M279" s="956"/>
      <c r="N279" s="953"/>
      <c r="O279" s="1240"/>
      <c r="P279" s="953"/>
      <c r="Q279" s="957"/>
      <c r="R279" s="962"/>
      <c r="S279" s="957"/>
      <c r="T279" s="957"/>
      <c r="U279" s="957"/>
      <c r="V279" s="962"/>
      <c r="W279" s="957"/>
      <c r="X279" s="957"/>
      <c r="Y279" s="957"/>
      <c r="Z279" s="937"/>
      <c r="AA279" s="934"/>
      <c r="AB279" s="934"/>
      <c r="AC279" s="934"/>
      <c r="AD279" s="945"/>
      <c r="AE279" s="999"/>
      <c r="AF279" s="969"/>
      <c r="AG279" s="975"/>
      <c r="AH279" s="969"/>
      <c r="AI279" s="956"/>
      <c r="AJ279" s="956"/>
      <c r="AK279" s="956"/>
      <c r="AL279" s="956"/>
      <c r="AM279" s="953"/>
      <c r="AN279" s="978"/>
      <c r="AO279" s="942"/>
      <c r="AP279" s="942"/>
      <c r="AQ279" s="943"/>
      <c r="AR279" s="973"/>
      <c r="AS279" s="990"/>
      <c r="AT279" s="984"/>
      <c r="AU279" s="984"/>
      <c r="AV279" s="984"/>
      <c r="AW279" s="984"/>
      <c r="AX279" s="984"/>
      <c r="AY279" s="984"/>
      <c r="AZ279" s="984"/>
      <c r="BA279" s="984"/>
      <c r="BB279" s="984"/>
      <c r="BC279" s="984"/>
      <c r="BD279" s="1025"/>
      <c r="BE279" s="1018"/>
      <c r="BF279" s="1014"/>
      <c r="BG279" s="1014"/>
      <c r="BH279" s="1014"/>
      <c r="BI279" s="1008"/>
    </row>
    <row r="280" spans="1:61" ht="45" customHeight="1" x14ac:dyDescent="0.25">
      <c r="A280" s="962"/>
      <c r="B280" s="991"/>
      <c r="C280" s="953"/>
      <c r="D280" s="953"/>
      <c r="E280" s="986"/>
      <c r="F280" s="953"/>
      <c r="G280" s="945"/>
      <c r="H280" s="953"/>
      <c r="I280" s="116" t="s">
        <v>181</v>
      </c>
      <c r="J280" s="149" t="s">
        <v>168</v>
      </c>
      <c r="K280" s="954"/>
      <c r="L280" s="955"/>
      <c r="M280" s="956"/>
      <c r="N280" s="953"/>
      <c r="O280" s="1240"/>
      <c r="P280" s="953"/>
      <c r="Q280" s="957"/>
      <c r="R280" s="962"/>
      <c r="S280" s="957"/>
      <c r="T280" s="957"/>
      <c r="U280" s="957"/>
      <c r="V280" s="962"/>
      <c r="W280" s="957"/>
      <c r="X280" s="957"/>
      <c r="Y280" s="957"/>
      <c r="Z280" s="937"/>
      <c r="AA280" s="934"/>
      <c r="AB280" s="934"/>
      <c r="AC280" s="934"/>
      <c r="AD280" s="945"/>
      <c r="AE280" s="999"/>
      <c r="AF280" s="969"/>
      <c r="AG280" s="975"/>
      <c r="AH280" s="969"/>
      <c r="AI280" s="956"/>
      <c r="AJ280" s="956"/>
      <c r="AK280" s="956"/>
      <c r="AL280" s="956"/>
      <c r="AM280" s="953"/>
      <c r="AN280" s="978"/>
      <c r="AO280" s="942"/>
      <c r="AP280" s="942"/>
      <c r="AQ280" s="943"/>
      <c r="AR280" s="973"/>
      <c r="AS280" s="985"/>
      <c r="AT280" s="987"/>
      <c r="AU280" s="987"/>
      <c r="AV280" s="987"/>
      <c r="AW280" s="987"/>
      <c r="AX280" s="987"/>
      <c r="AY280" s="987"/>
      <c r="AZ280" s="987"/>
      <c r="BA280" s="987"/>
      <c r="BB280" s="987"/>
      <c r="BC280" s="987"/>
      <c r="BD280" s="1011"/>
      <c r="BE280" s="1009"/>
      <c r="BF280" s="981"/>
      <c r="BG280" s="981"/>
      <c r="BH280" s="981"/>
      <c r="BI280" s="1002"/>
    </row>
    <row r="281" spans="1:61" ht="45" customHeight="1" x14ac:dyDescent="0.25">
      <c r="A281" s="962"/>
      <c r="B281" s="991"/>
      <c r="C281" s="953"/>
      <c r="D281" s="953"/>
      <c r="E281" s="986"/>
      <c r="F281" s="953"/>
      <c r="G281" s="945"/>
      <c r="H281" s="953"/>
      <c r="I281" s="116" t="s">
        <v>182</v>
      </c>
      <c r="J281" s="149" t="s">
        <v>147</v>
      </c>
      <c r="K281" s="954"/>
      <c r="L281" s="955"/>
      <c r="M281" s="956"/>
      <c r="N281" s="953"/>
      <c r="O281" s="1240"/>
      <c r="P281" s="953"/>
      <c r="Q281" s="957"/>
      <c r="R281" s="962"/>
      <c r="S281" s="957"/>
      <c r="T281" s="957"/>
      <c r="U281" s="957"/>
      <c r="V281" s="962"/>
      <c r="W281" s="957"/>
      <c r="X281" s="957"/>
      <c r="Y281" s="957"/>
      <c r="Z281" s="937"/>
      <c r="AA281" s="934"/>
      <c r="AB281" s="934"/>
      <c r="AC281" s="934"/>
      <c r="AD281" s="945"/>
      <c r="AE281" s="999"/>
      <c r="AF281" s="969"/>
      <c r="AG281" s="975"/>
      <c r="AH281" s="969"/>
      <c r="AI281" s="956"/>
      <c r="AJ281" s="956"/>
      <c r="AK281" s="956"/>
      <c r="AL281" s="956"/>
      <c r="AM281" s="953"/>
      <c r="AN281" s="978"/>
      <c r="AO281" s="942"/>
      <c r="AP281" s="942"/>
      <c r="AQ281" s="943"/>
      <c r="AR281" s="973"/>
      <c r="AS281" s="985"/>
      <c r="AT281" s="987"/>
      <c r="AU281" s="987"/>
      <c r="AV281" s="987"/>
      <c r="AW281" s="987"/>
      <c r="AX281" s="987"/>
      <c r="AY281" s="987"/>
      <c r="AZ281" s="987"/>
      <c r="BA281" s="987"/>
      <c r="BB281" s="987"/>
      <c r="BC281" s="987"/>
      <c r="BD281" s="1011"/>
      <c r="BE281" s="1009"/>
      <c r="BF281" s="981"/>
      <c r="BG281" s="981"/>
      <c r="BH281" s="981"/>
      <c r="BI281" s="1002"/>
    </row>
    <row r="282" spans="1:61" ht="45" customHeight="1" x14ac:dyDescent="0.25">
      <c r="A282" s="962"/>
      <c r="B282" s="991"/>
      <c r="C282" s="953"/>
      <c r="D282" s="953"/>
      <c r="E282" s="986"/>
      <c r="F282" s="953"/>
      <c r="G282" s="945"/>
      <c r="H282" s="953"/>
      <c r="I282" s="116" t="s">
        <v>183</v>
      </c>
      <c r="J282" s="149" t="s">
        <v>147</v>
      </c>
      <c r="K282" s="954"/>
      <c r="L282" s="955"/>
      <c r="M282" s="956"/>
      <c r="N282" s="953"/>
      <c r="O282" s="1240"/>
      <c r="P282" s="953"/>
      <c r="Q282" s="957"/>
      <c r="R282" s="962"/>
      <c r="S282" s="957"/>
      <c r="T282" s="957"/>
      <c r="U282" s="957"/>
      <c r="V282" s="962"/>
      <c r="W282" s="957"/>
      <c r="X282" s="957"/>
      <c r="Y282" s="957"/>
      <c r="Z282" s="938"/>
      <c r="AA282" s="935"/>
      <c r="AB282" s="935"/>
      <c r="AC282" s="935"/>
      <c r="AD282" s="946"/>
      <c r="AE282" s="1000"/>
      <c r="AF282" s="969"/>
      <c r="AG282" s="975"/>
      <c r="AH282" s="969"/>
      <c r="AI282" s="956"/>
      <c r="AJ282" s="956"/>
      <c r="AK282" s="956"/>
      <c r="AL282" s="956"/>
      <c r="AM282" s="953"/>
      <c r="AN282" s="979"/>
      <c r="AO282" s="942"/>
      <c r="AP282" s="942"/>
      <c r="AQ282" s="943"/>
      <c r="AR282" s="973"/>
      <c r="AS282" s="985"/>
      <c r="AT282" s="987"/>
      <c r="AU282" s="987"/>
      <c r="AV282" s="987"/>
      <c r="AW282" s="987"/>
      <c r="AX282" s="987"/>
      <c r="AY282" s="987"/>
      <c r="AZ282" s="987"/>
      <c r="BA282" s="987"/>
      <c r="BB282" s="987"/>
      <c r="BC282" s="987"/>
      <c r="BD282" s="1011"/>
      <c r="BE282" s="1009"/>
      <c r="BF282" s="981"/>
      <c r="BG282" s="981"/>
      <c r="BH282" s="981"/>
      <c r="BI282" s="1002"/>
    </row>
    <row r="283" spans="1:61" ht="45" customHeight="1" x14ac:dyDescent="0.25">
      <c r="A283" s="962"/>
      <c r="B283" s="991"/>
      <c r="C283" s="953"/>
      <c r="D283" s="953"/>
      <c r="E283" s="986" t="s">
        <v>683</v>
      </c>
      <c r="F283" s="953"/>
      <c r="G283" s="945"/>
      <c r="H283" s="953"/>
      <c r="I283" s="116" t="s">
        <v>184</v>
      </c>
      <c r="J283" s="149" t="s">
        <v>147</v>
      </c>
      <c r="K283" s="954"/>
      <c r="L283" s="955"/>
      <c r="M283" s="956"/>
      <c r="N283" s="953"/>
      <c r="O283" s="986" t="s">
        <v>533</v>
      </c>
      <c r="P283" s="953"/>
      <c r="Q283" s="117" t="s">
        <v>150</v>
      </c>
      <c r="R283" s="118"/>
      <c r="S283" s="117" t="s">
        <v>684</v>
      </c>
      <c r="T283" s="957">
        <v>0</v>
      </c>
      <c r="U283" s="957" t="s">
        <v>685</v>
      </c>
      <c r="V283" s="962"/>
      <c r="W283" s="957">
        <v>0</v>
      </c>
      <c r="X283" s="957" t="b">
        <v>0</v>
      </c>
      <c r="Y283" s="957"/>
      <c r="Z283" s="936"/>
      <c r="AA283" s="214"/>
      <c r="AB283" s="214"/>
      <c r="AC283" s="214"/>
      <c r="AD283" s="944"/>
      <c r="AE283" s="970"/>
      <c r="AF283" s="969"/>
      <c r="AG283" s="975"/>
      <c r="AH283" s="969"/>
      <c r="AI283" s="956"/>
      <c r="AJ283" s="956"/>
      <c r="AK283" s="956"/>
      <c r="AL283" s="956"/>
      <c r="AM283" s="953"/>
      <c r="AN283" s="980" t="s">
        <v>686</v>
      </c>
      <c r="AO283" s="942"/>
      <c r="AP283" s="942"/>
      <c r="AQ283" s="943"/>
      <c r="AR283" s="973" t="s">
        <v>687</v>
      </c>
      <c r="AS283" s="985"/>
      <c r="AT283" s="987"/>
      <c r="AU283" s="987"/>
      <c r="AV283" s="987"/>
      <c r="AW283" s="987"/>
      <c r="AX283" s="987"/>
      <c r="AY283" s="987"/>
      <c r="AZ283" s="987"/>
      <c r="BA283" s="987"/>
      <c r="BB283" s="987"/>
      <c r="BC283" s="987"/>
      <c r="BD283" s="1011"/>
      <c r="BE283" s="1009"/>
      <c r="BF283" s="981"/>
      <c r="BG283" s="981"/>
      <c r="BH283" s="981"/>
      <c r="BI283" s="1002"/>
    </row>
    <row r="284" spans="1:61" ht="45" customHeight="1" x14ac:dyDescent="0.25">
      <c r="A284" s="962"/>
      <c r="B284" s="991"/>
      <c r="C284" s="953"/>
      <c r="D284" s="953"/>
      <c r="E284" s="986"/>
      <c r="F284" s="953"/>
      <c r="G284" s="945"/>
      <c r="H284" s="953"/>
      <c r="I284" s="119" t="s">
        <v>185</v>
      </c>
      <c r="J284" s="149" t="s">
        <v>168</v>
      </c>
      <c r="K284" s="954"/>
      <c r="L284" s="955"/>
      <c r="M284" s="956"/>
      <c r="N284" s="953"/>
      <c r="O284" s="986"/>
      <c r="P284" s="953"/>
      <c r="Q284" s="117" t="s">
        <v>162</v>
      </c>
      <c r="R284" s="118"/>
      <c r="S284" s="117" t="s">
        <v>684</v>
      </c>
      <c r="T284" s="957"/>
      <c r="U284" s="957"/>
      <c r="V284" s="962"/>
      <c r="W284" s="957"/>
      <c r="X284" s="957"/>
      <c r="Y284" s="957"/>
      <c r="Z284" s="937"/>
      <c r="AA284" s="226"/>
      <c r="AB284" s="226"/>
      <c r="AC284" s="226"/>
      <c r="AD284" s="945"/>
      <c r="AE284" s="971"/>
      <c r="AF284" s="969"/>
      <c r="AG284" s="975"/>
      <c r="AH284" s="969"/>
      <c r="AI284" s="956"/>
      <c r="AJ284" s="956"/>
      <c r="AK284" s="956"/>
      <c r="AL284" s="956"/>
      <c r="AM284" s="953"/>
      <c r="AN284" s="980"/>
      <c r="AO284" s="942"/>
      <c r="AP284" s="942"/>
      <c r="AQ284" s="943"/>
      <c r="AR284" s="973"/>
      <c r="AS284" s="985"/>
      <c r="AT284" s="987"/>
      <c r="AU284" s="987"/>
      <c r="AV284" s="987"/>
      <c r="AW284" s="987"/>
      <c r="AX284" s="987"/>
      <c r="AY284" s="987"/>
      <c r="AZ284" s="987"/>
      <c r="BA284" s="987"/>
      <c r="BB284" s="987"/>
      <c r="BC284" s="987"/>
      <c r="BD284" s="1011"/>
      <c r="BE284" s="1009"/>
      <c r="BF284" s="981"/>
      <c r="BG284" s="981"/>
      <c r="BH284" s="981"/>
      <c r="BI284" s="1002"/>
    </row>
    <row r="285" spans="1:61" ht="45" customHeight="1" x14ac:dyDescent="0.25">
      <c r="A285" s="962"/>
      <c r="B285" s="991"/>
      <c r="C285" s="953"/>
      <c r="D285" s="953"/>
      <c r="E285" s="986"/>
      <c r="F285" s="953"/>
      <c r="G285" s="945"/>
      <c r="H285" s="953"/>
      <c r="I285" s="119" t="s">
        <v>186</v>
      </c>
      <c r="J285" s="149" t="s">
        <v>168</v>
      </c>
      <c r="K285" s="954"/>
      <c r="L285" s="955"/>
      <c r="M285" s="956"/>
      <c r="N285" s="953"/>
      <c r="O285" s="986"/>
      <c r="P285" s="953"/>
      <c r="Q285" s="117" t="s">
        <v>165</v>
      </c>
      <c r="R285" s="118"/>
      <c r="S285" s="117" t="s">
        <v>684</v>
      </c>
      <c r="T285" s="957"/>
      <c r="U285" s="957"/>
      <c r="V285" s="962"/>
      <c r="W285" s="957"/>
      <c r="X285" s="957"/>
      <c r="Y285" s="957"/>
      <c r="Z285" s="937"/>
      <c r="AA285" s="226"/>
      <c r="AB285" s="226"/>
      <c r="AC285" s="226"/>
      <c r="AD285" s="945"/>
      <c r="AE285" s="971"/>
      <c r="AF285" s="969"/>
      <c r="AG285" s="975"/>
      <c r="AH285" s="969"/>
      <c r="AI285" s="956"/>
      <c r="AJ285" s="956"/>
      <c r="AK285" s="956"/>
      <c r="AL285" s="956"/>
      <c r="AM285" s="953"/>
      <c r="AN285" s="980"/>
      <c r="AO285" s="942"/>
      <c r="AP285" s="942"/>
      <c r="AQ285" s="943"/>
      <c r="AR285" s="973"/>
      <c r="AS285" s="985"/>
      <c r="AT285" s="987"/>
      <c r="AU285" s="987"/>
      <c r="AV285" s="987"/>
      <c r="AW285" s="987"/>
      <c r="AX285" s="987"/>
      <c r="AY285" s="987"/>
      <c r="AZ285" s="987"/>
      <c r="BA285" s="987"/>
      <c r="BB285" s="987"/>
      <c r="BC285" s="987"/>
      <c r="BD285" s="1011"/>
      <c r="BE285" s="1009"/>
      <c r="BF285" s="981"/>
      <c r="BG285" s="981"/>
      <c r="BH285" s="981"/>
      <c r="BI285" s="1002"/>
    </row>
    <row r="286" spans="1:61" ht="45" customHeight="1" x14ac:dyDescent="0.25">
      <c r="A286" s="962"/>
      <c r="B286" s="991"/>
      <c r="C286" s="953"/>
      <c r="D286" s="953"/>
      <c r="E286" s="986"/>
      <c r="F286" s="953"/>
      <c r="G286" s="945"/>
      <c r="H286" s="953"/>
      <c r="I286" s="119" t="s">
        <v>187</v>
      </c>
      <c r="J286" s="149" t="s">
        <v>168</v>
      </c>
      <c r="K286" s="954"/>
      <c r="L286" s="955"/>
      <c r="M286" s="956"/>
      <c r="N286" s="953"/>
      <c r="O286" s="986"/>
      <c r="P286" s="953"/>
      <c r="Q286" s="117" t="s">
        <v>169</v>
      </c>
      <c r="R286" s="118"/>
      <c r="S286" s="117" t="s">
        <v>684</v>
      </c>
      <c r="T286" s="957"/>
      <c r="U286" s="957"/>
      <c r="V286" s="962"/>
      <c r="W286" s="957"/>
      <c r="X286" s="957"/>
      <c r="Y286" s="957"/>
      <c r="Z286" s="937"/>
      <c r="AA286" s="226"/>
      <c r="AB286" s="226"/>
      <c r="AC286" s="226"/>
      <c r="AD286" s="945"/>
      <c r="AE286" s="971"/>
      <c r="AF286" s="969"/>
      <c r="AG286" s="975"/>
      <c r="AH286" s="969"/>
      <c r="AI286" s="956"/>
      <c r="AJ286" s="956"/>
      <c r="AK286" s="956"/>
      <c r="AL286" s="956"/>
      <c r="AM286" s="953"/>
      <c r="AN286" s="980"/>
      <c r="AO286" s="942"/>
      <c r="AP286" s="942"/>
      <c r="AQ286" s="943"/>
      <c r="AR286" s="973"/>
      <c r="AS286" s="985"/>
      <c r="AT286" s="987"/>
      <c r="AU286" s="987"/>
      <c r="AV286" s="987"/>
      <c r="AW286" s="987"/>
      <c r="AX286" s="987"/>
      <c r="AY286" s="987"/>
      <c r="AZ286" s="987"/>
      <c r="BA286" s="987"/>
      <c r="BB286" s="987"/>
      <c r="BC286" s="987"/>
      <c r="BD286" s="1011"/>
      <c r="BE286" s="1009"/>
      <c r="BF286" s="981"/>
      <c r="BG286" s="981"/>
      <c r="BH286" s="981"/>
      <c r="BI286" s="1002"/>
    </row>
    <row r="287" spans="1:61" ht="45" customHeight="1" x14ac:dyDescent="0.25">
      <c r="A287" s="962"/>
      <c r="B287" s="991"/>
      <c r="C287" s="953"/>
      <c r="D287" s="953"/>
      <c r="E287" s="986"/>
      <c r="F287" s="953"/>
      <c r="G287" s="945"/>
      <c r="H287" s="953"/>
      <c r="I287" s="119" t="s">
        <v>188</v>
      </c>
      <c r="J287" s="149" t="s">
        <v>168</v>
      </c>
      <c r="K287" s="954"/>
      <c r="L287" s="955"/>
      <c r="M287" s="956"/>
      <c r="N287" s="953"/>
      <c r="O287" s="986"/>
      <c r="P287" s="953"/>
      <c r="Q287" s="117" t="s">
        <v>172</v>
      </c>
      <c r="R287" s="118"/>
      <c r="S287" s="117" t="s">
        <v>684</v>
      </c>
      <c r="T287" s="957"/>
      <c r="U287" s="957"/>
      <c r="V287" s="962"/>
      <c r="W287" s="957"/>
      <c r="X287" s="957"/>
      <c r="Y287" s="957"/>
      <c r="Z287" s="937"/>
      <c r="AA287" s="226"/>
      <c r="AB287" s="226"/>
      <c r="AC287" s="226"/>
      <c r="AD287" s="945"/>
      <c r="AE287" s="971"/>
      <c r="AF287" s="969"/>
      <c r="AG287" s="975"/>
      <c r="AH287" s="969"/>
      <c r="AI287" s="956"/>
      <c r="AJ287" s="956"/>
      <c r="AK287" s="956"/>
      <c r="AL287" s="956"/>
      <c r="AM287" s="953"/>
      <c r="AN287" s="980"/>
      <c r="AO287" s="942"/>
      <c r="AP287" s="942"/>
      <c r="AQ287" s="943"/>
      <c r="AR287" s="973"/>
      <c r="AS287" s="985"/>
      <c r="AT287" s="987"/>
      <c r="AU287" s="987"/>
      <c r="AV287" s="987"/>
      <c r="AW287" s="987"/>
      <c r="AX287" s="987"/>
      <c r="AY287" s="987"/>
      <c r="AZ287" s="987"/>
      <c r="BA287" s="987"/>
      <c r="BB287" s="987"/>
      <c r="BC287" s="987"/>
      <c r="BD287" s="1011"/>
      <c r="BE287" s="1009"/>
      <c r="BF287" s="981"/>
      <c r="BG287" s="981"/>
      <c r="BH287" s="981"/>
      <c r="BI287" s="1002"/>
    </row>
    <row r="288" spans="1:61" ht="45" customHeight="1" x14ac:dyDescent="0.25">
      <c r="A288" s="962"/>
      <c r="B288" s="991"/>
      <c r="C288" s="953"/>
      <c r="D288" s="953"/>
      <c r="E288" s="986"/>
      <c r="F288" s="953"/>
      <c r="G288" s="945"/>
      <c r="H288" s="953"/>
      <c r="I288" s="119" t="s">
        <v>189</v>
      </c>
      <c r="J288" s="149" t="s">
        <v>168</v>
      </c>
      <c r="K288" s="954"/>
      <c r="L288" s="955"/>
      <c r="M288" s="956"/>
      <c r="N288" s="953"/>
      <c r="O288" s="986"/>
      <c r="P288" s="953"/>
      <c r="Q288" s="117" t="s">
        <v>175</v>
      </c>
      <c r="R288" s="118"/>
      <c r="S288" s="117" t="s">
        <v>684</v>
      </c>
      <c r="T288" s="957"/>
      <c r="U288" s="957"/>
      <c r="V288" s="962"/>
      <c r="W288" s="957"/>
      <c r="X288" s="957"/>
      <c r="Y288" s="957"/>
      <c r="Z288" s="937"/>
      <c r="AA288" s="226"/>
      <c r="AB288" s="226"/>
      <c r="AC288" s="226"/>
      <c r="AD288" s="945"/>
      <c r="AE288" s="971"/>
      <c r="AF288" s="969"/>
      <c r="AG288" s="975"/>
      <c r="AH288" s="969"/>
      <c r="AI288" s="956"/>
      <c r="AJ288" s="956"/>
      <c r="AK288" s="956"/>
      <c r="AL288" s="956"/>
      <c r="AM288" s="953"/>
      <c r="AN288" s="980"/>
      <c r="AO288" s="942"/>
      <c r="AP288" s="942"/>
      <c r="AQ288" s="943"/>
      <c r="AR288" s="973"/>
      <c r="AS288" s="985"/>
      <c r="AT288" s="987"/>
      <c r="AU288" s="987"/>
      <c r="AV288" s="987"/>
      <c r="AW288" s="987"/>
      <c r="AX288" s="987"/>
      <c r="AY288" s="987"/>
      <c r="AZ288" s="987"/>
      <c r="BA288" s="987"/>
      <c r="BB288" s="987"/>
      <c r="BC288" s="987"/>
      <c r="BD288" s="1011"/>
      <c r="BE288" s="1009"/>
      <c r="BF288" s="981"/>
      <c r="BG288" s="981"/>
      <c r="BH288" s="981"/>
      <c r="BI288" s="1002"/>
    </row>
    <row r="289" spans="1:61" ht="45" customHeight="1" x14ac:dyDescent="0.25">
      <c r="A289" s="962"/>
      <c r="B289" s="991"/>
      <c r="C289" s="953"/>
      <c r="D289" s="953"/>
      <c r="E289" s="986"/>
      <c r="F289" s="953"/>
      <c r="G289" s="945"/>
      <c r="H289" s="953"/>
      <c r="I289" s="119" t="s">
        <v>190</v>
      </c>
      <c r="J289" s="149" t="s">
        <v>168</v>
      </c>
      <c r="K289" s="954"/>
      <c r="L289" s="955"/>
      <c r="M289" s="956"/>
      <c r="N289" s="953"/>
      <c r="O289" s="986"/>
      <c r="P289" s="953"/>
      <c r="Q289" s="117" t="s">
        <v>178</v>
      </c>
      <c r="R289" s="118"/>
      <c r="S289" s="117" t="s">
        <v>684</v>
      </c>
      <c r="T289" s="957"/>
      <c r="U289" s="957"/>
      <c r="V289" s="962"/>
      <c r="W289" s="957"/>
      <c r="X289" s="957"/>
      <c r="Y289" s="957"/>
      <c r="Z289" s="937"/>
      <c r="AA289" s="226"/>
      <c r="AB289" s="226"/>
      <c r="AC289" s="226"/>
      <c r="AD289" s="945"/>
      <c r="AE289" s="971"/>
      <c r="AF289" s="969"/>
      <c r="AG289" s="975"/>
      <c r="AH289" s="969"/>
      <c r="AI289" s="956"/>
      <c r="AJ289" s="956"/>
      <c r="AK289" s="956"/>
      <c r="AL289" s="956"/>
      <c r="AM289" s="953"/>
      <c r="AN289" s="980"/>
      <c r="AO289" s="942"/>
      <c r="AP289" s="942"/>
      <c r="AQ289" s="943"/>
      <c r="AR289" s="973"/>
      <c r="AS289" s="985"/>
      <c r="AT289" s="987"/>
      <c r="AU289" s="987"/>
      <c r="AV289" s="987"/>
      <c r="AW289" s="987"/>
      <c r="AX289" s="987"/>
      <c r="AY289" s="987"/>
      <c r="AZ289" s="987"/>
      <c r="BA289" s="987"/>
      <c r="BB289" s="987"/>
      <c r="BC289" s="987"/>
      <c r="BD289" s="1011"/>
      <c r="BE289" s="1009"/>
      <c r="BF289" s="981"/>
      <c r="BG289" s="981"/>
      <c r="BH289" s="981"/>
      <c r="BI289" s="1002"/>
    </row>
    <row r="290" spans="1:61" ht="45" customHeight="1" thickBot="1" x14ac:dyDescent="0.3">
      <c r="A290" s="962"/>
      <c r="B290" s="991"/>
      <c r="C290" s="953"/>
      <c r="D290" s="953"/>
      <c r="E290" s="986"/>
      <c r="F290" s="953"/>
      <c r="G290" s="946"/>
      <c r="H290" s="953"/>
      <c r="I290" s="119" t="s">
        <v>191</v>
      </c>
      <c r="J290" s="149" t="s">
        <v>168</v>
      </c>
      <c r="K290" s="954"/>
      <c r="L290" s="955"/>
      <c r="M290" s="956"/>
      <c r="N290" s="953"/>
      <c r="O290" s="986"/>
      <c r="P290" s="953"/>
      <c r="Q290" s="117"/>
      <c r="R290" s="118"/>
      <c r="S290" s="117"/>
      <c r="T290" s="957"/>
      <c r="U290" s="957"/>
      <c r="V290" s="962"/>
      <c r="W290" s="957"/>
      <c r="X290" s="957"/>
      <c r="Y290" s="957"/>
      <c r="Z290" s="938"/>
      <c r="AA290" s="227"/>
      <c r="AB290" s="227"/>
      <c r="AC290" s="227"/>
      <c r="AD290" s="946"/>
      <c r="AE290" s="972"/>
      <c r="AF290" s="969"/>
      <c r="AG290" s="975"/>
      <c r="AH290" s="969"/>
      <c r="AI290" s="956"/>
      <c r="AJ290" s="956"/>
      <c r="AK290" s="956"/>
      <c r="AL290" s="956"/>
      <c r="AM290" s="953"/>
      <c r="AN290" s="980"/>
      <c r="AO290" s="942"/>
      <c r="AP290" s="942"/>
      <c r="AQ290" s="943"/>
      <c r="AR290" s="973"/>
      <c r="AS290" s="985"/>
      <c r="AT290" s="987"/>
      <c r="AU290" s="987"/>
      <c r="AV290" s="987"/>
      <c r="AW290" s="987"/>
      <c r="AX290" s="987"/>
      <c r="AY290" s="987"/>
      <c r="AZ290" s="987"/>
      <c r="BA290" s="987"/>
      <c r="BB290" s="987"/>
      <c r="BC290" s="987"/>
      <c r="BD290" s="1011"/>
      <c r="BE290" s="1009"/>
      <c r="BF290" s="981"/>
      <c r="BG290" s="981"/>
      <c r="BH290" s="981"/>
      <c r="BI290" s="1002"/>
    </row>
    <row r="291" spans="1:61" ht="46.5" customHeight="1" x14ac:dyDescent="0.25">
      <c r="A291" s="962">
        <v>16</v>
      </c>
      <c r="B291" s="991" t="s">
        <v>688</v>
      </c>
      <c r="C291" s="953" t="s">
        <v>689</v>
      </c>
      <c r="D291" s="953" t="s">
        <v>142</v>
      </c>
      <c r="E291" s="986" t="s">
        <v>690</v>
      </c>
      <c r="F291" s="953" t="s">
        <v>691</v>
      </c>
      <c r="G291" s="944" t="s">
        <v>527</v>
      </c>
      <c r="H291" s="953" t="s">
        <v>145</v>
      </c>
      <c r="I291" s="116" t="s">
        <v>146</v>
      </c>
      <c r="J291" s="149" t="s">
        <v>147</v>
      </c>
      <c r="K291" s="954">
        <f>COUNTIF(J291:J309,"Si")</f>
        <v>15</v>
      </c>
      <c r="L291" s="955" t="str">
        <f>+IF(AND(K291&lt;6,K291&gt;0),"Moderado",IF(AND(K291&lt;12,K291&gt;5),"Mayor",IF(AND(K291&lt;20,K291&gt;11),"Catastrófico","Responda las Preguntas de Impacto")))</f>
        <v>Catastrófico</v>
      </c>
      <c r="M291" s="956" t="str">
        <f>IF(AND(EXACT(H291,"Rara vez"),(EXACT(L291,"Moderado"))),"Moderado",IF(AND(EXACT(H291,"Rara vez"),(EXACT(L291,"Mayor"))),"Alto",IF(AND(EXACT(H291,"Rara vez"),(EXACT(L291,"Catastrófico"))),"Extremo",IF(AND(EXACT(H291,"Improbable"),(EXACT(L291,"Moderado"))),"Moderado",IF(AND(EXACT(H291,"Improbable"),(EXACT(L291,"Mayor"))),"Alto",IF(AND(EXACT(H291,"Improbable"),(EXACT(L291,"Catastrófico"))),"Extremo",IF(AND(EXACT(H291,"Posible"),(EXACT(L291,"Moderado"))),"Alto",IF(AND(EXACT(H291,"Posible"),(EXACT(L291,"Mayor"))),"Extremo",IF(AND(EXACT(H291,"Posible"),(EXACT(L291,"Catastrófico"))),"Extremo",IF(AND(EXACT(H291,"Probable"),(EXACT(L291,"Moderado"))),"Alto",IF(AND(EXACT(H291,"Probable"),(EXACT(L291,"Mayor"))),"Extremo",IF(AND(EXACT(H291,"Probable"),(EXACT(L291,"Catastrófico"))),"Extremo",IF(AND(EXACT(H291,"Casi Seguro"),(EXACT(L291,"Moderado"))),"Extremo",IF(AND(EXACT(H291,"Casi Seguro"),(EXACT(L291,"Mayor"))),"Extremo",IF(AND(EXACT(H291,"Casi Seguro"),(EXACT(L291,"Catastrófico"))),"Extremo","")))))))))))))))</f>
        <v>Extremo</v>
      </c>
      <c r="N291" s="953" t="s">
        <v>528</v>
      </c>
      <c r="O291" s="986" t="s">
        <v>692</v>
      </c>
      <c r="P291" s="953" t="s">
        <v>149</v>
      </c>
      <c r="Q291" s="117" t="s">
        <v>150</v>
      </c>
      <c r="R291" s="118" t="s">
        <v>151</v>
      </c>
      <c r="S291" s="117">
        <f>+IFERROR(VLOOKUP(R291,[19]DATOS!$E$2:$F$17,2,FALSE),"")</f>
        <v>15</v>
      </c>
      <c r="T291" s="957">
        <f>SUM(S291:S297)</f>
        <v>100</v>
      </c>
      <c r="U291" s="957" t="str">
        <f>+IF(AND(T291&lt;=100,T291&gt;=96),"Fuerte",IF(AND(T291&lt;=95,T291&gt;=86),"Moderado",IF(AND(T291&lt;=85,K291&gt;=0),"Débil"," ")))</f>
        <v>Fuerte</v>
      </c>
      <c r="V291" s="962" t="s">
        <v>693</v>
      </c>
      <c r="W291" s="957" t="str">
        <f>IF(AND(EXACT(U291,"Fuerte"),(EXACT(V291,"Fuerte"))),"Fuerte",IF(AND(EXACT(U291,"Fuerte"),(EXACT(V291,"Moderado"))),"Moderado",IF(AND(EXACT(U291,"Fuerte"),(EXACT(V291,"Débil"))),"Débil",IF(AND(EXACT(U291,"Moderado"),(EXACT(V291,"Fuerte"))),"Moderado",IF(AND(EXACT(U291,"Moderado"),(EXACT(V291,"Moderado"))),"Moderado",IF(AND(EXACT(U291,"Moderado"),(EXACT(V291,"Débil"))),"Débil",IF(AND(EXACT(U291,"Débil"),(EXACT(V291,"Fuerte"))),"Débil",IF(AND(EXACT(U291,"Débil"),(EXACT(V291,"Moderado"))),"Débil",IF(AND(EXACT(U291,"Débil"),(EXACT(V291,"Débil"))),"Débil",)))))))))</f>
        <v>Moderado</v>
      </c>
      <c r="X291" s="957">
        <f>IF(W291="Fuerte",100,IF(W291="Moderado",50,IF(W291="Débil",0)))</f>
        <v>50</v>
      </c>
      <c r="Y291" s="957">
        <f>AVERAGE(X291:X309)</f>
        <v>50</v>
      </c>
      <c r="Z291" s="936" t="s">
        <v>539</v>
      </c>
      <c r="AA291" s="933">
        <v>0.33</v>
      </c>
      <c r="AB291" s="933">
        <v>0.33</v>
      </c>
      <c r="AC291" s="933">
        <v>0.34</v>
      </c>
      <c r="AD291" s="944" t="s">
        <v>694</v>
      </c>
      <c r="AE291" s="970" t="s">
        <v>695</v>
      </c>
      <c r="AF291" s="969" t="str">
        <f>+IF(Y291=100,"Fuerte",IF(AND(Y291&lt;=99,Y291&gt;=50),"Moderado",IF(Y291&lt;50,"Débil"," ")))</f>
        <v>Moderado</v>
      </c>
      <c r="AG291" s="975" t="s">
        <v>156</v>
      </c>
      <c r="AH291" s="969" t="s">
        <v>157</v>
      </c>
      <c r="AI291" s="956" t="str">
        <f>IF(AND(OR(AH291="Directamente",AH291="Indirectamente",AH291="No Disminuye"),(AF291="Fuerte"),(AG291="Directamente"),(OR(H291="Rara vez",H291="Improbable",H291="Posible"))),"Rara vez",IF(AND(OR(AH291="Directamente",AH291="Indirectamente",AH291="No Disminuye"),(AF291="Fuerte"),(AG291="Directamente"),(H291="Probable")),"Improbable",IF(AND(OR(AH291="Directamente",AH291="Indirectamente",AH291="No Disminuye"),(AF291="Fuerte"),(AG291="Directamente"),(H291="Casi Seguro")),"Posible",IF(AND(AH291="Directamente",AG291="No disminuye",AF291="Fuerte"),H291,IF(AND(OR(AH291="Directamente",AH291="Indirectamente",AH291="No Disminuye"),AF291="Moderado",AG291="Directamente",(OR(H291="Rara vez",H291="Improbable"))),"Rara vez",IF(AND(OR(AH291="Directamente",AH291="Indirectamente",AH291="No Disminuye"),(AF291="Moderado"),(AG291="Directamente"),(H291="Posible")),"Improbable",IF(AND(OR(AH291="Directamente",AH291="Indirectamente",AH291="No Disminuye"),(AF291="Moderado"),(AG291="Directamente"),(H291="Probable")),"Posible",IF(AND(OR(AH291="Directamente",AH291="Indirectamente",AH291="No Disminuye"),(AF291="Moderado"),(AG291="Directamente"),(H291="Casi Seguro")),"Probable",IF(AND(AH291="Directamente",AG291="No disminuye",AF291="Moderado"),H291,IF(AF291="Débil",H291," ESTA COMBINACION NO ESTÁ CONTEMPLADA EN LA METODOLOGÍA "))))))))))</f>
        <v>Rara vez</v>
      </c>
      <c r="AJ291" s="956" t="str">
        <f>IF(AND(OR(AH291="Directamente",AH291="Indirectamente",AH291="No Disminuye"),AF291="Moderado",AG291="Directamente",(OR(H291="Raro",H291="Improbable"))),"Raro",IF(AND(OR(AH291="Directamente",AH291="Indirectamente",AH291="No Disminuye"),(AF291="Moderado"),(AG291="Directamente"),(H291="Posible")),"Improbable",IF(AND(OR(AH291="Directamente",AH291="Indirectamente",AH291="No Disminuye"),(AF291="Moderado"),(AG291="Directamente"),(H291="Probable")),"Posible",IF(AND(OR(AH291="Directamente",AH291="Indirectamente",AH291="No Disminuye"),(AF291="Moderado"),(AG291="Directamente"),(H291="Casi Seguro")),"Probable",IF(AND(AH291="Directamente",AG291="No disminuye",AF291="Moderado"),H291," ")))))</f>
        <v xml:space="preserve"> </v>
      </c>
      <c r="AK291" s="956" t="str">
        <f>L291</f>
        <v>Catastrófico</v>
      </c>
      <c r="AL291" s="956" t="str">
        <f>IF(AND(EXACT(AI291,"Rara vez"),(EXACT(AK291,"Moderado"))),"Moderado",IF(AND(EXACT(AI291,"Rara vez"),(EXACT(AK291,"Mayor"))),"Alto",IF(AND(EXACT(AI291,"Rara vez"),(EXACT(AK291,"Catastrófico"))),"Extremo",IF(AND(EXACT(AI291,"Improbable"),(EXACT(AK291,"Moderado"))),"Moderado",IF(AND(EXACT(AI291,"Improbable"),(EXACT(AK291,"Mayor"))),"Alto",IF(AND(EXACT(AI291,"Improbable"),(EXACT(AK291,"Catastrófico"))),"Extremo",IF(AND(EXACT(AI291,"Posible"),(EXACT(AK291,"Moderado"))),"Alto",IF(AND(EXACT(AI291,"Posible"),(EXACT(AK291,"Mayor"))),"Extremo",IF(AND(EXACT(AI291,"Posible"),(EXACT(AK291,"Catastrófico"))),"Extremo",IF(AND(EXACT(AI291,"Probable"),(EXACT(AK291,"Moderado"))),"Alto",IF(AND(EXACT(AI291,"Probable"),(EXACT(AK291,"Mayor"))),"Extremo",IF(AND(EXACT(AI291,"Probable"),(EXACT(AK291,"Catastrófico"))),"Extremo",IF(AND(EXACT(AI291,"Casi Seguro"),(EXACT(AK291,"Moderado"))),"Extremo",IF(AND(EXACT(AI291,"Casi Seguro"),(EXACT(AK291,"Mayor"))),"Extremo",IF(AND(EXACT(AI291,"Casi Seguro"),(EXACT(AK291,"Catastrófico"))),"Extremo","")))))))))))))))</f>
        <v>Extremo</v>
      </c>
      <c r="AM291" s="953" t="s">
        <v>528</v>
      </c>
      <c r="AN291" s="977" t="s">
        <v>696</v>
      </c>
      <c r="AO291" s="942" t="s">
        <v>697</v>
      </c>
      <c r="AP291" s="942">
        <v>44926</v>
      </c>
      <c r="AQ291" s="943" t="s">
        <v>698</v>
      </c>
      <c r="AR291" s="973" t="s">
        <v>699</v>
      </c>
      <c r="AS291" s="988"/>
      <c r="AT291" s="982"/>
      <c r="AU291" s="982"/>
      <c r="AV291" s="982"/>
      <c r="AW291" s="982"/>
      <c r="AX291" s="982"/>
      <c r="AY291" s="982"/>
      <c r="AZ291" s="982"/>
      <c r="BA291" s="982"/>
      <c r="BB291" s="982"/>
      <c r="BC291" s="982"/>
      <c r="BD291" s="1023"/>
      <c r="BE291" s="1016"/>
      <c r="BF291" s="1012"/>
      <c r="BG291" s="1012"/>
      <c r="BH291" s="1012"/>
      <c r="BI291" s="1006"/>
    </row>
    <row r="292" spans="1:61" ht="30" customHeight="1" x14ac:dyDescent="0.25">
      <c r="A292" s="962"/>
      <c r="B292" s="991"/>
      <c r="C292" s="953"/>
      <c r="D292" s="953"/>
      <c r="E292" s="986"/>
      <c r="F292" s="953"/>
      <c r="G292" s="945"/>
      <c r="H292" s="953"/>
      <c r="I292" s="116" t="s">
        <v>161</v>
      </c>
      <c r="J292" s="149" t="s">
        <v>147</v>
      </c>
      <c r="K292" s="954"/>
      <c r="L292" s="955"/>
      <c r="M292" s="956"/>
      <c r="N292" s="953"/>
      <c r="O292" s="986"/>
      <c r="P292" s="953"/>
      <c r="Q292" s="117" t="s">
        <v>162</v>
      </c>
      <c r="R292" s="118" t="s">
        <v>163</v>
      </c>
      <c r="S292" s="117">
        <f>+IFERROR(VLOOKUP(R292,[19]DATOS!$E$2:$F$17,2,FALSE),"")</f>
        <v>15</v>
      </c>
      <c r="T292" s="957"/>
      <c r="U292" s="957"/>
      <c r="V292" s="962"/>
      <c r="W292" s="957"/>
      <c r="X292" s="957"/>
      <c r="Y292" s="957"/>
      <c r="Z292" s="937"/>
      <c r="AA292" s="934"/>
      <c r="AB292" s="934"/>
      <c r="AC292" s="934"/>
      <c r="AD292" s="945"/>
      <c r="AE292" s="971"/>
      <c r="AF292" s="969"/>
      <c r="AG292" s="975"/>
      <c r="AH292" s="969"/>
      <c r="AI292" s="956"/>
      <c r="AJ292" s="956"/>
      <c r="AK292" s="956"/>
      <c r="AL292" s="956"/>
      <c r="AM292" s="953"/>
      <c r="AN292" s="978"/>
      <c r="AO292" s="942"/>
      <c r="AP292" s="942"/>
      <c r="AQ292" s="943"/>
      <c r="AR292" s="973"/>
      <c r="AS292" s="989"/>
      <c r="AT292" s="983"/>
      <c r="AU292" s="983"/>
      <c r="AV292" s="983"/>
      <c r="AW292" s="983"/>
      <c r="AX292" s="983"/>
      <c r="AY292" s="983"/>
      <c r="AZ292" s="983"/>
      <c r="BA292" s="983"/>
      <c r="BB292" s="983"/>
      <c r="BC292" s="983"/>
      <c r="BD292" s="1024"/>
      <c r="BE292" s="1017"/>
      <c r="BF292" s="1013"/>
      <c r="BG292" s="1013"/>
      <c r="BH292" s="1013"/>
      <c r="BI292" s="1007"/>
    </row>
    <row r="293" spans="1:61" ht="30" customHeight="1" x14ac:dyDescent="0.25">
      <c r="A293" s="962"/>
      <c r="B293" s="991"/>
      <c r="C293" s="953"/>
      <c r="D293" s="953"/>
      <c r="E293" s="986"/>
      <c r="F293" s="953"/>
      <c r="G293" s="945"/>
      <c r="H293" s="953"/>
      <c r="I293" s="116" t="s">
        <v>164</v>
      </c>
      <c r="J293" s="149" t="s">
        <v>147</v>
      </c>
      <c r="K293" s="954"/>
      <c r="L293" s="955"/>
      <c r="M293" s="956"/>
      <c r="N293" s="953"/>
      <c r="O293" s="986"/>
      <c r="P293" s="953"/>
      <c r="Q293" s="117" t="s">
        <v>165</v>
      </c>
      <c r="R293" s="118" t="s">
        <v>166</v>
      </c>
      <c r="S293" s="117">
        <f>+IFERROR(VLOOKUP(R293,[19]DATOS!$E$2:$F$17,2,FALSE),"")</f>
        <v>15</v>
      </c>
      <c r="T293" s="957"/>
      <c r="U293" s="957"/>
      <c r="V293" s="962"/>
      <c r="W293" s="957"/>
      <c r="X293" s="957"/>
      <c r="Y293" s="957"/>
      <c r="Z293" s="937"/>
      <c r="AA293" s="934"/>
      <c r="AB293" s="934"/>
      <c r="AC293" s="934"/>
      <c r="AD293" s="945"/>
      <c r="AE293" s="971"/>
      <c r="AF293" s="969"/>
      <c r="AG293" s="975"/>
      <c r="AH293" s="969"/>
      <c r="AI293" s="956"/>
      <c r="AJ293" s="956"/>
      <c r="AK293" s="956"/>
      <c r="AL293" s="956"/>
      <c r="AM293" s="953"/>
      <c r="AN293" s="978"/>
      <c r="AO293" s="942"/>
      <c r="AP293" s="942"/>
      <c r="AQ293" s="943"/>
      <c r="AR293" s="973"/>
      <c r="AS293" s="989"/>
      <c r="AT293" s="983"/>
      <c r="AU293" s="983"/>
      <c r="AV293" s="983"/>
      <c r="AW293" s="983"/>
      <c r="AX293" s="983"/>
      <c r="AY293" s="983"/>
      <c r="AZ293" s="983"/>
      <c r="BA293" s="983"/>
      <c r="BB293" s="983"/>
      <c r="BC293" s="983"/>
      <c r="BD293" s="1024"/>
      <c r="BE293" s="1017"/>
      <c r="BF293" s="1013"/>
      <c r="BG293" s="1013"/>
      <c r="BH293" s="1013"/>
      <c r="BI293" s="1007"/>
    </row>
    <row r="294" spans="1:61" ht="30" customHeight="1" x14ac:dyDescent="0.25">
      <c r="A294" s="962"/>
      <c r="B294" s="991"/>
      <c r="C294" s="953"/>
      <c r="D294" s="953"/>
      <c r="E294" s="986"/>
      <c r="F294" s="953"/>
      <c r="G294" s="945"/>
      <c r="H294" s="953"/>
      <c r="I294" s="116" t="s">
        <v>167</v>
      </c>
      <c r="J294" s="149" t="s">
        <v>147</v>
      </c>
      <c r="K294" s="954"/>
      <c r="L294" s="955"/>
      <c r="M294" s="956"/>
      <c r="N294" s="953"/>
      <c r="O294" s="986"/>
      <c r="P294" s="953"/>
      <c r="Q294" s="117" t="s">
        <v>169</v>
      </c>
      <c r="R294" s="118" t="s">
        <v>170</v>
      </c>
      <c r="S294" s="117">
        <f>+IFERROR(VLOOKUP(R294,[19]DATOS!$E$2:$F$17,2,FALSE),"")</f>
        <v>15</v>
      </c>
      <c r="T294" s="957"/>
      <c r="U294" s="957"/>
      <c r="V294" s="962"/>
      <c r="W294" s="957"/>
      <c r="X294" s="957"/>
      <c r="Y294" s="957"/>
      <c r="Z294" s="937"/>
      <c r="AA294" s="934"/>
      <c r="AB294" s="934"/>
      <c r="AC294" s="934"/>
      <c r="AD294" s="945"/>
      <c r="AE294" s="971"/>
      <c r="AF294" s="969"/>
      <c r="AG294" s="975"/>
      <c r="AH294" s="969"/>
      <c r="AI294" s="956"/>
      <c r="AJ294" s="956"/>
      <c r="AK294" s="956"/>
      <c r="AL294" s="956"/>
      <c r="AM294" s="953"/>
      <c r="AN294" s="978"/>
      <c r="AO294" s="942"/>
      <c r="AP294" s="942"/>
      <c r="AQ294" s="943"/>
      <c r="AR294" s="973"/>
      <c r="AS294" s="989"/>
      <c r="AT294" s="983"/>
      <c r="AU294" s="983"/>
      <c r="AV294" s="983"/>
      <c r="AW294" s="983"/>
      <c r="AX294" s="983"/>
      <c r="AY294" s="983"/>
      <c r="AZ294" s="983"/>
      <c r="BA294" s="983"/>
      <c r="BB294" s="983"/>
      <c r="BC294" s="983"/>
      <c r="BD294" s="1024"/>
      <c r="BE294" s="1017"/>
      <c r="BF294" s="1013"/>
      <c r="BG294" s="1013"/>
      <c r="BH294" s="1013"/>
      <c r="BI294" s="1007"/>
    </row>
    <row r="295" spans="1:61" ht="30" customHeight="1" x14ac:dyDescent="0.25">
      <c r="A295" s="962"/>
      <c r="B295" s="991"/>
      <c r="C295" s="953"/>
      <c r="D295" s="953"/>
      <c r="E295" s="986"/>
      <c r="F295" s="953"/>
      <c r="G295" s="945"/>
      <c r="H295" s="953"/>
      <c r="I295" s="116" t="s">
        <v>171</v>
      </c>
      <c r="J295" s="149" t="s">
        <v>147</v>
      </c>
      <c r="K295" s="954"/>
      <c r="L295" s="955"/>
      <c r="M295" s="956"/>
      <c r="N295" s="953"/>
      <c r="O295" s="986"/>
      <c r="P295" s="953"/>
      <c r="Q295" s="117" t="s">
        <v>172</v>
      </c>
      <c r="R295" s="118" t="s">
        <v>173</v>
      </c>
      <c r="S295" s="117">
        <f>+IFERROR(VLOOKUP(R295,[19]DATOS!$E$2:$F$17,2,FALSE),"")</f>
        <v>15</v>
      </c>
      <c r="T295" s="957"/>
      <c r="U295" s="957"/>
      <c r="V295" s="962"/>
      <c r="W295" s="957"/>
      <c r="X295" s="957"/>
      <c r="Y295" s="957"/>
      <c r="Z295" s="937"/>
      <c r="AA295" s="934"/>
      <c r="AB295" s="934"/>
      <c r="AC295" s="934"/>
      <c r="AD295" s="945"/>
      <c r="AE295" s="971"/>
      <c r="AF295" s="969"/>
      <c r="AG295" s="975"/>
      <c r="AH295" s="969"/>
      <c r="AI295" s="956"/>
      <c r="AJ295" s="956"/>
      <c r="AK295" s="956"/>
      <c r="AL295" s="956"/>
      <c r="AM295" s="953"/>
      <c r="AN295" s="978"/>
      <c r="AO295" s="942"/>
      <c r="AP295" s="942"/>
      <c r="AQ295" s="943"/>
      <c r="AR295" s="973"/>
      <c r="AS295" s="989"/>
      <c r="AT295" s="983"/>
      <c r="AU295" s="983"/>
      <c r="AV295" s="983"/>
      <c r="AW295" s="983"/>
      <c r="AX295" s="983"/>
      <c r="AY295" s="983"/>
      <c r="AZ295" s="983"/>
      <c r="BA295" s="983"/>
      <c r="BB295" s="983"/>
      <c r="BC295" s="983"/>
      <c r="BD295" s="1024"/>
      <c r="BE295" s="1017"/>
      <c r="BF295" s="1013"/>
      <c r="BG295" s="1013"/>
      <c r="BH295" s="1013"/>
      <c r="BI295" s="1007"/>
    </row>
    <row r="296" spans="1:61" ht="30" customHeight="1" x14ac:dyDescent="0.25">
      <c r="A296" s="962"/>
      <c r="B296" s="991"/>
      <c r="C296" s="953"/>
      <c r="D296" s="953"/>
      <c r="E296" s="986"/>
      <c r="F296" s="953"/>
      <c r="G296" s="945"/>
      <c r="H296" s="953"/>
      <c r="I296" s="116" t="s">
        <v>174</v>
      </c>
      <c r="J296" s="149" t="s">
        <v>147</v>
      </c>
      <c r="K296" s="954"/>
      <c r="L296" s="955"/>
      <c r="M296" s="956"/>
      <c r="N296" s="953"/>
      <c r="O296" s="986"/>
      <c r="P296" s="953"/>
      <c r="Q296" s="117" t="s">
        <v>175</v>
      </c>
      <c r="R296" s="118" t="s">
        <v>176</v>
      </c>
      <c r="S296" s="117">
        <f>+IFERROR(VLOOKUP(R296,[19]DATOS!$E$2:$F$17,2,FALSE),"")</f>
        <v>15</v>
      </c>
      <c r="T296" s="957"/>
      <c r="U296" s="957"/>
      <c r="V296" s="962"/>
      <c r="W296" s="957"/>
      <c r="X296" s="957"/>
      <c r="Y296" s="957"/>
      <c r="Z296" s="937"/>
      <c r="AA296" s="934"/>
      <c r="AB296" s="934"/>
      <c r="AC296" s="934"/>
      <c r="AD296" s="945"/>
      <c r="AE296" s="971"/>
      <c r="AF296" s="969"/>
      <c r="AG296" s="975"/>
      <c r="AH296" s="969"/>
      <c r="AI296" s="956"/>
      <c r="AJ296" s="956"/>
      <c r="AK296" s="956"/>
      <c r="AL296" s="956"/>
      <c r="AM296" s="953"/>
      <c r="AN296" s="978"/>
      <c r="AO296" s="942"/>
      <c r="AP296" s="942"/>
      <c r="AQ296" s="943"/>
      <c r="AR296" s="973"/>
      <c r="AS296" s="989"/>
      <c r="AT296" s="983"/>
      <c r="AU296" s="983"/>
      <c r="AV296" s="983"/>
      <c r="AW296" s="983"/>
      <c r="AX296" s="983"/>
      <c r="AY296" s="983"/>
      <c r="AZ296" s="983"/>
      <c r="BA296" s="983"/>
      <c r="BB296" s="983"/>
      <c r="BC296" s="983"/>
      <c r="BD296" s="1024"/>
      <c r="BE296" s="1017"/>
      <c r="BF296" s="1013"/>
      <c r="BG296" s="1013"/>
      <c r="BH296" s="1013"/>
      <c r="BI296" s="1007"/>
    </row>
    <row r="297" spans="1:61" ht="30" customHeight="1" x14ac:dyDescent="0.25">
      <c r="A297" s="962"/>
      <c r="B297" s="991"/>
      <c r="C297" s="953"/>
      <c r="D297" s="953"/>
      <c r="E297" s="986"/>
      <c r="F297" s="953"/>
      <c r="G297" s="945"/>
      <c r="H297" s="953"/>
      <c r="I297" s="116" t="s">
        <v>177</v>
      </c>
      <c r="J297" s="149" t="s">
        <v>147</v>
      </c>
      <c r="K297" s="954"/>
      <c r="L297" s="955"/>
      <c r="M297" s="956"/>
      <c r="N297" s="953"/>
      <c r="O297" s="986"/>
      <c r="P297" s="953"/>
      <c r="Q297" s="117" t="s">
        <v>178</v>
      </c>
      <c r="R297" s="118" t="s">
        <v>179</v>
      </c>
      <c r="S297" s="117">
        <f>+IFERROR(VLOOKUP(R297,[19]DATOS!$E$2:$F$17,2,FALSE),"")</f>
        <v>10</v>
      </c>
      <c r="T297" s="957"/>
      <c r="U297" s="957"/>
      <c r="V297" s="962"/>
      <c r="W297" s="957"/>
      <c r="X297" s="957"/>
      <c r="Y297" s="957"/>
      <c r="Z297" s="937"/>
      <c r="AA297" s="934"/>
      <c r="AB297" s="934"/>
      <c r="AC297" s="934"/>
      <c r="AD297" s="945"/>
      <c r="AE297" s="971"/>
      <c r="AF297" s="969"/>
      <c r="AG297" s="975"/>
      <c r="AH297" s="969"/>
      <c r="AI297" s="956"/>
      <c r="AJ297" s="956"/>
      <c r="AK297" s="956"/>
      <c r="AL297" s="956"/>
      <c r="AM297" s="953"/>
      <c r="AN297" s="978"/>
      <c r="AO297" s="942"/>
      <c r="AP297" s="942"/>
      <c r="AQ297" s="943"/>
      <c r="AR297" s="973"/>
      <c r="AS297" s="989"/>
      <c r="AT297" s="983"/>
      <c r="AU297" s="983"/>
      <c r="AV297" s="983"/>
      <c r="AW297" s="983"/>
      <c r="AX297" s="983"/>
      <c r="AY297" s="983"/>
      <c r="AZ297" s="983"/>
      <c r="BA297" s="983"/>
      <c r="BB297" s="983"/>
      <c r="BC297" s="983"/>
      <c r="BD297" s="1024"/>
      <c r="BE297" s="1017"/>
      <c r="BF297" s="1013"/>
      <c r="BG297" s="1013"/>
      <c r="BH297" s="1013"/>
      <c r="BI297" s="1007"/>
    </row>
    <row r="298" spans="1:61" ht="72" customHeight="1" x14ac:dyDescent="0.25">
      <c r="A298" s="962"/>
      <c r="B298" s="991"/>
      <c r="C298" s="953"/>
      <c r="D298" s="953"/>
      <c r="E298" s="986"/>
      <c r="F298" s="953"/>
      <c r="G298" s="945"/>
      <c r="H298" s="953"/>
      <c r="I298" s="116" t="s">
        <v>180</v>
      </c>
      <c r="J298" s="149" t="s">
        <v>147</v>
      </c>
      <c r="K298" s="954"/>
      <c r="L298" s="955"/>
      <c r="M298" s="956"/>
      <c r="N298" s="953"/>
      <c r="O298" s="986"/>
      <c r="P298" s="953"/>
      <c r="Q298" s="957"/>
      <c r="R298" s="962"/>
      <c r="S298" s="957"/>
      <c r="T298" s="957"/>
      <c r="U298" s="957"/>
      <c r="V298" s="962"/>
      <c r="W298" s="957"/>
      <c r="X298" s="957"/>
      <c r="Y298" s="957"/>
      <c r="Z298" s="937"/>
      <c r="AA298" s="934"/>
      <c r="AB298" s="934"/>
      <c r="AC298" s="934"/>
      <c r="AD298" s="945"/>
      <c r="AE298" s="971"/>
      <c r="AF298" s="969"/>
      <c r="AG298" s="975"/>
      <c r="AH298" s="969"/>
      <c r="AI298" s="956"/>
      <c r="AJ298" s="956"/>
      <c r="AK298" s="956"/>
      <c r="AL298" s="956"/>
      <c r="AM298" s="953"/>
      <c r="AN298" s="978"/>
      <c r="AO298" s="942"/>
      <c r="AP298" s="942"/>
      <c r="AQ298" s="943"/>
      <c r="AR298" s="973"/>
      <c r="AS298" s="990"/>
      <c r="AT298" s="984"/>
      <c r="AU298" s="984"/>
      <c r="AV298" s="984"/>
      <c r="AW298" s="984"/>
      <c r="AX298" s="984"/>
      <c r="AY298" s="984"/>
      <c r="AZ298" s="984"/>
      <c r="BA298" s="984"/>
      <c r="BB298" s="984"/>
      <c r="BC298" s="984"/>
      <c r="BD298" s="1025"/>
      <c r="BE298" s="1018"/>
      <c r="BF298" s="1014"/>
      <c r="BG298" s="1014"/>
      <c r="BH298" s="1014"/>
      <c r="BI298" s="1008"/>
    </row>
    <row r="299" spans="1:61" ht="45" customHeight="1" x14ac:dyDescent="0.25">
      <c r="A299" s="962"/>
      <c r="B299" s="991"/>
      <c r="C299" s="953"/>
      <c r="D299" s="953"/>
      <c r="E299" s="986"/>
      <c r="F299" s="953"/>
      <c r="G299" s="945"/>
      <c r="H299" s="953"/>
      <c r="I299" s="116" t="s">
        <v>181</v>
      </c>
      <c r="J299" s="149" t="s">
        <v>147</v>
      </c>
      <c r="K299" s="954"/>
      <c r="L299" s="955"/>
      <c r="M299" s="956"/>
      <c r="N299" s="953"/>
      <c r="O299" s="986"/>
      <c r="P299" s="953"/>
      <c r="Q299" s="957"/>
      <c r="R299" s="962"/>
      <c r="S299" s="957"/>
      <c r="T299" s="957"/>
      <c r="U299" s="957"/>
      <c r="V299" s="962"/>
      <c r="W299" s="957"/>
      <c r="X299" s="957"/>
      <c r="Y299" s="957"/>
      <c r="Z299" s="937"/>
      <c r="AA299" s="934"/>
      <c r="AB299" s="934"/>
      <c r="AC299" s="934"/>
      <c r="AD299" s="945"/>
      <c r="AE299" s="971"/>
      <c r="AF299" s="969"/>
      <c r="AG299" s="975"/>
      <c r="AH299" s="969"/>
      <c r="AI299" s="956"/>
      <c r="AJ299" s="956"/>
      <c r="AK299" s="956"/>
      <c r="AL299" s="956"/>
      <c r="AM299" s="953"/>
      <c r="AN299" s="978"/>
      <c r="AO299" s="942"/>
      <c r="AP299" s="942"/>
      <c r="AQ299" s="943"/>
      <c r="AR299" s="973"/>
      <c r="AS299" s="985"/>
      <c r="AT299" s="987"/>
      <c r="AU299" s="987"/>
      <c r="AV299" s="987"/>
      <c r="AW299" s="987"/>
      <c r="AX299" s="987"/>
      <c r="AY299" s="987"/>
      <c r="AZ299" s="987"/>
      <c r="BA299" s="987"/>
      <c r="BB299" s="987"/>
      <c r="BC299" s="987"/>
      <c r="BD299" s="1011"/>
      <c r="BE299" s="1009"/>
      <c r="BF299" s="981"/>
      <c r="BG299" s="981"/>
      <c r="BH299" s="981"/>
      <c r="BI299" s="1002"/>
    </row>
    <row r="300" spans="1:61" ht="45" customHeight="1" x14ac:dyDescent="0.25">
      <c r="A300" s="962"/>
      <c r="B300" s="991"/>
      <c r="C300" s="953"/>
      <c r="D300" s="953"/>
      <c r="E300" s="986"/>
      <c r="F300" s="953"/>
      <c r="G300" s="945"/>
      <c r="H300" s="953"/>
      <c r="I300" s="116" t="s">
        <v>182</v>
      </c>
      <c r="J300" s="149" t="s">
        <v>147</v>
      </c>
      <c r="K300" s="954"/>
      <c r="L300" s="955"/>
      <c r="M300" s="956"/>
      <c r="N300" s="953"/>
      <c r="O300" s="986"/>
      <c r="P300" s="953"/>
      <c r="Q300" s="957"/>
      <c r="R300" s="962"/>
      <c r="S300" s="957"/>
      <c r="T300" s="957"/>
      <c r="U300" s="957"/>
      <c r="V300" s="962"/>
      <c r="W300" s="957"/>
      <c r="X300" s="957"/>
      <c r="Y300" s="957"/>
      <c r="Z300" s="937"/>
      <c r="AA300" s="934"/>
      <c r="AB300" s="934"/>
      <c r="AC300" s="934"/>
      <c r="AD300" s="945"/>
      <c r="AE300" s="971"/>
      <c r="AF300" s="969"/>
      <c r="AG300" s="975"/>
      <c r="AH300" s="969"/>
      <c r="AI300" s="956"/>
      <c r="AJ300" s="956"/>
      <c r="AK300" s="956"/>
      <c r="AL300" s="956"/>
      <c r="AM300" s="953"/>
      <c r="AN300" s="978"/>
      <c r="AO300" s="942"/>
      <c r="AP300" s="942"/>
      <c r="AQ300" s="943"/>
      <c r="AR300" s="973"/>
      <c r="AS300" s="985"/>
      <c r="AT300" s="987"/>
      <c r="AU300" s="987"/>
      <c r="AV300" s="987"/>
      <c r="AW300" s="987"/>
      <c r="AX300" s="987"/>
      <c r="AY300" s="987"/>
      <c r="AZ300" s="987"/>
      <c r="BA300" s="987"/>
      <c r="BB300" s="987"/>
      <c r="BC300" s="987"/>
      <c r="BD300" s="1011"/>
      <c r="BE300" s="1009"/>
      <c r="BF300" s="981"/>
      <c r="BG300" s="981"/>
      <c r="BH300" s="981"/>
      <c r="BI300" s="1002"/>
    </row>
    <row r="301" spans="1:61" ht="45" customHeight="1" x14ac:dyDescent="0.25">
      <c r="A301" s="962"/>
      <c r="B301" s="991"/>
      <c r="C301" s="953"/>
      <c r="D301" s="953"/>
      <c r="E301" s="986"/>
      <c r="F301" s="953"/>
      <c r="G301" s="945"/>
      <c r="H301" s="953"/>
      <c r="I301" s="116" t="s">
        <v>183</v>
      </c>
      <c r="J301" s="149" t="s">
        <v>147</v>
      </c>
      <c r="K301" s="954"/>
      <c r="L301" s="955"/>
      <c r="M301" s="956"/>
      <c r="N301" s="953"/>
      <c r="O301" s="986"/>
      <c r="P301" s="953"/>
      <c r="Q301" s="957"/>
      <c r="R301" s="962"/>
      <c r="S301" s="957"/>
      <c r="T301" s="957"/>
      <c r="U301" s="957"/>
      <c r="V301" s="962"/>
      <c r="W301" s="957"/>
      <c r="X301" s="957"/>
      <c r="Y301" s="957"/>
      <c r="Z301" s="938"/>
      <c r="AA301" s="935"/>
      <c r="AB301" s="935"/>
      <c r="AC301" s="935"/>
      <c r="AD301" s="946"/>
      <c r="AE301" s="972"/>
      <c r="AF301" s="969"/>
      <c r="AG301" s="975"/>
      <c r="AH301" s="969"/>
      <c r="AI301" s="956"/>
      <c r="AJ301" s="956"/>
      <c r="AK301" s="956"/>
      <c r="AL301" s="956"/>
      <c r="AM301" s="953"/>
      <c r="AN301" s="979"/>
      <c r="AO301" s="942"/>
      <c r="AP301" s="942"/>
      <c r="AQ301" s="943"/>
      <c r="AR301" s="973"/>
      <c r="AS301" s="985"/>
      <c r="AT301" s="987"/>
      <c r="AU301" s="987"/>
      <c r="AV301" s="987"/>
      <c r="AW301" s="987"/>
      <c r="AX301" s="987"/>
      <c r="AY301" s="987"/>
      <c r="AZ301" s="987"/>
      <c r="BA301" s="987"/>
      <c r="BB301" s="987"/>
      <c r="BC301" s="987"/>
      <c r="BD301" s="1011"/>
      <c r="BE301" s="1009"/>
      <c r="BF301" s="981"/>
      <c r="BG301" s="981"/>
      <c r="BH301" s="981"/>
      <c r="BI301" s="1002"/>
    </row>
    <row r="302" spans="1:61" ht="45" customHeight="1" x14ac:dyDescent="0.25">
      <c r="A302" s="962"/>
      <c r="B302" s="991"/>
      <c r="C302" s="953"/>
      <c r="D302" s="953"/>
      <c r="E302" s="986" t="s">
        <v>532</v>
      </c>
      <c r="F302" s="953"/>
      <c r="G302" s="945"/>
      <c r="H302" s="953"/>
      <c r="I302" s="116" t="s">
        <v>184</v>
      </c>
      <c r="J302" s="149" t="s">
        <v>147</v>
      </c>
      <c r="K302" s="954"/>
      <c r="L302" s="955"/>
      <c r="M302" s="956"/>
      <c r="N302" s="953"/>
      <c r="O302" s="986"/>
      <c r="P302" s="953"/>
      <c r="Q302" s="117" t="s">
        <v>150</v>
      </c>
      <c r="R302" s="118"/>
      <c r="S302" s="117" t="str">
        <f>+IFERROR(VLOOKUP(R302,[19]DATOS!$E$2:$F$17,2,FALSE),"")</f>
        <v/>
      </c>
      <c r="T302" s="957">
        <f>SUM(S302:S308)</f>
        <v>0</v>
      </c>
      <c r="U302" s="957" t="str">
        <f>+IF(AND(T302&lt;=100,T302&gt;=96),"Fuerte",IF(AND(T302&lt;=95,T302&gt;=86),"Moderado",IF(AND(T302&lt;=85,K302&gt;=0),"Débil"," ")))</f>
        <v>Débil</v>
      </c>
      <c r="V302" s="962"/>
      <c r="W302" s="957">
        <f>IF(AND(EXACT(U302,"Fuerte"),(EXACT(V302,"Fuerte"))),"Fuerte",IF(AND(EXACT(U302,"Fuerte"),(EXACT(V302,"Moderado"))),"Moderado",IF(AND(EXACT(U302,"Fuerte"),(EXACT(V302,"Débil"))),"Débil",IF(AND(EXACT(U302,"Moderado"),(EXACT(V302,"Fuerte"))),"Moderado",IF(AND(EXACT(U302,"Moderado"),(EXACT(V302,"Moderado"))),"Moderado",IF(AND(EXACT(U302,"Moderado"),(EXACT(V302,"Débil"))),"Débil",IF(AND(EXACT(U302,"Débil"),(EXACT(V302,"Fuerte"))),"Débil",IF(AND(EXACT(U302,"Débil"),(EXACT(V302,"Moderado"))),"Débil",IF(AND(EXACT(U302,"Débil"),(EXACT(V302,"Débil"))),"Débil",)))))))))</f>
        <v>0</v>
      </c>
      <c r="X302" s="957" t="b">
        <f>IF(W302="Fuerte",100,IF(W302="Moderado",50,IF(W302="Débil",0)))</f>
        <v>0</v>
      </c>
      <c r="Y302" s="957"/>
      <c r="Z302" s="936"/>
      <c r="AA302" s="214"/>
      <c r="AB302" s="214"/>
      <c r="AC302" s="214"/>
      <c r="AD302" s="944"/>
      <c r="AE302" s="970"/>
      <c r="AF302" s="969"/>
      <c r="AG302" s="975"/>
      <c r="AH302" s="969"/>
      <c r="AI302" s="956"/>
      <c r="AJ302" s="956"/>
      <c r="AK302" s="956"/>
      <c r="AL302" s="956"/>
      <c r="AM302" s="953"/>
      <c r="AN302" s="980" t="s">
        <v>700</v>
      </c>
      <c r="AO302" s="942"/>
      <c r="AP302" s="942"/>
      <c r="AQ302" s="943"/>
      <c r="AR302" s="973" t="s">
        <v>701</v>
      </c>
      <c r="AS302" s="985"/>
      <c r="AT302" s="987"/>
      <c r="AU302" s="987"/>
      <c r="AV302" s="987"/>
      <c r="AW302" s="987"/>
      <c r="AX302" s="987"/>
      <c r="AY302" s="987"/>
      <c r="AZ302" s="987"/>
      <c r="BA302" s="987"/>
      <c r="BB302" s="987"/>
      <c r="BC302" s="987"/>
      <c r="BD302" s="1011"/>
      <c r="BE302" s="1009"/>
      <c r="BF302" s="981"/>
      <c r="BG302" s="981"/>
      <c r="BH302" s="981"/>
      <c r="BI302" s="1002"/>
    </row>
    <row r="303" spans="1:61" ht="45" customHeight="1" x14ac:dyDescent="0.25">
      <c r="A303" s="962"/>
      <c r="B303" s="991"/>
      <c r="C303" s="953"/>
      <c r="D303" s="953"/>
      <c r="E303" s="986"/>
      <c r="F303" s="953"/>
      <c r="G303" s="945"/>
      <c r="H303" s="953"/>
      <c r="I303" s="119" t="s">
        <v>185</v>
      </c>
      <c r="J303" s="149" t="s">
        <v>168</v>
      </c>
      <c r="K303" s="954"/>
      <c r="L303" s="955"/>
      <c r="M303" s="956"/>
      <c r="N303" s="953"/>
      <c r="O303" s="986"/>
      <c r="P303" s="953"/>
      <c r="Q303" s="117" t="s">
        <v>162</v>
      </c>
      <c r="R303" s="118"/>
      <c r="S303" s="117" t="str">
        <f>+IFERROR(VLOOKUP(R303,[19]DATOS!$E$2:$F$17,2,FALSE),"")</f>
        <v/>
      </c>
      <c r="T303" s="957"/>
      <c r="U303" s="957"/>
      <c r="V303" s="962"/>
      <c r="W303" s="957"/>
      <c r="X303" s="957"/>
      <c r="Y303" s="957"/>
      <c r="Z303" s="937"/>
      <c r="AA303" s="226"/>
      <c r="AB303" s="226"/>
      <c r="AC303" s="226"/>
      <c r="AD303" s="945"/>
      <c r="AE303" s="971"/>
      <c r="AF303" s="969"/>
      <c r="AG303" s="975"/>
      <c r="AH303" s="969"/>
      <c r="AI303" s="956"/>
      <c r="AJ303" s="956"/>
      <c r="AK303" s="956"/>
      <c r="AL303" s="956"/>
      <c r="AM303" s="953"/>
      <c r="AN303" s="980"/>
      <c r="AO303" s="942"/>
      <c r="AP303" s="942"/>
      <c r="AQ303" s="943"/>
      <c r="AR303" s="973"/>
      <c r="AS303" s="985"/>
      <c r="AT303" s="987"/>
      <c r="AU303" s="987"/>
      <c r="AV303" s="987"/>
      <c r="AW303" s="987"/>
      <c r="AX303" s="987"/>
      <c r="AY303" s="987"/>
      <c r="AZ303" s="987"/>
      <c r="BA303" s="987"/>
      <c r="BB303" s="987"/>
      <c r="BC303" s="987"/>
      <c r="BD303" s="1011"/>
      <c r="BE303" s="1009"/>
      <c r="BF303" s="981"/>
      <c r="BG303" s="981"/>
      <c r="BH303" s="981"/>
      <c r="BI303" s="1002"/>
    </row>
    <row r="304" spans="1:61" ht="45" customHeight="1" x14ac:dyDescent="0.25">
      <c r="A304" s="962"/>
      <c r="B304" s="991"/>
      <c r="C304" s="953"/>
      <c r="D304" s="953"/>
      <c r="E304" s="986"/>
      <c r="F304" s="953"/>
      <c r="G304" s="945"/>
      <c r="H304" s="953"/>
      <c r="I304" s="119" t="s">
        <v>186</v>
      </c>
      <c r="J304" s="149" t="s">
        <v>147</v>
      </c>
      <c r="K304" s="954"/>
      <c r="L304" s="955"/>
      <c r="M304" s="956"/>
      <c r="N304" s="953"/>
      <c r="O304" s="986"/>
      <c r="P304" s="953"/>
      <c r="Q304" s="117" t="s">
        <v>165</v>
      </c>
      <c r="R304" s="118"/>
      <c r="S304" s="117" t="str">
        <f>+IFERROR(VLOOKUP(R304,[19]DATOS!$E$2:$F$17,2,FALSE),"")</f>
        <v/>
      </c>
      <c r="T304" s="957"/>
      <c r="U304" s="957"/>
      <c r="V304" s="962"/>
      <c r="W304" s="957"/>
      <c r="X304" s="957"/>
      <c r="Y304" s="957"/>
      <c r="Z304" s="937"/>
      <c r="AA304" s="226"/>
      <c r="AB304" s="226"/>
      <c r="AC304" s="226"/>
      <c r="AD304" s="945"/>
      <c r="AE304" s="971"/>
      <c r="AF304" s="969"/>
      <c r="AG304" s="975"/>
      <c r="AH304" s="969"/>
      <c r="AI304" s="956"/>
      <c r="AJ304" s="956"/>
      <c r="AK304" s="956"/>
      <c r="AL304" s="956"/>
      <c r="AM304" s="953"/>
      <c r="AN304" s="980"/>
      <c r="AO304" s="942"/>
      <c r="AP304" s="942"/>
      <c r="AQ304" s="943"/>
      <c r="AR304" s="973"/>
      <c r="AS304" s="985"/>
      <c r="AT304" s="987"/>
      <c r="AU304" s="987"/>
      <c r="AV304" s="987"/>
      <c r="AW304" s="987"/>
      <c r="AX304" s="987"/>
      <c r="AY304" s="987"/>
      <c r="AZ304" s="987"/>
      <c r="BA304" s="987"/>
      <c r="BB304" s="987"/>
      <c r="BC304" s="987"/>
      <c r="BD304" s="1011"/>
      <c r="BE304" s="1009"/>
      <c r="BF304" s="981"/>
      <c r="BG304" s="981"/>
      <c r="BH304" s="981"/>
      <c r="BI304" s="1002"/>
    </row>
    <row r="305" spans="1:61" ht="45" customHeight="1" x14ac:dyDescent="0.25">
      <c r="A305" s="962"/>
      <c r="B305" s="991"/>
      <c r="C305" s="953"/>
      <c r="D305" s="953"/>
      <c r="E305" s="986"/>
      <c r="F305" s="953"/>
      <c r="G305" s="945"/>
      <c r="H305" s="953"/>
      <c r="I305" s="119" t="s">
        <v>187</v>
      </c>
      <c r="J305" s="149" t="s">
        <v>147</v>
      </c>
      <c r="K305" s="954"/>
      <c r="L305" s="955"/>
      <c r="M305" s="956"/>
      <c r="N305" s="953"/>
      <c r="O305" s="986"/>
      <c r="P305" s="953"/>
      <c r="Q305" s="117" t="s">
        <v>169</v>
      </c>
      <c r="R305" s="118"/>
      <c r="S305" s="117" t="str">
        <f>+IFERROR(VLOOKUP(R305,[19]DATOS!$E$2:$F$17,2,FALSE),"")</f>
        <v/>
      </c>
      <c r="T305" s="957"/>
      <c r="U305" s="957"/>
      <c r="V305" s="962"/>
      <c r="W305" s="957"/>
      <c r="X305" s="957"/>
      <c r="Y305" s="957"/>
      <c r="Z305" s="937"/>
      <c r="AA305" s="226"/>
      <c r="AB305" s="226"/>
      <c r="AC305" s="226"/>
      <c r="AD305" s="945"/>
      <c r="AE305" s="971"/>
      <c r="AF305" s="969"/>
      <c r="AG305" s="975"/>
      <c r="AH305" s="969"/>
      <c r="AI305" s="956"/>
      <c r="AJ305" s="956"/>
      <c r="AK305" s="956"/>
      <c r="AL305" s="956"/>
      <c r="AM305" s="953"/>
      <c r="AN305" s="980"/>
      <c r="AO305" s="942"/>
      <c r="AP305" s="942"/>
      <c r="AQ305" s="943"/>
      <c r="AR305" s="973"/>
      <c r="AS305" s="985"/>
      <c r="AT305" s="987"/>
      <c r="AU305" s="987"/>
      <c r="AV305" s="987"/>
      <c r="AW305" s="987"/>
      <c r="AX305" s="987"/>
      <c r="AY305" s="987"/>
      <c r="AZ305" s="987"/>
      <c r="BA305" s="987"/>
      <c r="BB305" s="987"/>
      <c r="BC305" s="987"/>
      <c r="BD305" s="1011"/>
      <c r="BE305" s="1009"/>
      <c r="BF305" s="981"/>
      <c r="BG305" s="981"/>
      <c r="BH305" s="981"/>
      <c r="BI305" s="1002"/>
    </row>
    <row r="306" spans="1:61" ht="45" customHeight="1" x14ac:dyDescent="0.25">
      <c r="A306" s="962"/>
      <c r="B306" s="991"/>
      <c r="C306" s="953"/>
      <c r="D306" s="953"/>
      <c r="E306" s="986"/>
      <c r="F306" s="953"/>
      <c r="G306" s="945"/>
      <c r="H306" s="953"/>
      <c r="I306" s="119" t="s">
        <v>188</v>
      </c>
      <c r="J306" s="120" t="s">
        <v>168</v>
      </c>
      <c r="K306" s="954"/>
      <c r="L306" s="955"/>
      <c r="M306" s="956"/>
      <c r="N306" s="953"/>
      <c r="O306" s="986"/>
      <c r="P306" s="953"/>
      <c r="Q306" s="117" t="s">
        <v>172</v>
      </c>
      <c r="R306" s="118"/>
      <c r="S306" s="117" t="str">
        <f>+IFERROR(VLOOKUP(R306,[19]DATOS!$E$2:$F$17,2,FALSE),"")</f>
        <v/>
      </c>
      <c r="T306" s="957"/>
      <c r="U306" s="957"/>
      <c r="V306" s="962"/>
      <c r="W306" s="957"/>
      <c r="X306" s="957"/>
      <c r="Y306" s="957"/>
      <c r="Z306" s="937"/>
      <c r="AA306" s="226"/>
      <c r="AB306" s="226"/>
      <c r="AC306" s="226"/>
      <c r="AD306" s="945"/>
      <c r="AE306" s="971"/>
      <c r="AF306" s="969"/>
      <c r="AG306" s="975"/>
      <c r="AH306" s="969"/>
      <c r="AI306" s="956"/>
      <c r="AJ306" s="956"/>
      <c r="AK306" s="956"/>
      <c r="AL306" s="956"/>
      <c r="AM306" s="953"/>
      <c r="AN306" s="980"/>
      <c r="AO306" s="942"/>
      <c r="AP306" s="942"/>
      <c r="AQ306" s="943"/>
      <c r="AR306" s="973"/>
      <c r="AS306" s="985"/>
      <c r="AT306" s="987"/>
      <c r="AU306" s="987"/>
      <c r="AV306" s="987"/>
      <c r="AW306" s="987"/>
      <c r="AX306" s="987"/>
      <c r="AY306" s="987"/>
      <c r="AZ306" s="987"/>
      <c r="BA306" s="987"/>
      <c r="BB306" s="987"/>
      <c r="BC306" s="987"/>
      <c r="BD306" s="1011"/>
      <c r="BE306" s="1009"/>
      <c r="BF306" s="981"/>
      <c r="BG306" s="981"/>
      <c r="BH306" s="981"/>
      <c r="BI306" s="1002"/>
    </row>
    <row r="307" spans="1:61" ht="45" customHeight="1" x14ac:dyDescent="0.25">
      <c r="A307" s="962"/>
      <c r="B307" s="991"/>
      <c r="C307" s="953"/>
      <c r="D307" s="953"/>
      <c r="E307" s="986"/>
      <c r="F307" s="953"/>
      <c r="G307" s="945"/>
      <c r="H307" s="953"/>
      <c r="I307" s="119" t="s">
        <v>189</v>
      </c>
      <c r="J307" s="149" t="s">
        <v>147</v>
      </c>
      <c r="K307" s="954"/>
      <c r="L307" s="955"/>
      <c r="M307" s="956"/>
      <c r="N307" s="953"/>
      <c r="O307" s="986"/>
      <c r="P307" s="953"/>
      <c r="Q307" s="117" t="s">
        <v>175</v>
      </c>
      <c r="R307" s="118"/>
      <c r="S307" s="117" t="str">
        <f>+IFERROR(VLOOKUP(R307,[19]DATOS!$E$2:$F$17,2,FALSE),"")</f>
        <v/>
      </c>
      <c r="T307" s="957"/>
      <c r="U307" s="957"/>
      <c r="V307" s="962"/>
      <c r="W307" s="957"/>
      <c r="X307" s="957"/>
      <c r="Y307" s="957"/>
      <c r="Z307" s="937"/>
      <c r="AA307" s="226"/>
      <c r="AB307" s="226"/>
      <c r="AC307" s="226"/>
      <c r="AD307" s="945"/>
      <c r="AE307" s="971"/>
      <c r="AF307" s="969"/>
      <c r="AG307" s="975"/>
      <c r="AH307" s="969"/>
      <c r="AI307" s="956"/>
      <c r="AJ307" s="956"/>
      <c r="AK307" s="956"/>
      <c r="AL307" s="956"/>
      <c r="AM307" s="953"/>
      <c r="AN307" s="980"/>
      <c r="AO307" s="942"/>
      <c r="AP307" s="942"/>
      <c r="AQ307" s="943"/>
      <c r="AR307" s="973"/>
      <c r="AS307" s="985"/>
      <c r="AT307" s="987"/>
      <c r="AU307" s="987"/>
      <c r="AV307" s="987"/>
      <c r="AW307" s="987"/>
      <c r="AX307" s="987"/>
      <c r="AY307" s="987"/>
      <c r="AZ307" s="987"/>
      <c r="BA307" s="987"/>
      <c r="BB307" s="987"/>
      <c r="BC307" s="987"/>
      <c r="BD307" s="1011"/>
      <c r="BE307" s="1009"/>
      <c r="BF307" s="981"/>
      <c r="BG307" s="981"/>
      <c r="BH307" s="981"/>
      <c r="BI307" s="1002"/>
    </row>
    <row r="308" spans="1:61" ht="45" customHeight="1" x14ac:dyDescent="0.25">
      <c r="A308" s="962"/>
      <c r="B308" s="991"/>
      <c r="C308" s="953"/>
      <c r="D308" s="953"/>
      <c r="E308" s="986"/>
      <c r="F308" s="953"/>
      <c r="G308" s="945"/>
      <c r="H308" s="953"/>
      <c r="I308" s="119" t="s">
        <v>190</v>
      </c>
      <c r="J308" s="149" t="s">
        <v>168</v>
      </c>
      <c r="K308" s="954"/>
      <c r="L308" s="955"/>
      <c r="M308" s="956"/>
      <c r="N308" s="953"/>
      <c r="O308" s="986"/>
      <c r="P308" s="953"/>
      <c r="Q308" s="117" t="s">
        <v>178</v>
      </c>
      <c r="R308" s="118"/>
      <c r="S308" s="117" t="str">
        <f>+IFERROR(VLOOKUP(R308,[19]DATOS!$E$2:$F$17,2,FALSE),"")</f>
        <v/>
      </c>
      <c r="T308" s="957"/>
      <c r="U308" s="957"/>
      <c r="V308" s="962"/>
      <c r="W308" s="957"/>
      <c r="X308" s="957"/>
      <c r="Y308" s="957"/>
      <c r="Z308" s="937"/>
      <c r="AA308" s="226"/>
      <c r="AB308" s="226"/>
      <c r="AC308" s="226"/>
      <c r="AD308" s="945"/>
      <c r="AE308" s="971"/>
      <c r="AF308" s="969"/>
      <c r="AG308" s="975"/>
      <c r="AH308" s="969"/>
      <c r="AI308" s="956"/>
      <c r="AJ308" s="956"/>
      <c r="AK308" s="956"/>
      <c r="AL308" s="956"/>
      <c r="AM308" s="953"/>
      <c r="AN308" s="980"/>
      <c r="AO308" s="942"/>
      <c r="AP308" s="942"/>
      <c r="AQ308" s="943"/>
      <c r="AR308" s="973"/>
      <c r="AS308" s="985"/>
      <c r="AT308" s="987"/>
      <c r="AU308" s="987"/>
      <c r="AV308" s="987"/>
      <c r="AW308" s="987"/>
      <c r="AX308" s="987"/>
      <c r="AY308" s="987"/>
      <c r="AZ308" s="987"/>
      <c r="BA308" s="987"/>
      <c r="BB308" s="987"/>
      <c r="BC308" s="987"/>
      <c r="BD308" s="1011"/>
      <c r="BE308" s="1009"/>
      <c r="BF308" s="981"/>
      <c r="BG308" s="981"/>
      <c r="BH308" s="981"/>
      <c r="BI308" s="1002"/>
    </row>
    <row r="309" spans="1:61" ht="45" customHeight="1" x14ac:dyDescent="0.25">
      <c r="A309" s="962"/>
      <c r="B309" s="991"/>
      <c r="C309" s="953"/>
      <c r="D309" s="953"/>
      <c r="E309" s="986"/>
      <c r="F309" s="953"/>
      <c r="G309" s="946"/>
      <c r="H309" s="953"/>
      <c r="I309" s="119" t="s">
        <v>191</v>
      </c>
      <c r="J309" s="149" t="s">
        <v>168</v>
      </c>
      <c r="K309" s="954"/>
      <c r="L309" s="955"/>
      <c r="M309" s="956"/>
      <c r="N309" s="953"/>
      <c r="O309" s="986"/>
      <c r="P309" s="953"/>
      <c r="Q309" s="117"/>
      <c r="R309" s="118"/>
      <c r="S309" s="117"/>
      <c r="T309" s="957"/>
      <c r="U309" s="957"/>
      <c r="V309" s="962"/>
      <c r="W309" s="957"/>
      <c r="X309" s="957"/>
      <c r="Y309" s="957"/>
      <c r="Z309" s="938"/>
      <c r="AA309" s="227"/>
      <c r="AB309" s="227"/>
      <c r="AC309" s="227"/>
      <c r="AD309" s="946"/>
      <c r="AE309" s="972"/>
      <c r="AF309" s="969"/>
      <c r="AG309" s="975"/>
      <c r="AH309" s="969"/>
      <c r="AI309" s="956"/>
      <c r="AJ309" s="956"/>
      <c r="AK309" s="956"/>
      <c r="AL309" s="956"/>
      <c r="AM309" s="953"/>
      <c r="AN309" s="980"/>
      <c r="AO309" s="942"/>
      <c r="AP309" s="942"/>
      <c r="AQ309" s="943"/>
      <c r="AR309" s="973"/>
      <c r="AS309" s="985"/>
      <c r="AT309" s="987"/>
      <c r="AU309" s="987"/>
      <c r="AV309" s="987"/>
      <c r="AW309" s="987"/>
      <c r="AX309" s="987"/>
      <c r="AY309" s="987"/>
      <c r="AZ309" s="987"/>
      <c r="BA309" s="987"/>
      <c r="BB309" s="987"/>
      <c r="BC309" s="987"/>
      <c r="BD309" s="1011"/>
      <c r="BE309" s="1009"/>
      <c r="BF309" s="981"/>
      <c r="BG309" s="981"/>
      <c r="BH309" s="981"/>
      <c r="BI309" s="1002"/>
    </row>
    <row r="310" spans="1:61" ht="15" customHeight="1" x14ac:dyDescent="0.25">
      <c r="A310" s="1010">
        <v>17</v>
      </c>
      <c r="B310" s="991" t="s">
        <v>702</v>
      </c>
      <c r="C310" s="953" t="s">
        <v>259</v>
      </c>
      <c r="D310" s="953" t="s">
        <v>142</v>
      </c>
      <c r="E310" s="986" t="s">
        <v>703</v>
      </c>
      <c r="F310" s="953" t="s">
        <v>704</v>
      </c>
      <c r="G310" s="944" t="s">
        <v>527</v>
      </c>
      <c r="H310" s="953" t="s">
        <v>145</v>
      </c>
      <c r="I310" s="116" t="s">
        <v>146</v>
      </c>
      <c r="J310" s="149" t="s">
        <v>147</v>
      </c>
      <c r="K310" s="954">
        <v>13</v>
      </c>
      <c r="L310" s="955" t="s">
        <v>705</v>
      </c>
      <c r="M310" s="995" t="s">
        <v>647</v>
      </c>
      <c r="N310" s="953" t="s">
        <v>528</v>
      </c>
      <c r="O310" s="986" t="s">
        <v>706</v>
      </c>
      <c r="P310" s="953" t="s">
        <v>149</v>
      </c>
      <c r="Q310" s="117" t="s">
        <v>150</v>
      </c>
      <c r="R310" s="118" t="s">
        <v>151</v>
      </c>
      <c r="S310" s="117">
        <v>15</v>
      </c>
      <c r="T310" s="957">
        <v>100</v>
      </c>
      <c r="U310" s="957" t="s">
        <v>152</v>
      </c>
      <c r="V310" s="962" t="s">
        <v>152</v>
      </c>
      <c r="W310" s="957" t="s">
        <v>152</v>
      </c>
      <c r="X310" s="957">
        <v>100</v>
      </c>
      <c r="Y310" s="957">
        <v>100</v>
      </c>
      <c r="Z310" s="1003" t="s">
        <v>66</v>
      </c>
      <c r="AA310" s="936">
        <v>1</v>
      </c>
      <c r="AB310" s="936">
        <v>1</v>
      </c>
      <c r="AC310" s="936">
        <v>1</v>
      </c>
      <c r="AD310" s="953" t="s">
        <v>707</v>
      </c>
      <c r="AE310" s="974" t="s">
        <v>708</v>
      </c>
      <c r="AF310" s="969" t="s">
        <v>152</v>
      </c>
      <c r="AG310" s="975" t="s">
        <v>156</v>
      </c>
      <c r="AH310" s="969" t="s">
        <v>157</v>
      </c>
      <c r="AI310" s="956" t="s">
        <v>145</v>
      </c>
      <c r="AJ310" s="956" t="s">
        <v>651</v>
      </c>
      <c r="AK310" s="956" t="s">
        <v>705</v>
      </c>
      <c r="AL310" s="995" t="s">
        <v>647</v>
      </c>
      <c r="AM310" s="953" t="s">
        <v>528</v>
      </c>
      <c r="AN310" s="980" t="s">
        <v>709</v>
      </c>
      <c r="AO310" s="942">
        <v>44562</v>
      </c>
      <c r="AP310" s="942">
        <v>44926</v>
      </c>
      <c r="AQ310" s="943" t="s">
        <v>710</v>
      </c>
      <c r="AR310" s="973" t="s">
        <v>711</v>
      </c>
    </row>
    <row r="311" spans="1:61" x14ac:dyDescent="0.25">
      <c r="A311" s="1010"/>
      <c r="B311" s="991"/>
      <c r="C311" s="953"/>
      <c r="D311" s="953"/>
      <c r="E311" s="986"/>
      <c r="F311" s="953"/>
      <c r="G311" s="945"/>
      <c r="H311" s="953"/>
      <c r="I311" s="116" t="s">
        <v>161</v>
      </c>
      <c r="J311" s="149" t="s">
        <v>147</v>
      </c>
      <c r="K311" s="954"/>
      <c r="L311" s="955"/>
      <c r="M311" s="996"/>
      <c r="N311" s="953"/>
      <c r="O311" s="986"/>
      <c r="P311" s="953"/>
      <c r="Q311" s="117" t="s">
        <v>162</v>
      </c>
      <c r="R311" s="118" t="s">
        <v>163</v>
      </c>
      <c r="S311" s="117">
        <v>15</v>
      </c>
      <c r="T311" s="957"/>
      <c r="U311" s="957"/>
      <c r="V311" s="962"/>
      <c r="W311" s="957"/>
      <c r="X311" s="957"/>
      <c r="Y311" s="957"/>
      <c r="Z311" s="1004"/>
      <c r="AA311" s="937"/>
      <c r="AB311" s="937"/>
      <c r="AC311" s="937"/>
      <c r="AD311" s="953"/>
      <c r="AE311" s="974"/>
      <c r="AF311" s="969"/>
      <c r="AG311" s="975"/>
      <c r="AH311" s="969"/>
      <c r="AI311" s="956"/>
      <c r="AJ311" s="956"/>
      <c r="AK311" s="956"/>
      <c r="AL311" s="996"/>
      <c r="AM311" s="953"/>
      <c r="AN311" s="980"/>
      <c r="AO311" s="942"/>
      <c r="AP311" s="942"/>
      <c r="AQ311" s="943"/>
      <c r="AR311" s="973"/>
    </row>
    <row r="312" spans="1:61" x14ac:dyDescent="0.25">
      <c r="A312" s="1010"/>
      <c r="B312" s="991"/>
      <c r="C312" s="953"/>
      <c r="D312" s="953"/>
      <c r="E312" s="986"/>
      <c r="F312" s="953"/>
      <c r="G312" s="945"/>
      <c r="H312" s="953"/>
      <c r="I312" s="116" t="s">
        <v>164</v>
      </c>
      <c r="J312" s="149" t="s">
        <v>168</v>
      </c>
      <c r="K312" s="954"/>
      <c r="L312" s="955"/>
      <c r="M312" s="996"/>
      <c r="N312" s="953"/>
      <c r="O312" s="986"/>
      <c r="P312" s="953"/>
      <c r="Q312" s="117" t="s">
        <v>165</v>
      </c>
      <c r="R312" s="118" t="s">
        <v>166</v>
      </c>
      <c r="S312" s="117">
        <v>15</v>
      </c>
      <c r="T312" s="957"/>
      <c r="U312" s="957"/>
      <c r="V312" s="962"/>
      <c r="W312" s="957"/>
      <c r="X312" s="957"/>
      <c r="Y312" s="957"/>
      <c r="Z312" s="1004"/>
      <c r="AA312" s="937"/>
      <c r="AB312" s="937"/>
      <c r="AC312" s="937"/>
      <c r="AD312" s="953"/>
      <c r="AE312" s="974"/>
      <c r="AF312" s="969"/>
      <c r="AG312" s="975"/>
      <c r="AH312" s="969"/>
      <c r="AI312" s="956"/>
      <c r="AJ312" s="956"/>
      <c r="AK312" s="956"/>
      <c r="AL312" s="996"/>
      <c r="AM312" s="953"/>
      <c r="AN312" s="980"/>
      <c r="AO312" s="942"/>
      <c r="AP312" s="942"/>
      <c r="AQ312" s="943"/>
      <c r="AR312" s="973"/>
    </row>
    <row r="313" spans="1:61" x14ac:dyDescent="0.25">
      <c r="A313" s="1010"/>
      <c r="B313" s="991"/>
      <c r="C313" s="953"/>
      <c r="D313" s="953"/>
      <c r="E313" s="986"/>
      <c r="F313" s="953"/>
      <c r="G313" s="945"/>
      <c r="H313" s="953"/>
      <c r="I313" s="116" t="s">
        <v>167</v>
      </c>
      <c r="J313" s="149" t="s">
        <v>168</v>
      </c>
      <c r="K313" s="954"/>
      <c r="L313" s="955"/>
      <c r="M313" s="996"/>
      <c r="N313" s="953"/>
      <c r="O313" s="986"/>
      <c r="P313" s="953"/>
      <c r="Q313" s="117" t="s">
        <v>169</v>
      </c>
      <c r="R313" s="118" t="s">
        <v>170</v>
      </c>
      <c r="S313" s="117">
        <v>15</v>
      </c>
      <c r="T313" s="957"/>
      <c r="U313" s="957"/>
      <c r="V313" s="962"/>
      <c r="W313" s="957"/>
      <c r="X313" s="957"/>
      <c r="Y313" s="957"/>
      <c r="Z313" s="1004"/>
      <c r="AA313" s="937"/>
      <c r="AB313" s="937"/>
      <c r="AC313" s="937"/>
      <c r="AD313" s="953"/>
      <c r="AE313" s="974"/>
      <c r="AF313" s="969"/>
      <c r="AG313" s="975"/>
      <c r="AH313" s="969"/>
      <c r="AI313" s="956"/>
      <c r="AJ313" s="956"/>
      <c r="AK313" s="956"/>
      <c r="AL313" s="996"/>
      <c r="AM313" s="953"/>
      <c r="AN313" s="980"/>
      <c r="AO313" s="942"/>
      <c r="AP313" s="942"/>
      <c r="AQ313" s="943"/>
      <c r="AR313" s="973"/>
    </row>
    <row r="314" spans="1:61" x14ac:dyDescent="0.25">
      <c r="A314" s="1010"/>
      <c r="B314" s="991"/>
      <c r="C314" s="953"/>
      <c r="D314" s="953"/>
      <c r="E314" s="986"/>
      <c r="F314" s="953"/>
      <c r="G314" s="945"/>
      <c r="H314" s="953"/>
      <c r="I314" s="116" t="s">
        <v>171</v>
      </c>
      <c r="J314" s="149" t="s">
        <v>147</v>
      </c>
      <c r="K314" s="954"/>
      <c r="L314" s="955"/>
      <c r="M314" s="996"/>
      <c r="N314" s="953"/>
      <c r="O314" s="986"/>
      <c r="P314" s="953"/>
      <c r="Q314" s="117" t="s">
        <v>172</v>
      </c>
      <c r="R314" s="118" t="s">
        <v>173</v>
      </c>
      <c r="S314" s="117">
        <v>15</v>
      </c>
      <c r="T314" s="957"/>
      <c r="U314" s="957"/>
      <c r="V314" s="962"/>
      <c r="W314" s="957"/>
      <c r="X314" s="957"/>
      <c r="Y314" s="957"/>
      <c r="Z314" s="1004"/>
      <c r="AA314" s="937"/>
      <c r="AB314" s="937"/>
      <c r="AC314" s="937"/>
      <c r="AD314" s="953"/>
      <c r="AE314" s="974"/>
      <c r="AF314" s="969"/>
      <c r="AG314" s="975"/>
      <c r="AH314" s="969"/>
      <c r="AI314" s="956"/>
      <c r="AJ314" s="956"/>
      <c r="AK314" s="956"/>
      <c r="AL314" s="996"/>
      <c r="AM314" s="953"/>
      <c r="AN314" s="980"/>
      <c r="AO314" s="942"/>
      <c r="AP314" s="942"/>
      <c r="AQ314" s="943"/>
      <c r="AR314" s="973"/>
    </row>
    <row r="315" spans="1:61" x14ac:dyDescent="0.25">
      <c r="A315" s="1010"/>
      <c r="B315" s="991"/>
      <c r="C315" s="953"/>
      <c r="D315" s="953"/>
      <c r="E315" s="986"/>
      <c r="F315" s="953"/>
      <c r="G315" s="945"/>
      <c r="H315" s="953"/>
      <c r="I315" s="116" t="s">
        <v>174</v>
      </c>
      <c r="J315" s="149" t="s">
        <v>147</v>
      </c>
      <c r="K315" s="954"/>
      <c r="L315" s="955"/>
      <c r="M315" s="996"/>
      <c r="N315" s="953"/>
      <c r="O315" s="986"/>
      <c r="P315" s="953"/>
      <c r="Q315" s="117" t="s">
        <v>175</v>
      </c>
      <c r="R315" s="118" t="s">
        <v>176</v>
      </c>
      <c r="S315" s="117">
        <v>15</v>
      </c>
      <c r="T315" s="957"/>
      <c r="U315" s="957"/>
      <c r="V315" s="962"/>
      <c r="W315" s="957"/>
      <c r="X315" s="957"/>
      <c r="Y315" s="957"/>
      <c r="Z315" s="1004"/>
      <c r="AA315" s="937"/>
      <c r="AB315" s="937"/>
      <c r="AC315" s="937"/>
      <c r="AD315" s="953"/>
      <c r="AE315" s="974"/>
      <c r="AF315" s="969"/>
      <c r="AG315" s="975"/>
      <c r="AH315" s="969"/>
      <c r="AI315" s="956"/>
      <c r="AJ315" s="956"/>
      <c r="AK315" s="956"/>
      <c r="AL315" s="996"/>
      <c r="AM315" s="953"/>
      <c r="AN315" s="980"/>
      <c r="AO315" s="942"/>
      <c r="AP315" s="942"/>
      <c r="AQ315" s="943"/>
      <c r="AR315" s="973"/>
    </row>
    <row r="316" spans="1:61" x14ac:dyDescent="0.25">
      <c r="A316" s="1010"/>
      <c r="B316" s="991"/>
      <c r="C316" s="953"/>
      <c r="D316" s="953"/>
      <c r="E316" s="986"/>
      <c r="F316" s="953"/>
      <c r="G316" s="945"/>
      <c r="H316" s="953"/>
      <c r="I316" s="116" t="s">
        <v>177</v>
      </c>
      <c r="J316" s="149" t="s">
        <v>147</v>
      </c>
      <c r="K316" s="954"/>
      <c r="L316" s="955"/>
      <c r="M316" s="996"/>
      <c r="N316" s="953"/>
      <c r="O316" s="986"/>
      <c r="P316" s="953"/>
      <c r="Q316" s="117" t="s">
        <v>178</v>
      </c>
      <c r="R316" s="118" t="s">
        <v>179</v>
      </c>
      <c r="S316" s="117">
        <v>10</v>
      </c>
      <c r="T316" s="957"/>
      <c r="U316" s="957"/>
      <c r="V316" s="962"/>
      <c r="W316" s="957"/>
      <c r="X316" s="957"/>
      <c r="Y316" s="957"/>
      <c r="Z316" s="1004"/>
      <c r="AA316" s="937"/>
      <c r="AB316" s="937"/>
      <c r="AC316" s="937"/>
      <c r="AD316" s="953"/>
      <c r="AE316" s="974"/>
      <c r="AF316" s="969"/>
      <c r="AG316" s="975"/>
      <c r="AH316" s="969"/>
      <c r="AI316" s="956"/>
      <c r="AJ316" s="956"/>
      <c r="AK316" s="956"/>
      <c r="AL316" s="996"/>
      <c r="AM316" s="953"/>
      <c r="AN316" s="980"/>
      <c r="AO316" s="942"/>
      <c r="AP316" s="942"/>
      <c r="AQ316" s="943"/>
      <c r="AR316" s="973"/>
    </row>
    <row r="317" spans="1:61" ht="30" x14ac:dyDescent="0.25">
      <c r="A317" s="1010"/>
      <c r="B317" s="991"/>
      <c r="C317" s="953"/>
      <c r="D317" s="953"/>
      <c r="E317" s="986"/>
      <c r="F317" s="953"/>
      <c r="G317" s="945"/>
      <c r="H317" s="953"/>
      <c r="I317" s="116" t="s">
        <v>180</v>
      </c>
      <c r="J317" s="149" t="s">
        <v>147</v>
      </c>
      <c r="K317" s="954"/>
      <c r="L317" s="955"/>
      <c r="M317" s="996"/>
      <c r="N317" s="953"/>
      <c r="O317" s="986"/>
      <c r="P317" s="953"/>
      <c r="Q317" s="957"/>
      <c r="R317" s="962"/>
      <c r="S317" s="957"/>
      <c r="T317" s="957"/>
      <c r="U317" s="957"/>
      <c r="V317" s="962"/>
      <c r="W317" s="957"/>
      <c r="X317" s="957"/>
      <c r="Y317" s="957"/>
      <c r="Z317" s="1004"/>
      <c r="AA317" s="937"/>
      <c r="AB317" s="937"/>
      <c r="AC317" s="937"/>
      <c r="AD317" s="953"/>
      <c r="AE317" s="974"/>
      <c r="AF317" s="969"/>
      <c r="AG317" s="975"/>
      <c r="AH317" s="969"/>
      <c r="AI317" s="956"/>
      <c r="AJ317" s="956"/>
      <c r="AK317" s="956"/>
      <c r="AL317" s="996"/>
      <c r="AM317" s="953"/>
      <c r="AN317" s="980"/>
      <c r="AO317" s="942"/>
      <c r="AP317" s="942"/>
      <c r="AQ317" s="943"/>
      <c r="AR317" s="973"/>
    </row>
    <row r="318" spans="1:61" x14ac:dyDescent="0.25">
      <c r="A318" s="1010"/>
      <c r="B318" s="991"/>
      <c r="C318" s="953"/>
      <c r="D318" s="953"/>
      <c r="E318" s="986"/>
      <c r="F318" s="953"/>
      <c r="G318" s="945"/>
      <c r="H318" s="953"/>
      <c r="I318" s="116" t="s">
        <v>181</v>
      </c>
      <c r="J318" s="149" t="s">
        <v>168</v>
      </c>
      <c r="K318" s="954"/>
      <c r="L318" s="955"/>
      <c r="M318" s="996"/>
      <c r="N318" s="953"/>
      <c r="O318" s="986"/>
      <c r="P318" s="953"/>
      <c r="Q318" s="957"/>
      <c r="R318" s="962"/>
      <c r="S318" s="957"/>
      <c r="T318" s="957"/>
      <c r="U318" s="957"/>
      <c r="V318" s="962"/>
      <c r="W318" s="957"/>
      <c r="X318" s="957"/>
      <c r="Y318" s="957"/>
      <c r="Z318" s="1004"/>
      <c r="AA318" s="937"/>
      <c r="AB318" s="937"/>
      <c r="AC318" s="937"/>
      <c r="AD318" s="953"/>
      <c r="AE318" s="974"/>
      <c r="AF318" s="969"/>
      <c r="AG318" s="975"/>
      <c r="AH318" s="969"/>
      <c r="AI318" s="956"/>
      <c r="AJ318" s="956"/>
      <c r="AK318" s="956"/>
      <c r="AL318" s="996"/>
      <c r="AM318" s="953"/>
      <c r="AN318" s="980"/>
      <c r="AO318" s="942"/>
      <c r="AP318" s="942"/>
      <c r="AQ318" s="943"/>
      <c r="AR318" s="973"/>
    </row>
    <row r="319" spans="1:61" x14ac:dyDescent="0.25">
      <c r="A319" s="1010"/>
      <c r="B319" s="991"/>
      <c r="C319" s="953"/>
      <c r="D319" s="953"/>
      <c r="E319" s="986"/>
      <c r="F319" s="953"/>
      <c r="G319" s="945"/>
      <c r="H319" s="953"/>
      <c r="I319" s="116" t="s">
        <v>182</v>
      </c>
      <c r="J319" s="149" t="s">
        <v>147</v>
      </c>
      <c r="K319" s="954"/>
      <c r="L319" s="955"/>
      <c r="M319" s="996"/>
      <c r="N319" s="953"/>
      <c r="O319" s="986"/>
      <c r="P319" s="953"/>
      <c r="Q319" s="957"/>
      <c r="R319" s="962"/>
      <c r="S319" s="957"/>
      <c r="T319" s="957"/>
      <c r="U319" s="957"/>
      <c r="V319" s="962"/>
      <c r="W319" s="957"/>
      <c r="X319" s="957"/>
      <c r="Y319" s="957"/>
      <c r="Z319" s="1004"/>
      <c r="AA319" s="937"/>
      <c r="AB319" s="937"/>
      <c r="AC319" s="937"/>
      <c r="AD319" s="953"/>
      <c r="AE319" s="974"/>
      <c r="AF319" s="969"/>
      <c r="AG319" s="975"/>
      <c r="AH319" s="969"/>
      <c r="AI319" s="956"/>
      <c r="AJ319" s="956"/>
      <c r="AK319" s="956"/>
      <c r="AL319" s="996"/>
      <c r="AM319" s="953"/>
      <c r="AN319" s="980"/>
      <c r="AO319" s="942"/>
      <c r="AP319" s="942"/>
      <c r="AQ319" s="943"/>
      <c r="AR319" s="973"/>
    </row>
    <row r="320" spans="1:61" x14ac:dyDescent="0.25">
      <c r="A320" s="1010"/>
      <c r="B320" s="991"/>
      <c r="C320" s="953"/>
      <c r="D320" s="953"/>
      <c r="E320" s="986"/>
      <c r="F320" s="953"/>
      <c r="G320" s="945"/>
      <c r="H320" s="953"/>
      <c r="I320" s="116" t="s">
        <v>183</v>
      </c>
      <c r="J320" s="149" t="s">
        <v>147</v>
      </c>
      <c r="K320" s="954"/>
      <c r="L320" s="955"/>
      <c r="M320" s="996"/>
      <c r="N320" s="953"/>
      <c r="O320" s="986"/>
      <c r="P320" s="953"/>
      <c r="Q320" s="957"/>
      <c r="R320" s="962"/>
      <c r="S320" s="957"/>
      <c r="T320" s="957"/>
      <c r="U320" s="957"/>
      <c r="V320" s="962"/>
      <c r="W320" s="957"/>
      <c r="X320" s="957"/>
      <c r="Y320" s="957"/>
      <c r="Z320" s="1005"/>
      <c r="AA320" s="938"/>
      <c r="AB320" s="938"/>
      <c r="AC320" s="938"/>
      <c r="AD320" s="953"/>
      <c r="AE320" s="974"/>
      <c r="AF320" s="969"/>
      <c r="AG320" s="975"/>
      <c r="AH320" s="969"/>
      <c r="AI320" s="956"/>
      <c r="AJ320" s="956"/>
      <c r="AK320" s="956"/>
      <c r="AL320" s="996"/>
      <c r="AM320" s="953"/>
      <c r="AN320" s="980"/>
      <c r="AO320" s="942"/>
      <c r="AP320" s="942"/>
      <c r="AQ320" s="943"/>
      <c r="AR320" s="973"/>
    </row>
    <row r="321" spans="1:44" ht="15" customHeight="1" x14ac:dyDescent="0.25">
      <c r="A321" s="1010"/>
      <c r="B321" s="991"/>
      <c r="C321" s="953"/>
      <c r="D321" s="953"/>
      <c r="E321" s="986" t="s">
        <v>712</v>
      </c>
      <c r="F321" s="953"/>
      <c r="G321" s="945"/>
      <c r="H321" s="953"/>
      <c r="I321" s="116" t="s">
        <v>184</v>
      </c>
      <c r="J321" s="149" t="s">
        <v>147</v>
      </c>
      <c r="K321" s="954"/>
      <c r="L321" s="955"/>
      <c r="M321" s="996"/>
      <c r="N321" s="953"/>
      <c r="O321" s="986" t="s">
        <v>713</v>
      </c>
      <c r="P321" s="953" t="s">
        <v>149</v>
      </c>
      <c r="Q321" s="117" t="s">
        <v>150</v>
      </c>
      <c r="R321" s="118" t="s">
        <v>151</v>
      </c>
      <c r="S321" s="117">
        <v>15</v>
      </c>
      <c r="T321" s="957">
        <v>100</v>
      </c>
      <c r="U321" s="957" t="s">
        <v>152</v>
      </c>
      <c r="V321" s="962" t="s">
        <v>152</v>
      </c>
      <c r="W321" s="957" t="s">
        <v>152</v>
      </c>
      <c r="X321" s="957">
        <v>100</v>
      </c>
      <c r="Y321" s="957"/>
      <c r="Z321" s="936" t="s">
        <v>539</v>
      </c>
      <c r="AA321" s="964">
        <v>0.33</v>
      </c>
      <c r="AB321" s="964">
        <v>0.33</v>
      </c>
      <c r="AC321" s="964">
        <v>0.34</v>
      </c>
      <c r="AD321" s="953" t="s">
        <v>714</v>
      </c>
      <c r="AE321" s="974" t="s">
        <v>715</v>
      </c>
      <c r="AF321" s="969"/>
      <c r="AG321" s="975"/>
      <c r="AH321" s="969"/>
      <c r="AI321" s="956"/>
      <c r="AJ321" s="956"/>
      <c r="AK321" s="956"/>
      <c r="AL321" s="996"/>
      <c r="AM321" s="953"/>
      <c r="AN321" s="980"/>
      <c r="AO321" s="942"/>
      <c r="AP321" s="942"/>
      <c r="AQ321" s="943"/>
      <c r="AR321" s="973" t="s">
        <v>716</v>
      </c>
    </row>
    <row r="322" spans="1:44" x14ac:dyDescent="0.25">
      <c r="A322" s="1010"/>
      <c r="B322" s="991"/>
      <c r="C322" s="953"/>
      <c r="D322" s="953"/>
      <c r="E322" s="986"/>
      <c r="F322" s="953"/>
      <c r="G322" s="945"/>
      <c r="H322" s="953"/>
      <c r="I322" s="119" t="s">
        <v>185</v>
      </c>
      <c r="J322" s="149" t="s">
        <v>147</v>
      </c>
      <c r="K322" s="954"/>
      <c r="L322" s="955"/>
      <c r="M322" s="996"/>
      <c r="N322" s="953"/>
      <c r="O322" s="986"/>
      <c r="P322" s="953"/>
      <c r="Q322" s="117" t="s">
        <v>162</v>
      </c>
      <c r="R322" s="118" t="s">
        <v>163</v>
      </c>
      <c r="S322" s="117">
        <v>15</v>
      </c>
      <c r="T322" s="957"/>
      <c r="U322" s="957"/>
      <c r="V322" s="962"/>
      <c r="W322" s="957"/>
      <c r="X322" s="957"/>
      <c r="Y322" s="957"/>
      <c r="Z322" s="937"/>
      <c r="AA322" s="963"/>
      <c r="AB322" s="963"/>
      <c r="AC322" s="963"/>
      <c r="AD322" s="953"/>
      <c r="AE322" s="974"/>
      <c r="AF322" s="969"/>
      <c r="AG322" s="975"/>
      <c r="AH322" s="969"/>
      <c r="AI322" s="956"/>
      <c r="AJ322" s="956"/>
      <c r="AK322" s="956"/>
      <c r="AL322" s="996"/>
      <c r="AM322" s="953"/>
      <c r="AN322" s="980"/>
      <c r="AO322" s="942"/>
      <c r="AP322" s="942"/>
      <c r="AQ322" s="943"/>
      <c r="AR322" s="973"/>
    </row>
    <row r="323" spans="1:44" x14ac:dyDescent="0.25">
      <c r="A323" s="1010"/>
      <c r="B323" s="991"/>
      <c r="C323" s="953"/>
      <c r="D323" s="953"/>
      <c r="E323" s="986"/>
      <c r="F323" s="953"/>
      <c r="G323" s="945"/>
      <c r="H323" s="953"/>
      <c r="I323" s="119" t="s">
        <v>186</v>
      </c>
      <c r="J323" s="149" t="s">
        <v>147</v>
      </c>
      <c r="K323" s="954"/>
      <c r="L323" s="955"/>
      <c r="M323" s="996"/>
      <c r="N323" s="953"/>
      <c r="O323" s="986"/>
      <c r="P323" s="953"/>
      <c r="Q323" s="117" t="s">
        <v>165</v>
      </c>
      <c r="R323" s="118" t="s">
        <v>166</v>
      </c>
      <c r="S323" s="117">
        <v>15</v>
      </c>
      <c r="T323" s="957"/>
      <c r="U323" s="957"/>
      <c r="V323" s="962"/>
      <c r="W323" s="957"/>
      <c r="X323" s="957"/>
      <c r="Y323" s="957"/>
      <c r="Z323" s="937"/>
      <c r="AA323" s="963"/>
      <c r="AB323" s="963"/>
      <c r="AC323" s="963"/>
      <c r="AD323" s="953"/>
      <c r="AE323" s="974"/>
      <c r="AF323" s="969"/>
      <c r="AG323" s="975"/>
      <c r="AH323" s="969"/>
      <c r="AI323" s="956"/>
      <c r="AJ323" s="956"/>
      <c r="AK323" s="956"/>
      <c r="AL323" s="996"/>
      <c r="AM323" s="953"/>
      <c r="AN323" s="980"/>
      <c r="AO323" s="942"/>
      <c r="AP323" s="942"/>
      <c r="AQ323" s="943"/>
      <c r="AR323" s="973"/>
    </row>
    <row r="324" spans="1:44" x14ac:dyDescent="0.25">
      <c r="A324" s="1010"/>
      <c r="B324" s="991"/>
      <c r="C324" s="953"/>
      <c r="D324" s="953"/>
      <c r="E324" s="986"/>
      <c r="F324" s="953"/>
      <c r="G324" s="945"/>
      <c r="H324" s="953"/>
      <c r="I324" s="119" t="s">
        <v>187</v>
      </c>
      <c r="J324" s="149" t="s">
        <v>147</v>
      </c>
      <c r="K324" s="954"/>
      <c r="L324" s="955"/>
      <c r="M324" s="996"/>
      <c r="N324" s="953"/>
      <c r="O324" s="986"/>
      <c r="P324" s="953"/>
      <c r="Q324" s="117" t="s">
        <v>169</v>
      </c>
      <c r="R324" s="118" t="s">
        <v>170</v>
      </c>
      <c r="S324" s="117">
        <v>15</v>
      </c>
      <c r="T324" s="957"/>
      <c r="U324" s="957"/>
      <c r="V324" s="962"/>
      <c r="W324" s="957"/>
      <c r="X324" s="957"/>
      <c r="Y324" s="957"/>
      <c r="Z324" s="937"/>
      <c r="AA324" s="963"/>
      <c r="AB324" s="963"/>
      <c r="AC324" s="963"/>
      <c r="AD324" s="953"/>
      <c r="AE324" s="974"/>
      <c r="AF324" s="969"/>
      <c r="AG324" s="975"/>
      <c r="AH324" s="969"/>
      <c r="AI324" s="956"/>
      <c r="AJ324" s="956"/>
      <c r="AK324" s="956"/>
      <c r="AL324" s="996"/>
      <c r="AM324" s="953"/>
      <c r="AN324" s="980"/>
      <c r="AO324" s="942"/>
      <c r="AP324" s="942"/>
      <c r="AQ324" s="943"/>
      <c r="AR324" s="973"/>
    </row>
    <row r="325" spans="1:44" x14ac:dyDescent="0.25">
      <c r="A325" s="1010"/>
      <c r="B325" s="991"/>
      <c r="C325" s="953"/>
      <c r="D325" s="953"/>
      <c r="E325" s="986"/>
      <c r="F325" s="953"/>
      <c r="G325" s="945"/>
      <c r="H325" s="953"/>
      <c r="I325" s="119" t="s">
        <v>188</v>
      </c>
      <c r="J325" s="149" t="s">
        <v>168</v>
      </c>
      <c r="K325" s="954"/>
      <c r="L325" s="955"/>
      <c r="M325" s="996"/>
      <c r="N325" s="953"/>
      <c r="O325" s="986"/>
      <c r="P325" s="953"/>
      <c r="Q325" s="117" t="s">
        <v>172</v>
      </c>
      <c r="R325" s="118" t="s">
        <v>173</v>
      </c>
      <c r="S325" s="117">
        <v>15</v>
      </c>
      <c r="T325" s="957"/>
      <c r="U325" s="957"/>
      <c r="V325" s="962"/>
      <c r="W325" s="957"/>
      <c r="X325" s="957"/>
      <c r="Y325" s="957"/>
      <c r="Z325" s="937"/>
      <c r="AA325" s="963"/>
      <c r="AB325" s="963"/>
      <c r="AC325" s="963"/>
      <c r="AD325" s="953"/>
      <c r="AE325" s="974"/>
      <c r="AF325" s="969"/>
      <c r="AG325" s="975"/>
      <c r="AH325" s="969"/>
      <c r="AI325" s="956"/>
      <c r="AJ325" s="956"/>
      <c r="AK325" s="956"/>
      <c r="AL325" s="996"/>
      <c r="AM325" s="953"/>
      <c r="AN325" s="980"/>
      <c r="AO325" s="942"/>
      <c r="AP325" s="942"/>
      <c r="AQ325" s="943"/>
      <c r="AR325" s="973"/>
    </row>
    <row r="326" spans="1:44" x14ac:dyDescent="0.25">
      <c r="A326" s="1010"/>
      <c r="B326" s="991"/>
      <c r="C326" s="953"/>
      <c r="D326" s="953"/>
      <c r="E326" s="986"/>
      <c r="F326" s="953"/>
      <c r="G326" s="945"/>
      <c r="H326" s="953"/>
      <c r="I326" s="119" t="s">
        <v>189</v>
      </c>
      <c r="J326" s="149" t="s">
        <v>147</v>
      </c>
      <c r="K326" s="954"/>
      <c r="L326" s="955"/>
      <c r="M326" s="996"/>
      <c r="N326" s="953"/>
      <c r="O326" s="986"/>
      <c r="P326" s="953"/>
      <c r="Q326" s="117" t="s">
        <v>175</v>
      </c>
      <c r="R326" s="118" t="s">
        <v>176</v>
      </c>
      <c r="S326" s="117">
        <v>15</v>
      </c>
      <c r="T326" s="957"/>
      <c r="U326" s="957"/>
      <c r="V326" s="962"/>
      <c r="W326" s="957"/>
      <c r="X326" s="957"/>
      <c r="Y326" s="957"/>
      <c r="Z326" s="937"/>
      <c r="AA326" s="963"/>
      <c r="AB326" s="963"/>
      <c r="AC326" s="963"/>
      <c r="AD326" s="953"/>
      <c r="AE326" s="974"/>
      <c r="AF326" s="969"/>
      <c r="AG326" s="975"/>
      <c r="AH326" s="969"/>
      <c r="AI326" s="956"/>
      <c r="AJ326" s="956"/>
      <c r="AK326" s="956"/>
      <c r="AL326" s="996"/>
      <c r="AM326" s="953"/>
      <c r="AN326" s="980"/>
      <c r="AO326" s="942"/>
      <c r="AP326" s="942"/>
      <c r="AQ326" s="943"/>
      <c r="AR326" s="973"/>
    </row>
    <row r="327" spans="1:44" x14ac:dyDescent="0.25">
      <c r="A327" s="1010"/>
      <c r="B327" s="991"/>
      <c r="C327" s="953"/>
      <c r="D327" s="953"/>
      <c r="E327" s="986"/>
      <c r="F327" s="953"/>
      <c r="G327" s="945"/>
      <c r="H327" s="953"/>
      <c r="I327" s="119" t="s">
        <v>190</v>
      </c>
      <c r="J327" s="149" t="s">
        <v>168</v>
      </c>
      <c r="K327" s="954"/>
      <c r="L327" s="955"/>
      <c r="M327" s="996"/>
      <c r="N327" s="953"/>
      <c r="O327" s="986"/>
      <c r="P327" s="953"/>
      <c r="Q327" s="117" t="s">
        <v>178</v>
      </c>
      <c r="R327" s="118" t="s">
        <v>179</v>
      </c>
      <c r="S327" s="117">
        <v>10</v>
      </c>
      <c r="T327" s="957"/>
      <c r="U327" s="957"/>
      <c r="V327" s="962"/>
      <c r="W327" s="957"/>
      <c r="X327" s="957"/>
      <c r="Y327" s="957"/>
      <c r="Z327" s="937"/>
      <c r="AA327" s="963"/>
      <c r="AB327" s="963"/>
      <c r="AC327" s="963"/>
      <c r="AD327" s="953"/>
      <c r="AE327" s="974"/>
      <c r="AF327" s="969"/>
      <c r="AG327" s="975"/>
      <c r="AH327" s="969"/>
      <c r="AI327" s="956"/>
      <c r="AJ327" s="956"/>
      <c r="AK327" s="956"/>
      <c r="AL327" s="996"/>
      <c r="AM327" s="953"/>
      <c r="AN327" s="980"/>
      <c r="AO327" s="942"/>
      <c r="AP327" s="942"/>
      <c r="AQ327" s="943"/>
      <c r="AR327" s="973"/>
    </row>
    <row r="328" spans="1:44" ht="26.25" customHeight="1" x14ac:dyDescent="0.25">
      <c r="A328" s="1010"/>
      <c r="B328" s="991"/>
      <c r="C328" s="953"/>
      <c r="D328" s="953"/>
      <c r="E328" s="986"/>
      <c r="F328" s="953"/>
      <c r="G328" s="945"/>
      <c r="H328" s="953"/>
      <c r="I328" s="119" t="s">
        <v>191</v>
      </c>
      <c r="J328" s="149" t="s">
        <v>168</v>
      </c>
      <c r="K328" s="954"/>
      <c r="L328" s="955"/>
      <c r="M328" s="996"/>
      <c r="N328" s="953"/>
      <c r="O328" s="986"/>
      <c r="P328" s="953"/>
      <c r="Q328" s="151"/>
      <c r="R328" s="150"/>
      <c r="S328" s="151"/>
      <c r="T328" s="957"/>
      <c r="U328" s="957"/>
      <c r="V328" s="962"/>
      <c r="W328" s="957"/>
      <c r="X328" s="957"/>
      <c r="Y328" s="957"/>
      <c r="Z328" s="938"/>
      <c r="AA328" s="963"/>
      <c r="AB328" s="963"/>
      <c r="AC328" s="963"/>
      <c r="AD328" s="953"/>
      <c r="AE328" s="974"/>
      <c r="AF328" s="969"/>
      <c r="AG328" s="975"/>
      <c r="AH328" s="969"/>
      <c r="AI328" s="956"/>
      <c r="AJ328" s="956"/>
      <c r="AK328" s="956"/>
      <c r="AL328" s="996"/>
      <c r="AM328" s="953"/>
      <c r="AN328" s="980"/>
      <c r="AO328" s="942"/>
      <c r="AP328" s="942"/>
      <c r="AQ328" s="943"/>
      <c r="AR328" s="973"/>
    </row>
    <row r="329" spans="1:44" ht="15" customHeight="1" x14ac:dyDescent="0.25">
      <c r="A329" s="1010"/>
      <c r="B329" s="991"/>
      <c r="C329" s="953"/>
      <c r="D329" s="953"/>
      <c r="E329" s="986" t="s">
        <v>717</v>
      </c>
      <c r="F329" s="953"/>
      <c r="G329" s="945"/>
      <c r="H329" s="953"/>
      <c r="I329" s="121"/>
      <c r="J329" s="149"/>
      <c r="K329" s="954"/>
      <c r="L329" s="955"/>
      <c r="M329" s="996"/>
      <c r="N329" s="953"/>
      <c r="O329" s="986" t="s">
        <v>718</v>
      </c>
      <c r="P329" s="953" t="s">
        <v>149</v>
      </c>
      <c r="Q329" s="117" t="s">
        <v>150</v>
      </c>
      <c r="R329" s="118" t="s">
        <v>151</v>
      </c>
      <c r="S329" s="117">
        <v>15</v>
      </c>
      <c r="T329" s="957">
        <v>100</v>
      </c>
      <c r="U329" s="957" t="s">
        <v>152</v>
      </c>
      <c r="V329" s="962" t="s">
        <v>152</v>
      </c>
      <c r="W329" s="957" t="s">
        <v>152</v>
      </c>
      <c r="X329" s="957">
        <v>100</v>
      </c>
      <c r="Y329" s="957"/>
      <c r="Z329" s="936" t="s">
        <v>539</v>
      </c>
      <c r="AA329" s="933">
        <v>0.33</v>
      </c>
      <c r="AB329" s="933">
        <v>0.33</v>
      </c>
      <c r="AC329" s="933">
        <v>0.34</v>
      </c>
      <c r="AD329" s="953" t="s">
        <v>719</v>
      </c>
      <c r="AE329" s="974" t="s">
        <v>720</v>
      </c>
      <c r="AF329" s="969"/>
      <c r="AG329" s="975"/>
      <c r="AH329" s="969"/>
      <c r="AI329" s="956"/>
      <c r="AJ329" s="956"/>
      <c r="AK329" s="956"/>
      <c r="AL329" s="996"/>
      <c r="AM329" s="953"/>
      <c r="AN329" s="980" t="s">
        <v>721</v>
      </c>
      <c r="AO329" s="942"/>
      <c r="AP329" s="942"/>
      <c r="AQ329" s="943"/>
      <c r="AR329" s="973" t="s">
        <v>722</v>
      </c>
    </row>
    <row r="330" spans="1:44" x14ac:dyDescent="0.25">
      <c r="A330" s="1010"/>
      <c r="B330" s="991"/>
      <c r="C330" s="953"/>
      <c r="D330" s="953"/>
      <c r="E330" s="986"/>
      <c r="F330" s="953"/>
      <c r="G330" s="945"/>
      <c r="H330" s="953"/>
      <c r="I330" s="121"/>
      <c r="J330" s="149"/>
      <c r="K330" s="954"/>
      <c r="L330" s="955"/>
      <c r="M330" s="996"/>
      <c r="N330" s="953"/>
      <c r="O330" s="986"/>
      <c r="P330" s="953"/>
      <c r="Q330" s="117" t="s">
        <v>162</v>
      </c>
      <c r="R330" s="118" t="s">
        <v>163</v>
      </c>
      <c r="S330" s="117">
        <v>15</v>
      </c>
      <c r="T330" s="957"/>
      <c r="U330" s="957"/>
      <c r="V330" s="962"/>
      <c r="W330" s="957"/>
      <c r="X330" s="957"/>
      <c r="Y330" s="957"/>
      <c r="Z330" s="937"/>
      <c r="AA330" s="937"/>
      <c r="AB330" s="937"/>
      <c r="AC330" s="937"/>
      <c r="AD330" s="953"/>
      <c r="AE330" s="974"/>
      <c r="AF330" s="969"/>
      <c r="AG330" s="975"/>
      <c r="AH330" s="969"/>
      <c r="AI330" s="956"/>
      <c r="AJ330" s="956"/>
      <c r="AK330" s="956"/>
      <c r="AL330" s="996"/>
      <c r="AM330" s="953"/>
      <c r="AN330" s="980"/>
      <c r="AO330" s="942"/>
      <c r="AP330" s="942"/>
      <c r="AQ330" s="943"/>
      <c r="AR330" s="973"/>
    </row>
    <row r="331" spans="1:44" x14ac:dyDescent="0.25">
      <c r="A331" s="1010"/>
      <c r="B331" s="991"/>
      <c r="C331" s="953"/>
      <c r="D331" s="953"/>
      <c r="E331" s="986"/>
      <c r="F331" s="953"/>
      <c r="G331" s="945"/>
      <c r="H331" s="953"/>
      <c r="I331" s="121"/>
      <c r="J331" s="149"/>
      <c r="K331" s="954"/>
      <c r="L331" s="955"/>
      <c r="M331" s="996"/>
      <c r="N331" s="953"/>
      <c r="O331" s="986"/>
      <c r="P331" s="953"/>
      <c r="Q331" s="117" t="s">
        <v>165</v>
      </c>
      <c r="R331" s="118" t="s">
        <v>166</v>
      </c>
      <c r="S331" s="117">
        <v>15</v>
      </c>
      <c r="T331" s="957"/>
      <c r="U331" s="957"/>
      <c r="V331" s="962"/>
      <c r="W331" s="957"/>
      <c r="X331" s="957"/>
      <c r="Y331" s="957"/>
      <c r="Z331" s="937"/>
      <c r="AA331" s="937"/>
      <c r="AB331" s="937"/>
      <c r="AC331" s="937"/>
      <c r="AD331" s="953"/>
      <c r="AE331" s="974"/>
      <c r="AF331" s="969"/>
      <c r="AG331" s="975"/>
      <c r="AH331" s="969"/>
      <c r="AI331" s="956"/>
      <c r="AJ331" s="956"/>
      <c r="AK331" s="956"/>
      <c r="AL331" s="996"/>
      <c r="AM331" s="953"/>
      <c r="AN331" s="980"/>
      <c r="AO331" s="942"/>
      <c r="AP331" s="942"/>
      <c r="AQ331" s="943"/>
      <c r="AR331" s="973"/>
    </row>
    <row r="332" spans="1:44" x14ac:dyDescent="0.25">
      <c r="A332" s="1010"/>
      <c r="B332" s="991"/>
      <c r="C332" s="953"/>
      <c r="D332" s="953"/>
      <c r="E332" s="986"/>
      <c r="F332" s="953"/>
      <c r="G332" s="945"/>
      <c r="H332" s="953"/>
      <c r="I332" s="121"/>
      <c r="J332" s="149"/>
      <c r="K332" s="954"/>
      <c r="L332" s="955"/>
      <c r="M332" s="996"/>
      <c r="N332" s="953"/>
      <c r="O332" s="986"/>
      <c r="P332" s="953"/>
      <c r="Q332" s="117" t="s">
        <v>169</v>
      </c>
      <c r="R332" s="118" t="s">
        <v>170</v>
      </c>
      <c r="S332" s="117">
        <v>15</v>
      </c>
      <c r="T332" s="957"/>
      <c r="U332" s="957"/>
      <c r="V332" s="962"/>
      <c r="W332" s="957"/>
      <c r="X332" s="957"/>
      <c r="Y332" s="957"/>
      <c r="Z332" s="937"/>
      <c r="AA332" s="937"/>
      <c r="AB332" s="937"/>
      <c r="AC332" s="937"/>
      <c r="AD332" s="953"/>
      <c r="AE332" s="974"/>
      <c r="AF332" s="969"/>
      <c r="AG332" s="975"/>
      <c r="AH332" s="969"/>
      <c r="AI332" s="956"/>
      <c r="AJ332" s="956"/>
      <c r="AK332" s="956"/>
      <c r="AL332" s="996"/>
      <c r="AM332" s="953"/>
      <c r="AN332" s="980"/>
      <c r="AO332" s="942"/>
      <c r="AP332" s="942"/>
      <c r="AQ332" s="943"/>
      <c r="AR332" s="973"/>
    </row>
    <row r="333" spans="1:44" x14ac:dyDescent="0.25">
      <c r="A333" s="1010"/>
      <c r="B333" s="991"/>
      <c r="C333" s="953"/>
      <c r="D333" s="953"/>
      <c r="E333" s="986"/>
      <c r="F333" s="953"/>
      <c r="G333" s="945"/>
      <c r="H333" s="953"/>
      <c r="I333" s="121"/>
      <c r="J333" s="120"/>
      <c r="K333" s="954"/>
      <c r="L333" s="955"/>
      <c r="M333" s="996"/>
      <c r="N333" s="953"/>
      <c r="O333" s="986"/>
      <c r="P333" s="953"/>
      <c r="Q333" s="117" t="s">
        <v>172</v>
      </c>
      <c r="R333" s="118" t="s">
        <v>173</v>
      </c>
      <c r="S333" s="117">
        <v>15</v>
      </c>
      <c r="T333" s="957"/>
      <c r="U333" s="957"/>
      <c r="V333" s="962"/>
      <c r="W333" s="957"/>
      <c r="X333" s="957"/>
      <c r="Y333" s="957"/>
      <c r="Z333" s="937"/>
      <c r="AA333" s="937"/>
      <c r="AB333" s="937"/>
      <c r="AC333" s="937"/>
      <c r="AD333" s="953"/>
      <c r="AE333" s="974"/>
      <c r="AF333" s="969"/>
      <c r="AG333" s="975"/>
      <c r="AH333" s="969"/>
      <c r="AI333" s="956"/>
      <c r="AJ333" s="956"/>
      <c r="AK333" s="956"/>
      <c r="AL333" s="996"/>
      <c r="AM333" s="953"/>
      <c r="AN333" s="980"/>
      <c r="AO333" s="942"/>
      <c r="AP333" s="942"/>
      <c r="AQ333" s="943"/>
      <c r="AR333" s="973"/>
    </row>
    <row r="334" spans="1:44" x14ac:dyDescent="0.25">
      <c r="A334" s="1010"/>
      <c r="B334" s="991"/>
      <c r="C334" s="953"/>
      <c r="D334" s="953"/>
      <c r="E334" s="986"/>
      <c r="F334" s="953"/>
      <c r="G334" s="945"/>
      <c r="H334" s="953"/>
      <c r="I334" s="121"/>
      <c r="J334" s="149"/>
      <c r="K334" s="954"/>
      <c r="L334" s="955"/>
      <c r="M334" s="996"/>
      <c r="N334" s="953"/>
      <c r="O334" s="986"/>
      <c r="P334" s="953"/>
      <c r="Q334" s="117" t="s">
        <v>175</v>
      </c>
      <c r="R334" s="118" t="s">
        <v>176</v>
      </c>
      <c r="S334" s="117">
        <v>15</v>
      </c>
      <c r="T334" s="957"/>
      <c r="U334" s="957"/>
      <c r="V334" s="962"/>
      <c r="W334" s="957"/>
      <c r="X334" s="957"/>
      <c r="Y334" s="957"/>
      <c r="Z334" s="937"/>
      <c r="AA334" s="937"/>
      <c r="AB334" s="937"/>
      <c r="AC334" s="937"/>
      <c r="AD334" s="953"/>
      <c r="AE334" s="974"/>
      <c r="AF334" s="969"/>
      <c r="AG334" s="975"/>
      <c r="AH334" s="969"/>
      <c r="AI334" s="956"/>
      <c r="AJ334" s="956"/>
      <c r="AK334" s="956"/>
      <c r="AL334" s="996"/>
      <c r="AM334" s="953"/>
      <c r="AN334" s="980"/>
      <c r="AO334" s="942"/>
      <c r="AP334" s="942"/>
      <c r="AQ334" s="943"/>
      <c r="AR334" s="973"/>
    </row>
    <row r="335" spans="1:44" x14ac:dyDescent="0.25">
      <c r="A335" s="1010"/>
      <c r="B335" s="991"/>
      <c r="C335" s="953"/>
      <c r="D335" s="953"/>
      <c r="E335" s="986"/>
      <c r="F335" s="953"/>
      <c r="G335" s="945"/>
      <c r="H335" s="953"/>
      <c r="I335" s="121"/>
      <c r="J335" s="149"/>
      <c r="K335" s="954"/>
      <c r="L335" s="955"/>
      <c r="M335" s="996"/>
      <c r="N335" s="953"/>
      <c r="O335" s="986"/>
      <c r="P335" s="953"/>
      <c r="Q335" s="117" t="s">
        <v>178</v>
      </c>
      <c r="R335" s="118" t="s">
        <v>179</v>
      </c>
      <c r="S335" s="117">
        <v>10</v>
      </c>
      <c r="T335" s="957"/>
      <c r="U335" s="957"/>
      <c r="V335" s="962"/>
      <c r="W335" s="957"/>
      <c r="X335" s="957"/>
      <c r="Y335" s="957"/>
      <c r="Z335" s="937"/>
      <c r="AA335" s="937"/>
      <c r="AB335" s="937"/>
      <c r="AC335" s="937"/>
      <c r="AD335" s="953"/>
      <c r="AE335" s="974"/>
      <c r="AF335" s="969"/>
      <c r="AG335" s="975"/>
      <c r="AH335" s="969"/>
      <c r="AI335" s="956"/>
      <c r="AJ335" s="956"/>
      <c r="AK335" s="956"/>
      <c r="AL335" s="996"/>
      <c r="AM335" s="953"/>
      <c r="AN335" s="980"/>
      <c r="AO335" s="942"/>
      <c r="AP335" s="942"/>
      <c r="AQ335" s="943"/>
      <c r="AR335" s="973"/>
    </row>
    <row r="336" spans="1:44" ht="67.5" customHeight="1" x14ac:dyDescent="0.25">
      <c r="A336" s="1010"/>
      <c r="B336" s="991"/>
      <c r="C336" s="953"/>
      <c r="D336" s="953"/>
      <c r="E336" s="986"/>
      <c r="F336" s="953"/>
      <c r="G336" s="946"/>
      <c r="H336" s="953"/>
      <c r="I336" s="121"/>
      <c r="J336" s="149"/>
      <c r="K336" s="954"/>
      <c r="L336" s="955"/>
      <c r="M336" s="997"/>
      <c r="N336" s="953"/>
      <c r="O336" s="986"/>
      <c r="P336" s="953"/>
      <c r="Q336" s="117"/>
      <c r="R336" s="118"/>
      <c r="S336" s="117"/>
      <c r="T336" s="957"/>
      <c r="U336" s="957"/>
      <c r="V336" s="962"/>
      <c r="W336" s="957"/>
      <c r="X336" s="957"/>
      <c r="Y336" s="957"/>
      <c r="Z336" s="938"/>
      <c r="AA336" s="938"/>
      <c r="AB336" s="938"/>
      <c r="AC336" s="938"/>
      <c r="AD336" s="953"/>
      <c r="AE336" s="974"/>
      <c r="AF336" s="969"/>
      <c r="AG336" s="975"/>
      <c r="AH336" s="969"/>
      <c r="AI336" s="956"/>
      <c r="AJ336" s="956"/>
      <c r="AK336" s="956"/>
      <c r="AL336" s="997"/>
      <c r="AM336" s="953"/>
      <c r="AN336" s="980"/>
      <c r="AO336" s="942"/>
      <c r="AP336" s="942"/>
      <c r="AQ336" s="943"/>
      <c r="AR336" s="973"/>
    </row>
    <row r="337" spans="1:44" ht="15" customHeight="1" x14ac:dyDescent="0.25">
      <c r="A337" s="1010">
        <v>18</v>
      </c>
      <c r="B337" s="991" t="s">
        <v>723</v>
      </c>
      <c r="C337" s="953" t="s">
        <v>342</v>
      </c>
      <c r="D337" s="953" t="s">
        <v>142</v>
      </c>
      <c r="E337" s="986" t="s">
        <v>724</v>
      </c>
      <c r="F337" s="953" t="s">
        <v>725</v>
      </c>
      <c r="G337" s="944" t="s">
        <v>527</v>
      </c>
      <c r="H337" s="953" t="s">
        <v>145</v>
      </c>
      <c r="I337" s="116" t="s">
        <v>146</v>
      </c>
      <c r="J337" s="149" t="s">
        <v>147</v>
      </c>
      <c r="K337" s="954">
        <v>13</v>
      </c>
      <c r="L337" s="955" t="s">
        <v>705</v>
      </c>
      <c r="M337" s="956" t="s">
        <v>647</v>
      </c>
      <c r="N337" s="953" t="s">
        <v>528</v>
      </c>
      <c r="O337" s="1240" t="s">
        <v>1095</v>
      </c>
      <c r="P337" s="953" t="s">
        <v>149</v>
      </c>
      <c r="Q337" s="117" t="s">
        <v>150</v>
      </c>
      <c r="R337" s="118" t="s">
        <v>151</v>
      </c>
      <c r="S337" s="117">
        <v>15</v>
      </c>
      <c r="T337" s="957">
        <v>100</v>
      </c>
      <c r="U337" s="957" t="s">
        <v>152</v>
      </c>
      <c r="V337" s="962" t="s">
        <v>152</v>
      </c>
      <c r="W337" s="957" t="s">
        <v>152</v>
      </c>
      <c r="X337" s="957">
        <v>100</v>
      </c>
      <c r="Y337" s="957">
        <v>100</v>
      </c>
      <c r="Z337" s="936" t="s">
        <v>66</v>
      </c>
      <c r="AA337" s="936">
        <v>1</v>
      </c>
      <c r="AB337" s="936">
        <v>0</v>
      </c>
      <c r="AC337" s="936">
        <v>1</v>
      </c>
      <c r="AD337" s="953" t="s">
        <v>726</v>
      </c>
      <c r="AE337" s="974" t="s">
        <v>727</v>
      </c>
      <c r="AF337" s="969" t="s">
        <v>152</v>
      </c>
      <c r="AG337" s="975" t="s">
        <v>156</v>
      </c>
      <c r="AH337" s="969" t="s">
        <v>157</v>
      </c>
      <c r="AI337" s="956" t="s">
        <v>145</v>
      </c>
      <c r="AJ337" s="956" t="s">
        <v>651</v>
      </c>
      <c r="AK337" s="956" t="s">
        <v>705</v>
      </c>
      <c r="AL337" s="995" t="s">
        <v>647</v>
      </c>
      <c r="AM337" s="953" t="s">
        <v>528</v>
      </c>
      <c r="AN337" s="980" t="s">
        <v>728</v>
      </c>
      <c r="AO337" s="942">
        <v>44562</v>
      </c>
      <c r="AP337" s="942">
        <v>44926</v>
      </c>
      <c r="AQ337" s="943" t="s">
        <v>729</v>
      </c>
      <c r="AR337" s="973" t="s">
        <v>730</v>
      </c>
    </row>
    <row r="338" spans="1:44" x14ac:dyDescent="0.25">
      <c r="A338" s="1010"/>
      <c r="B338" s="991"/>
      <c r="C338" s="953"/>
      <c r="D338" s="953"/>
      <c r="E338" s="986"/>
      <c r="F338" s="953"/>
      <c r="G338" s="945"/>
      <c r="H338" s="953"/>
      <c r="I338" s="116" t="s">
        <v>161</v>
      </c>
      <c r="J338" s="149" t="s">
        <v>147</v>
      </c>
      <c r="K338" s="954"/>
      <c r="L338" s="955"/>
      <c r="M338" s="956"/>
      <c r="N338" s="953"/>
      <c r="O338" s="1240"/>
      <c r="P338" s="953"/>
      <c r="Q338" s="117" t="s">
        <v>162</v>
      </c>
      <c r="R338" s="118" t="s">
        <v>163</v>
      </c>
      <c r="S338" s="117">
        <v>15</v>
      </c>
      <c r="T338" s="957"/>
      <c r="U338" s="957"/>
      <c r="V338" s="962"/>
      <c r="W338" s="957"/>
      <c r="X338" s="957"/>
      <c r="Y338" s="957"/>
      <c r="Z338" s="937"/>
      <c r="AA338" s="937"/>
      <c r="AB338" s="937"/>
      <c r="AC338" s="937"/>
      <c r="AD338" s="953"/>
      <c r="AE338" s="974"/>
      <c r="AF338" s="969"/>
      <c r="AG338" s="975"/>
      <c r="AH338" s="969"/>
      <c r="AI338" s="956"/>
      <c r="AJ338" s="956"/>
      <c r="AK338" s="956"/>
      <c r="AL338" s="996"/>
      <c r="AM338" s="953"/>
      <c r="AN338" s="980"/>
      <c r="AO338" s="942"/>
      <c r="AP338" s="942"/>
      <c r="AQ338" s="943"/>
      <c r="AR338" s="973"/>
    </row>
    <row r="339" spans="1:44" x14ac:dyDescent="0.25">
      <c r="A339" s="1010"/>
      <c r="B339" s="991"/>
      <c r="C339" s="953"/>
      <c r="D339" s="953"/>
      <c r="E339" s="986"/>
      <c r="F339" s="953"/>
      <c r="G339" s="945"/>
      <c r="H339" s="953"/>
      <c r="I339" s="116" t="s">
        <v>164</v>
      </c>
      <c r="J339" s="149" t="s">
        <v>168</v>
      </c>
      <c r="K339" s="954"/>
      <c r="L339" s="955"/>
      <c r="M339" s="956"/>
      <c r="N339" s="953"/>
      <c r="O339" s="1240"/>
      <c r="P339" s="953"/>
      <c r="Q339" s="117" t="s">
        <v>165</v>
      </c>
      <c r="R339" s="118" t="s">
        <v>166</v>
      </c>
      <c r="S339" s="117">
        <v>15</v>
      </c>
      <c r="T339" s="957"/>
      <c r="U339" s="957"/>
      <c r="V339" s="962"/>
      <c r="W339" s="957"/>
      <c r="X339" s="957"/>
      <c r="Y339" s="957"/>
      <c r="Z339" s="937"/>
      <c r="AA339" s="937"/>
      <c r="AB339" s="937"/>
      <c r="AC339" s="937"/>
      <c r="AD339" s="953"/>
      <c r="AE339" s="974"/>
      <c r="AF339" s="969"/>
      <c r="AG339" s="975"/>
      <c r="AH339" s="969"/>
      <c r="AI339" s="956"/>
      <c r="AJ339" s="956"/>
      <c r="AK339" s="956"/>
      <c r="AL339" s="996"/>
      <c r="AM339" s="953"/>
      <c r="AN339" s="980"/>
      <c r="AO339" s="942"/>
      <c r="AP339" s="942"/>
      <c r="AQ339" s="943"/>
      <c r="AR339" s="973"/>
    </row>
    <row r="340" spans="1:44" x14ac:dyDescent="0.25">
      <c r="A340" s="1010"/>
      <c r="B340" s="991"/>
      <c r="C340" s="953"/>
      <c r="D340" s="953"/>
      <c r="E340" s="986"/>
      <c r="F340" s="953"/>
      <c r="G340" s="945"/>
      <c r="H340" s="953"/>
      <c r="I340" s="116" t="s">
        <v>167</v>
      </c>
      <c r="J340" s="149" t="s">
        <v>168</v>
      </c>
      <c r="K340" s="954"/>
      <c r="L340" s="955"/>
      <c r="M340" s="956"/>
      <c r="N340" s="953"/>
      <c r="O340" s="1240"/>
      <c r="P340" s="953"/>
      <c r="Q340" s="117" t="s">
        <v>169</v>
      </c>
      <c r="R340" s="118" t="s">
        <v>170</v>
      </c>
      <c r="S340" s="117">
        <v>15</v>
      </c>
      <c r="T340" s="957"/>
      <c r="U340" s="957"/>
      <c r="V340" s="962"/>
      <c r="W340" s="957"/>
      <c r="X340" s="957"/>
      <c r="Y340" s="957"/>
      <c r="Z340" s="937"/>
      <c r="AA340" s="937"/>
      <c r="AB340" s="937"/>
      <c r="AC340" s="937"/>
      <c r="AD340" s="953"/>
      <c r="AE340" s="974"/>
      <c r="AF340" s="969"/>
      <c r="AG340" s="975"/>
      <c r="AH340" s="969"/>
      <c r="AI340" s="956"/>
      <c r="AJ340" s="956"/>
      <c r="AK340" s="956"/>
      <c r="AL340" s="996"/>
      <c r="AM340" s="953"/>
      <c r="AN340" s="980"/>
      <c r="AO340" s="942"/>
      <c r="AP340" s="942"/>
      <c r="AQ340" s="943"/>
      <c r="AR340" s="973"/>
    </row>
    <row r="341" spans="1:44" x14ac:dyDescent="0.25">
      <c r="A341" s="1010"/>
      <c r="B341" s="991"/>
      <c r="C341" s="953"/>
      <c r="D341" s="953"/>
      <c r="E341" s="986"/>
      <c r="F341" s="953"/>
      <c r="G341" s="945"/>
      <c r="H341" s="953"/>
      <c r="I341" s="116" t="s">
        <v>171</v>
      </c>
      <c r="J341" s="149" t="s">
        <v>147</v>
      </c>
      <c r="K341" s="954"/>
      <c r="L341" s="955"/>
      <c r="M341" s="956"/>
      <c r="N341" s="953"/>
      <c r="O341" s="1240"/>
      <c r="P341" s="953"/>
      <c r="Q341" s="117" t="s">
        <v>172</v>
      </c>
      <c r="R341" s="118" t="s">
        <v>173</v>
      </c>
      <c r="S341" s="117">
        <v>15</v>
      </c>
      <c r="T341" s="957"/>
      <c r="U341" s="957"/>
      <c r="V341" s="962"/>
      <c r="W341" s="957"/>
      <c r="X341" s="957"/>
      <c r="Y341" s="957"/>
      <c r="Z341" s="937"/>
      <c r="AA341" s="937"/>
      <c r="AB341" s="937"/>
      <c r="AC341" s="937"/>
      <c r="AD341" s="953"/>
      <c r="AE341" s="974"/>
      <c r="AF341" s="969"/>
      <c r="AG341" s="975"/>
      <c r="AH341" s="969"/>
      <c r="AI341" s="956"/>
      <c r="AJ341" s="956"/>
      <c r="AK341" s="956"/>
      <c r="AL341" s="996"/>
      <c r="AM341" s="953"/>
      <c r="AN341" s="980"/>
      <c r="AO341" s="942"/>
      <c r="AP341" s="942"/>
      <c r="AQ341" s="943"/>
      <c r="AR341" s="973"/>
    </row>
    <row r="342" spans="1:44" x14ac:dyDescent="0.25">
      <c r="A342" s="1010"/>
      <c r="B342" s="991"/>
      <c r="C342" s="953"/>
      <c r="D342" s="953"/>
      <c r="E342" s="986"/>
      <c r="F342" s="953"/>
      <c r="G342" s="945"/>
      <c r="H342" s="953"/>
      <c r="I342" s="116" t="s">
        <v>174</v>
      </c>
      <c r="J342" s="149" t="s">
        <v>147</v>
      </c>
      <c r="K342" s="954"/>
      <c r="L342" s="955"/>
      <c r="M342" s="956"/>
      <c r="N342" s="953"/>
      <c r="O342" s="1240"/>
      <c r="P342" s="953"/>
      <c r="Q342" s="117" t="s">
        <v>175</v>
      </c>
      <c r="R342" s="118" t="s">
        <v>176</v>
      </c>
      <c r="S342" s="117">
        <v>15</v>
      </c>
      <c r="T342" s="957"/>
      <c r="U342" s="957"/>
      <c r="V342" s="962"/>
      <c r="W342" s="957"/>
      <c r="X342" s="957"/>
      <c r="Y342" s="957"/>
      <c r="Z342" s="937"/>
      <c r="AA342" s="937"/>
      <c r="AB342" s="937"/>
      <c r="AC342" s="937"/>
      <c r="AD342" s="953"/>
      <c r="AE342" s="974"/>
      <c r="AF342" s="969"/>
      <c r="AG342" s="975"/>
      <c r="AH342" s="969"/>
      <c r="AI342" s="956"/>
      <c r="AJ342" s="956"/>
      <c r="AK342" s="956"/>
      <c r="AL342" s="996"/>
      <c r="AM342" s="953"/>
      <c r="AN342" s="980"/>
      <c r="AO342" s="942"/>
      <c r="AP342" s="942"/>
      <c r="AQ342" s="943"/>
      <c r="AR342" s="973"/>
    </row>
    <row r="343" spans="1:44" x14ac:dyDescent="0.25">
      <c r="A343" s="1010"/>
      <c r="B343" s="991"/>
      <c r="C343" s="953"/>
      <c r="D343" s="953"/>
      <c r="E343" s="986"/>
      <c r="F343" s="953"/>
      <c r="G343" s="945"/>
      <c r="H343" s="953"/>
      <c r="I343" s="116" t="s">
        <v>177</v>
      </c>
      <c r="J343" s="149" t="s">
        <v>147</v>
      </c>
      <c r="K343" s="954"/>
      <c r="L343" s="955"/>
      <c r="M343" s="956"/>
      <c r="N343" s="953"/>
      <c r="O343" s="1240"/>
      <c r="P343" s="953"/>
      <c r="Q343" s="117" t="s">
        <v>178</v>
      </c>
      <c r="R343" s="118" t="s">
        <v>179</v>
      </c>
      <c r="S343" s="117">
        <v>10</v>
      </c>
      <c r="T343" s="957"/>
      <c r="U343" s="957"/>
      <c r="V343" s="962"/>
      <c r="W343" s="957"/>
      <c r="X343" s="957"/>
      <c r="Y343" s="957"/>
      <c r="Z343" s="937"/>
      <c r="AA343" s="937"/>
      <c r="AB343" s="937"/>
      <c r="AC343" s="937"/>
      <c r="AD343" s="953"/>
      <c r="AE343" s="974"/>
      <c r="AF343" s="969"/>
      <c r="AG343" s="975"/>
      <c r="AH343" s="969"/>
      <c r="AI343" s="956"/>
      <c r="AJ343" s="956"/>
      <c r="AK343" s="956"/>
      <c r="AL343" s="996"/>
      <c r="AM343" s="953"/>
      <c r="AN343" s="980"/>
      <c r="AO343" s="942"/>
      <c r="AP343" s="942"/>
      <c r="AQ343" s="943"/>
      <c r="AR343" s="973"/>
    </row>
    <row r="344" spans="1:44" ht="30" x14ac:dyDescent="0.25">
      <c r="A344" s="1010"/>
      <c r="B344" s="991"/>
      <c r="C344" s="953"/>
      <c r="D344" s="953"/>
      <c r="E344" s="986"/>
      <c r="F344" s="953"/>
      <c r="G344" s="945"/>
      <c r="H344" s="953"/>
      <c r="I344" s="116" t="s">
        <v>180</v>
      </c>
      <c r="J344" s="149" t="s">
        <v>147</v>
      </c>
      <c r="K344" s="954"/>
      <c r="L344" s="955"/>
      <c r="M344" s="956"/>
      <c r="N344" s="953"/>
      <c r="O344" s="1240"/>
      <c r="P344" s="953"/>
      <c r="Q344" s="957"/>
      <c r="R344" s="962"/>
      <c r="S344" s="957"/>
      <c r="T344" s="957"/>
      <c r="U344" s="957"/>
      <c r="V344" s="962"/>
      <c r="W344" s="957"/>
      <c r="X344" s="957"/>
      <c r="Y344" s="957"/>
      <c r="Z344" s="937"/>
      <c r="AA344" s="937"/>
      <c r="AB344" s="937"/>
      <c r="AC344" s="937"/>
      <c r="AD344" s="953"/>
      <c r="AE344" s="974"/>
      <c r="AF344" s="969"/>
      <c r="AG344" s="975"/>
      <c r="AH344" s="969"/>
      <c r="AI344" s="956"/>
      <c r="AJ344" s="956"/>
      <c r="AK344" s="956"/>
      <c r="AL344" s="996"/>
      <c r="AM344" s="953"/>
      <c r="AN344" s="980"/>
      <c r="AO344" s="942"/>
      <c r="AP344" s="942"/>
      <c r="AQ344" s="943"/>
      <c r="AR344" s="973"/>
    </row>
    <row r="345" spans="1:44" x14ac:dyDescent="0.25">
      <c r="A345" s="1010"/>
      <c r="B345" s="991"/>
      <c r="C345" s="953"/>
      <c r="D345" s="953"/>
      <c r="E345" s="986"/>
      <c r="F345" s="953"/>
      <c r="G345" s="945"/>
      <c r="H345" s="953"/>
      <c r="I345" s="116" t="s">
        <v>181</v>
      </c>
      <c r="J345" s="149" t="s">
        <v>168</v>
      </c>
      <c r="K345" s="954"/>
      <c r="L345" s="955"/>
      <c r="M345" s="956"/>
      <c r="N345" s="953"/>
      <c r="O345" s="1240"/>
      <c r="P345" s="953"/>
      <c r="Q345" s="957"/>
      <c r="R345" s="962"/>
      <c r="S345" s="957"/>
      <c r="T345" s="957"/>
      <c r="U345" s="957"/>
      <c r="V345" s="962"/>
      <c r="W345" s="957"/>
      <c r="X345" s="957"/>
      <c r="Y345" s="957"/>
      <c r="Z345" s="937"/>
      <c r="AA345" s="937"/>
      <c r="AB345" s="937"/>
      <c r="AC345" s="937"/>
      <c r="AD345" s="953"/>
      <c r="AE345" s="974"/>
      <c r="AF345" s="969"/>
      <c r="AG345" s="975"/>
      <c r="AH345" s="969"/>
      <c r="AI345" s="956"/>
      <c r="AJ345" s="956"/>
      <c r="AK345" s="956"/>
      <c r="AL345" s="996"/>
      <c r="AM345" s="953"/>
      <c r="AN345" s="980"/>
      <c r="AO345" s="942"/>
      <c r="AP345" s="942"/>
      <c r="AQ345" s="943"/>
      <c r="AR345" s="973"/>
    </row>
    <row r="346" spans="1:44" x14ac:dyDescent="0.25">
      <c r="A346" s="1010"/>
      <c r="B346" s="991"/>
      <c r="C346" s="953"/>
      <c r="D346" s="953"/>
      <c r="E346" s="986"/>
      <c r="F346" s="953"/>
      <c r="G346" s="945"/>
      <c r="H346" s="953"/>
      <c r="I346" s="116" t="s">
        <v>182</v>
      </c>
      <c r="J346" s="149" t="s">
        <v>147</v>
      </c>
      <c r="K346" s="954"/>
      <c r="L346" s="955"/>
      <c r="M346" s="956"/>
      <c r="N346" s="953"/>
      <c r="O346" s="1240"/>
      <c r="P346" s="953"/>
      <c r="Q346" s="957"/>
      <c r="R346" s="962"/>
      <c r="S346" s="957"/>
      <c r="T346" s="957"/>
      <c r="U346" s="957"/>
      <c r="V346" s="962"/>
      <c r="W346" s="957"/>
      <c r="X346" s="957"/>
      <c r="Y346" s="957"/>
      <c r="Z346" s="937"/>
      <c r="AA346" s="937"/>
      <c r="AB346" s="937"/>
      <c r="AC346" s="937"/>
      <c r="AD346" s="953"/>
      <c r="AE346" s="974"/>
      <c r="AF346" s="969"/>
      <c r="AG346" s="975"/>
      <c r="AH346" s="969"/>
      <c r="AI346" s="956"/>
      <c r="AJ346" s="956"/>
      <c r="AK346" s="956"/>
      <c r="AL346" s="996"/>
      <c r="AM346" s="953"/>
      <c r="AN346" s="980"/>
      <c r="AO346" s="942"/>
      <c r="AP346" s="942"/>
      <c r="AQ346" s="943"/>
      <c r="AR346" s="973"/>
    </row>
    <row r="347" spans="1:44" x14ac:dyDescent="0.25">
      <c r="A347" s="1010"/>
      <c r="B347" s="991"/>
      <c r="C347" s="953"/>
      <c r="D347" s="953"/>
      <c r="E347" s="986"/>
      <c r="F347" s="953"/>
      <c r="G347" s="945"/>
      <c r="H347" s="953"/>
      <c r="I347" s="116" t="s">
        <v>183</v>
      </c>
      <c r="J347" s="149" t="s">
        <v>147</v>
      </c>
      <c r="K347" s="954"/>
      <c r="L347" s="955"/>
      <c r="M347" s="956"/>
      <c r="N347" s="953"/>
      <c r="O347" s="1240"/>
      <c r="P347" s="953"/>
      <c r="Q347" s="957"/>
      <c r="R347" s="962"/>
      <c r="S347" s="957"/>
      <c r="T347" s="957"/>
      <c r="U347" s="957"/>
      <c r="V347" s="962"/>
      <c r="W347" s="957"/>
      <c r="X347" s="957"/>
      <c r="Y347" s="957"/>
      <c r="Z347" s="937"/>
      <c r="AA347" s="938"/>
      <c r="AB347" s="938"/>
      <c r="AC347" s="938"/>
      <c r="AD347" s="953"/>
      <c r="AE347" s="974"/>
      <c r="AF347" s="969"/>
      <c r="AG347" s="975"/>
      <c r="AH347" s="969"/>
      <c r="AI347" s="956"/>
      <c r="AJ347" s="956"/>
      <c r="AK347" s="956"/>
      <c r="AL347" s="996"/>
      <c r="AM347" s="953"/>
      <c r="AN347" s="980"/>
      <c r="AO347" s="942"/>
      <c r="AP347" s="942"/>
      <c r="AQ347" s="943"/>
      <c r="AR347" s="973"/>
    </row>
    <row r="348" spans="1:44" ht="15" customHeight="1" x14ac:dyDescent="0.25">
      <c r="A348" s="1010"/>
      <c r="B348" s="991"/>
      <c r="C348" s="953"/>
      <c r="D348" s="953"/>
      <c r="E348" s="986" t="s">
        <v>731</v>
      </c>
      <c r="F348" s="953"/>
      <c r="G348" s="945"/>
      <c r="H348" s="953"/>
      <c r="I348" s="116" t="s">
        <v>184</v>
      </c>
      <c r="J348" s="149" t="s">
        <v>168</v>
      </c>
      <c r="K348" s="954"/>
      <c r="L348" s="955"/>
      <c r="M348" s="956"/>
      <c r="N348" s="953"/>
      <c r="O348" s="986" t="s">
        <v>732</v>
      </c>
      <c r="P348" s="953" t="s">
        <v>149</v>
      </c>
      <c r="Q348" s="117" t="s">
        <v>150</v>
      </c>
      <c r="R348" s="118" t="s">
        <v>151</v>
      </c>
      <c r="S348" s="117">
        <v>15</v>
      </c>
      <c r="T348" s="957">
        <v>100</v>
      </c>
      <c r="U348" s="957" t="s">
        <v>152</v>
      </c>
      <c r="V348" s="962" t="s">
        <v>152</v>
      </c>
      <c r="W348" s="957" t="s">
        <v>152</v>
      </c>
      <c r="X348" s="957">
        <v>100</v>
      </c>
      <c r="Y348" s="957"/>
      <c r="Z348" s="936" t="s">
        <v>66</v>
      </c>
      <c r="AA348" s="936">
        <v>0</v>
      </c>
      <c r="AB348" s="936">
        <v>1</v>
      </c>
      <c r="AC348" s="936">
        <v>1</v>
      </c>
      <c r="AD348" s="953" t="s">
        <v>729</v>
      </c>
      <c r="AE348" s="974" t="s">
        <v>733</v>
      </c>
      <c r="AF348" s="969"/>
      <c r="AG348" s="975"/>
      <c r="AH348" s="969"/>
      <c r="AI348" s="956"/>
      <c r="AJ348" s="956"/>
      <c r="AK348" s="956"/>
      <c r="AL348" s="996"/>
      <c r="AM348" s="953"/>
      <c r="AN348" s="980"/>
      <c r="AO348" s="942"/>
      <c r="AP348" s="942"/>
      <c r="AQ348" s="943"/>
      <c r="AR348" s="973" t="s">
        <v>734</v>
      </c>
    </row>
    <row r="349" spans="1:44" x14ac:dyDescent="0.25">
      <c r="A349" s="1010"/>
      <c r="B349" s="991"/>
      <c r="C349" s="953"/>
      <c r="D349" s="953"/>
      <c r="E349" s="986"/>
      <c r="F349" s="953"/>
      <c r="G349" s="945"/>
      <c r="H349" s="953"/>
      <c r="I349" s="119" t="s">
        <v>185</v>
      </c>
      <c r="J349" s="149" t="s">
        <v>147</v>
      </c>
      <c r="K349" s="954"/>
      <c r="L349" s="955"/>
      <c r="M349" s="956"/>
      <c r="N349" s="953"/>
      <c r="O349" s="986"/>
      <c r="P349" s="953"/>
      <c r="Q349" s="117" t="s">
        <v>162</v>
      </c>
      <c r="R349" s="118" t="s">
        <v>163</v>
      </c>
      <c r="S349" s="117">
        <v>15</v>
      </c>
      <c r="T349" s="957"/>
      <c r="U349" s="957"/>
      <c r="V349" s="962"/>
      <c r="W349" s="957"/>
      <c r="X349" s="957"/>
      <c r="Y349" s="957"/>
      <c r="Z349" s="937"/>
      <c r="AA349" s="937"/>
      <c r="AB349" s="937"/>
      <c r="AC349" s="937"/>
      <c r="AD349" s="953"/>
      <c r="AE349" s="974"/>
      <c r="AF349" s="969"/>
      <c r="AG349" s="975"/>
      <c r="AH349" s="969"/>
      <c r="AI349" s="956"/>
      <c r="AJ349" s="956"/>
      <c r="AK349" s="956"/>
      <c r="AL349" s="996"/>
      <c r="AM349" s="953"/>
      <c r="AN349" s="980"/>
      <c r="AO349" s="942"/>
      <c r="AP349" s="942"/>
      <c r="AQ349" s="943"/>
      <c r="AR349" s="973"/>
    </row>
    <row r="350" spans="1:44" x14ac:dyDescent="0.25">
      <c r="A350" s="1010"/>
      <c r="B350" s="991"/>
      <c r="C350" s="953"/>
      <c r="D350" s="953"/>
      <c r="E350" s="986"/>
      <c r="F350" s="953"/>
      <c r="G350" s="945"/>
      <c r="H350" s="953"/>
      <c r="I350" s="119" t="s">
        <v>186</v>
      </c>
      <c r="J350" s="149" t="s">
        <v>147</v>
      </c>
      <c r="K350" s="954"/>
      <c r="L350" s="955"/>
      <c r="M350" s="956"/>
      <c r="N350" s="953"/>
      <c r="O350" s="986"/>
      <c r="P350" s="953"/>
      <c r="Q350" s="117" t="s">
        <v>165</v>
      </c>
      <c r="R350" s="118" t="s">
        <v>166</v>
      </c>
      <c r="S350" s="117">
        <v>15</v>
      </c>
      <c r="T350" s="957"/>
      <c r="U350" s="957"/>
      <c r="V350" s="962"/>
      <c r="W350" s="957"/>
      <c r="X350" s="957"/>
      <c r="Y350" s="957"/>
      <c r="Z350" s="937"/>
      <c r="AA350" s="937"/>
      <c r="AB350" s="937"/>
      <c r="AC350" s="937"/>
      <c r="AD350" s="953"/>
      <c r="AE350" s="974"/>
      <c r="AF350" s="969"/>
      <c r="AG350" s="975"/>
      <c r="AH350" s="969"/>
      <c r="AI350" s="956"/>
      <c r="AJ350" s="956"/>
      <c r="AK350" s="956"/>
      <c r="AL350" s="996"/>
      <c r="AM350" s="953"/>
      <c r="AN350" s="980"/>
      <c r="AO350" s="942"/>
      <c r="AP350" s="942"/>
      <c r="AQ350" s="943"/>
      <c r="AR350" s="973"/>
    </row>
    <row r="351" spans="1:44" x14ac:dyDescent="0.25">
      <c r="A351" s="1010"/>
      <c r="B351" s="991"/>
      <c r="C351" s="953"/>
      <c r="D351" s="953"/>
      <c r="E351" s="986"/>
      <c r="F351" s="953"/>
      <c r="G351" s="945"/>
      <c r="H351" s="953"/>
      <c r="I351" s="119" t="s">
        <v>187</v>
      </c>
      <c r="J351" s="149" t="s">
        <v>147</v>
      </c>
      <c r="K351" s="954"/>
      <c r="L351" s="955"/>
      <c r="M351" s="956"/>
      <c r="N351" s="953"/>
      <c r="O351" s="986"/>
      <c r="P351" s="953"/>
      <c r="Q351" s="117" t="s">
        <v>169</v>
      </c>
      <c r="R351" s="118" t="s">
        <v>170</v>
      </c>
      <c r="S351" s="117">
        <v>15</v>
      </c>
      <c r="T351" s="957"/>
      <c r="U351" s="957"/>
      <c r="V351" s="962"/>
      <c r="W351" s="957"/>
      <c r="X351" s="957"/>
      <c r="Y351" s="957"/>
      <c r="Z351" s="937"/>
      <c r="AA351" s="937"/>
      <c r="AB351" s="937"/>
      <c r="AC351" s="937"/>
      <c r="AD351" s="953"/>
      <c r="AE351" s="974"/>
      <c r="AF351" s="969"/>
      <c r="AG351" s="975"/>
      <c r="AH351" s="969"/>
      <c r="AI351" s="956"/>
      <c r="AJ351" s="956"/>
      <c r="AK351" s="956"/>
      <c r="AL351" s="996"/>
      <c r="AM351" s="953"/>
      <c r="AN351" s="980"/>
      <c r="AO351" s="942"/>
      <c r="AP351" s="942"/>
      <c r="AQ351" s="943"/>
      <c r="AR351" s="973"/>
    </row>
    <row r="352" spans="1:44" x14ac:dyDescent="0.25">
      <c r="A352" s="1010"/>
      <c r="B352" s="991"/>
      <c r="C352" s="953"/>
      <c r="D352" s="953"/>
      <c r="E352" s="986"/>
      <c r="F352" s="953"/>
      <c r="G352" s="945"/>
      <c r="H352" s="953"/>
      <c r="I352" s="119" t="s">
        <v>188</v>
      </c>
      <c r="J352" s="149" t="s">
        <v>168</v>
      </c>
      <c r="K352" s="954"/>
      <c r="L352" s="955"/>
      <c r="M352" s="956"/>
      <c r="N352" s="953"/>
      <c r="O352" s="986"/>
      <c r="P352" s="953"/>
      <c r="Q352" s="117" t="s">
        <v>172</v>
      </c>
      <c r="R352" s="118" t="s">
        <v>173</v>
      </c>
      <c r="S352" s="117">
        <v>15</v>
      </c>
      <c r="T352" s="957"/>
      <c r="U352" s="957"/>
      <c r="V352" s="962"/>
      <c r="W352" s="957"/>
      <c r="X352" s="957"/>
      <c r="Y352" s="957"/>
      <c r="Z352" s="937"/>
      <c r="AA352" s="937"/>
      <c r="AB352" s="937"/>
      <c r="AC352" s="937"/>
      <c r="AD352" s="953"/>
      <c r="AE352" s="974"/>
      <c r="AF352" s="969"/>
      <c r="AG352" s="975"/>
      <c r="AH352" s="969"/>
      <c r="AI352" s="956"/>
      <c r="AJ352" s="956"/>
      <c r="AK352" s="956"/>
      <c r="AL352" s="996"/>
      <c r="AM352" s="953"/>
      <c r="AN352" s="980"/>
      <c r="AO352" s="942"/>
      <c r="AP352" s="942"/>
      <c r="AQ352" s="943"/>
      <c r="AR352" s="973"/>
    </row>
    <row r="353" spans="1:44" x14ac:dyDescent="0.25">
      <c r="A353" s="1010"/>
      <c r="B353" s="991"/>
      <c r="C353" s="953"/>
      <c r="D353" s="953"/>
      <c r="E353" s="986"/>
      <c r="F353" s="953"/>
      <c r="G353" s="945"/>
      <c r="H353" s="953"/>
      <c r="I353" s="119" t="s">
        <v>189</v>
      </c>
      <c r="J353" s="149" t="s">
        <v>147</v>
      </c>
      <c r="K353" s="954"/>
      <c r="L353" s="955"/>
      <c r="M353" s="956"/>
      <c r="N353" s="953"/>
      <c r="O353" s="986"/>
      <c r="P353" s="953"/>
      <c r="Q353" s="117" t="s">
        <v>175</v>
      </c>
      <c r="R353" s="118" t="s">
        <v>176</v>
      </c>
      <c r="S353" s="117">
        <v>15</v>
      </c>
      <c r="T353" s="957"/>
      <c r="U353" s="957"/>
      <c r="V353" s="962"/>
      <c r="W353" s="957"/>
      <c r="X353" s="957"/>
      <c r="Y353" s="957"/>
      <c r="Z353" s="937"/>
      <c r="AA353" s="937"/>
      <c r="AB353" s="937"/>
      <c r="AC353" s="937"/>
      <c r="AD353" s="953"/>
      <c r="AE353" s="974"/>
      <c r="AF353" s="969"/>
      <c r="AG353" s="975"/>
      <c r="AH353" s="969"/>
      <c r="AI353" s="956"/>
      <c r="AJ353" s="956"/>
      <c r="AK353" s="956"/>
      <c r="AL353" s="996"/>
      <c r="AM353" s="953"/>
      <c r="AN353" s="980"/>
      <c r="AO353" s="942"/>
      <c r="AP353" s="942"/>
      <c r="AQ353" s="943"/>
      <c r="AR353" s="973"/>
    </row>
    <row r="354" spans="1:44" x14ac:dyDescent="0.25">
      <c r="A354" s="1010"/>
      <c r="B354" s="991"/>
      <c r="C354" s="953"/>
      <c r="D354" s="953"/>
      <c r="E354" s="986"/>
      <c r="F354" s="953"/>
      <c r="G354" s="945"/>
      <c r="H354" s="953"/>
      <c r="I354" s="119" t="s">
        <v>190</v>
      </c>
      <c r="J354" s="149" t="s">
        <v>147</v>
      </c>
      <c r="K354" s="954"/>
      <c r="L354" s="955"/>
      <c r="M354" s="956"/>
      <c r="N354" s="953"/>
      <c r="O354" s="986"/>
      <c r="P354" s="953"/>
      <c r="Q354" s="117" t="s">
        <v>178</v>
      </c>
      <c r="R354" s="118" t="s">
        <v>179</v>
      </c>
      <c r="S354" s="117">
        <v>10</v>
      </c>
      <c r="T354" s="957"/>
      <c r="U354" s="957"/>
      <c r="V354" s="962"/>
      <c r="W354" s="957"/>
      <c r="X354" s="957"/>
      <c r="Y354" s="957"/>
      <c r="Z354" s="937"/>
      <c r="AA354" s="937"/>
      <c r="AB354" s="937"/>
      <c r="AC354" s="937"/>
      <c r="AD354" s="953"/>
      <c r="AE354" s="974"/>
      <c r="AF354" s="969"/>
      <c r="AG354" s="975"/>
      <c r="AH354" s="969"/>
      <c r="AI354" s="956"/>
      <c r="AJ354" s="956"/>
      <c r="AK354" s="956"/>
      <c r="AL354" s="996"/>
      <c r="AM354" s="953"/>
      <c r="AN354" s="980"/>
      <c r="AO354" s="942"/>
      <c r="AP354" s="942"/>
      <c r="AQ354" s="943"/>
      <c r="AR354" s="973"/>
    </row>
    <row r="355" spans="1:44" ht="29.25" customHeight="1" x14ac:dyDescent="0.25">
      <c r="A355" s="1010"/>
      <c r="B355" s="991"/>
      <c r="C355" s="953"/>
      <c r="D355" s="953"/>
      <c r="E355" s="986"/>
      <c r="F355" s="953"/>
      <c r="G355" s="945"/>
      <c r="H355" s="953"/>
      <c r="I355" s="119" t="s">
        <v>191</v>
      </c>
      <c r="J355" s="149" t="s">
        <v>168</v>
      </c>
      <c r="K355" s="954"/>
      <c r="L355" s="955"/>
      <c r="M355" s="956"/>
      <c r="N355" s="953"/>
      <c r="O355" s="986"/>
      <c r="P355" s="953"/>
      <c r="Q355" s="151"/>
      <c r="R355" s="150"/>
      <c r="S355" s="151"/>
      <c r="T355" s="957"/>
      <c r="U355" s="957"/>
      <c r="V355" s="962"/>
      <c r="W355" s="957"/>
      <c r="X355" s="957"/>
      <c r="Y355" s="957"/>
      <c r="Z355" s="938"/>
      <c r="AA355" s="938"/>
      <c r="AB355" s="938"/>
      <c r="AC355" s="938"/>
      <c r="AD355" s="953"/>
      <c r="AE355" s="974"/>
      <c r="AF355" s="969"/>
      <c r="AG355" s="975"/>
      <c r="AH355" s="969"/>
      <c r="AI355" s="956"/>
      <c r="AJ355" s="956"/>
      <c r="AK355" s="956"/>
      <c r="AL355" s="996"/>
      <c r="AM355" s="953"/>
      <c r="AN355" s="980"/>
      <c r="AO355" s="942"/>
      <c r="AP355" s="942"/>
      <c r="AQ355" s="943"/>
      <c r="AR355" s="973"/>
    </row>
    <row r="356" spans="1:44" x14ac:dyDescent="0.25">
      <c r="A356" s="1010"/>
      <c r="B356" s="991"/>
      <c r="C356" s="953"/>
      <c r="D356" s="953"/>
      <c r="E356" s="986" t="s">
        <v>717</v>
      </c>
      <c r="F356" s="953"/>
      <c r="G356" s="945"/>
      <c r="H356" s="953"/>
      <c r="I356" s="121"/>
      <c r="J356" s="149"/>
      <c r="K356" s="954"/>
      <c r="L356" s="955"/>
      <c r="M356" s="956"/>
      <c r="N356" s="953"/>
      <c r="O356" s="986" t="s">
        <v>735</v>
      </c>
      <c r="P356" s="953"/>
      <c r="Q356" s="117" t="s">
        <v>150</v>
      </c>
      <c r="R356" s="118"/>
      <c r="S356" s="117" t="s">
        <v>684</v>
      </c>
      <c r="T356" s="957">
        <v>0</v>
      </c>
      <c r="U356" s="957" t="s">
        <v>685</v>
      </c>
      <c r="V356" s="962"/>
      <c r="W356" s="957">
        <v>0</v>
      </c>
      <c r="X356" s="957" t="b">
        <v>0</v>
      </c>
      <c r="Y356" s="957"/>
      <c r="Z356" s="214"/>
      <c r="AA356" s="936"/>
      <c r="AB356" s="936"/>
      <c r="AC356" s="936"/>
      <c r="AD356" s="953"/>
      <c r="AE356" s="974"/>
      <c r="AF356" s="969"/>
      <c r="AG356" s="975"/>
      <c r="AH356" s="969"/>
      <c r="AI356" s="956"/>
      <c r="AJ356" s="956"/>
      <c r="AK356" s="956"/>
      <c r="AL356" s="996"/>
      <c r="AM356" s="953"/>
      <c r="AN356" s="980" t="s">
        <v>736</v>
      </c>
      <c r="AO356" s="942"/>
      <c r="AP356" s="942"/>
      <c r="AQ356" s="943"/>
      <c r="AR356" s="973" t="s">
        <v>737</v>
      </c>
    </row>
    <row r="357" spans="1:44" x14ac:dyDescent="0.25">
      <c r="A357" s="1010"/>
      <c r="B357" s="991"/>
      <c r="C357" s="953"/>
      <c r="D357" s="953"/>
      <c r="E357" s="986"/>
      <c r="F357" s="953"/>
      <c r="G357" s="945"/>
      <c r="H357" s="953"/>
      <c r="I357" s="121"/>
      <c r="J357" s="149"/>
      <c r="K357" s="954"/>
      <c r="L357" s="955"/>
      <c r="M357" s="956"/>
      <c r="N357" s="953"/>
      <c r="O357" s="986"/>
      <c r="P357" s="953"/>
      <c r="Q357" s="117" t="s">
        <v>162</v>
      </c>
      <c r="R357" s="118"/>
      <c r="S357" s="117" t="s">
        <v>684</v>
      </c>
      <c r="T357" s="957"/>
      <c r="U357" s="957"/>
      <c r="V357" s="962"/>
      <c r="W357" s="957"/>
      <c r="X357" s="957"/>
      <c r="Y357" s="957"/>
      <c r="Z357" s="226"/>
      <c r="AA357" s="937"/>
      <c r="AB357" s="937"/>
      <c r="AC357" s="937"/>
      <c r="AD357" s="953"/>
      <c r="AE357" s="974"/>
      <c r="AF357" s="969"/>
      <c r="AG357" s="975"/>
      <c r="AH357" s="969"/>
      <c r="AI357" s="956"/>
      <c r="AJ357" s="956"/>
      <c r="AK357" s="956"/>
      <c r="AL357" s="996"/>
      <c r="AM357" s="953"/>
      <c r="AN357" s="980"/>
      <c r="AO357" s="942"/>
      <c r="AP357" s="942"/>
      <c r="AQ357" s="943"/>
      <c r="AR357" s="973"/>
    </row>
    <row r="358" spans="1:44" x14ac:dyDescent="0.25">
      <c r="A358" s="1010"/>
      <c r="B358" s="991"/>
      <c r="C358" s="953"/>
      <c r="D358" s="953"/>
      <c r="E358" s="986"/>
      <c r="F358" s="953"/>
      <c r="G358" s="945"/>
      <c r="H358" s="953"/>
      <c r="I358" s="121"/>
      <c r="J358" s="149"/>
      <c r="K358" s="954"/>
      <c r="L358" s="955"/>
      <c r="M358" s="956"/>
      <c r="N358" s="953"/>
      <c r="O358" s="986"/>
      <c r="P358" s="953"/>
      <c r="Q358" s="117" t="s">
        <v>165</v>
      </c>
      <c r="R358" s="118"/>
      <c r="S358" s="117" t="s">
        <v>684</v>
      </c>
      <c r="T358" s="957"/>
      <c r="U358" s="957"/>
      <c r="V358" s="962"/>
      <c r="W358" s="957"/>
      <c r="X358" s="957"/>
      <c r="Y358" s="957"/>
      <c r="Z358" s="226"/>
      <c r="AA358" s="937"/>
      <c r="AB358" s="937"/>
      <c r="AC358" s="937"/>
      <c r="AD358" s="953"/>
      <c r="AE358" s="974"/>
      <c r="AF358" s="969"/>
      <c r="AG358" s="975"/>
      <c r="AH358" s="969"/>
      <c r="AI358" s="956"/>
      <c r="AJ358" s="956"/>
      <c r="AK358" s="956"/>
      <c r="AL358" s="996"/>
      <c r="AM358" s="953"/>
      <c r="AN358" s="980"/>
      <c r="AO358" s="942"/>
      <c r="AP358" s="942"/>
      <c r="AQ358" s="943"/>
      <c r="AR358" s="973"/>
    </row>
    <row r="359" spans="1:44" x14ac:dyDescent="0.25">
      <c r="A359" s="1010"/>
      <c r="B359" s="991"/>
      <c r="C359" s="953"/>
      <c r="D359" s="953"/>
      <c r="E359" s="986"/>
      <c r="F359" s="953"/>
      <c r="G359" s="945"/>
      <c r="H359" s="953"/>
      <c r="I359" s="121"/>
      <c r="J359" s="149"/>
      <c r="K359" s="954"/>
      <c r="L359" s="955"/>
      <c r="M359" s="956"/>
      <c r="N359" s="953"/>
      <c r="O359" s="986"/>
      <c r="P359" s="953"/>
      <c r="Q359" s="117" t="s">
        <v>169</v>
      </c>
      <c r="R359" s="118"/>
      <c r="S359" s="117" t="s">
        <v>684</v>
      </c>
      <c r="T359" s="957"/>
      <c r="U359" s="957"/>
      <c r="V359" s="962"/>
      <c r="W359" s="957"/>
      <c r="X359" s="957"/>
      <c r="Y359" s="957"/>
      <c r="Z359" s="226"/>
      <c r="AA359" s="937"/>
      <c r="AB359" s="937"/>
      <c r="AC359" s="937"/>
      <c r="AD359" s="953"/>
      <c r="AE359" s="974"/>
      <c r="AF359" s="969"/>
      <c r="AG359" s="975"/>
      <c r="AH359" s="969"/>
      <c r="AI359" s="956"/>
      <c r="AJ359" s="956"/>
      <c r="AK359" s="956"/>
      <c r="AL359" s="996"/>
      <c r="AM359" s="953"/>
      <c r="AN359" s="980"/>
      <c r="AO359" s="942"/>
      <c r="AP359" s="942"/>
      <c r="AQ359" s="943"/>
      <c r="AR359" s="973"/>
    </row>
    <row r="360" spans="1:44" x14ac:dyDescent="0.25">
      <c r="A360" s="1010"/>
      <c r="B360" s="991"/>
      <c r="C360" s="953"/>
      <c r="D360" s="953"/>
      <c r="E360" s="986"/>
      <c r="F360" s="953"/>
      <c r="G360" s="945"/>
      <c r="H360" s="953"/>
      <c r="I360" s="121"/>
      <c r="J360" s="120"/>
      <c r="K360" s="954"/>
      <c r="L360" s="955"/>
      <c r="M360" s="956"/>
      <c r="N360" s="953"/>
      <c r="O360" s="986"/>
      <c r="P360" s="953"/>
      <c r="Q360" s="117" t="s">
        <v>172</v>
      </c>
      <c r="R360" s="118"/>
      <c r="S360" s="117" t="s">
        <v>684</v>
      </c>
      <c r="T360" s="957"/>
      <c r="U360" s="957"/>
      <c r="V360" s="962"/>
      <c r="W360" s="957"/>
      <c r="X360" s="957"/>
      <c r="Y360" s="957"/>
      <c r="Z360" s="226"/>
      <c r="AA360" s="937"/>
      <c r="AB360" s="937"/>
      <c r="AC360" s="937"/>
      <c r="AD360" s="953"/>
      <c r="AE360" s="974"/>
      <c r="AF360" s="969"/>
      <c r="AG360" s="975"/>
      <c r="AH360" s="969"/>
      <c r="AI360" s="956"/>
      <c r="AJ360" s="956"/>
      <c r="AK360" s="956"/>
      <c r="AL360" s="996"/>
      <c r="AM360" s="953"/>
      <c r="AN360" s="980"/>
      <c r="AO360" s="942"/>
      <c r="AP360" s="942"/>
      <c r="AQ360" s="943"/>
      <c r="AR360" s="973"/>
    </row>
    <row r="361" spans="1:44" x14ac:dyDescent="0.25">
      <c r="A361" s="1010"/>
      <c r="B361" s="991"/>
      <c r="C361" s="953"/>
      <c r="D361" s="953"/>
      <c r="E361" s="986"/>
      <c r="F361" s="953"/>
      <c r="G361" s="945"/>
      <c r="H361" s="953"/>
      <c r="I361" s="121"/>
      <c r="J361" s="149"/>
      <c r="K361" s="954"/>
      <c r="L361" s="955"/>
      <c r="M361" s="956"/>
      <c r="N361" s="953"/>
      <c r="O361" s="986"/>
      <c r="P361" s="953"/>
      <c r="Q361" s="117" t="s">
        <v>175</v>
      </c>
      <c r="R361" s="118"/>
      <c r="S361" s="117" t="s">
        <v>684</v>
      </c>
      <c r="T361" s="957"/>
      <c r="U361" s="957"/>
      <c r="V361" s="962"/>
      <c r="W361" s="957"/>
      <c r="X361" s="957"/>
      <c r="Y361" s="957"/>
      <c r="Z361" s="226"/>
      <c r="AA361" s="937"/>
      <c r="AB361" s="937"/>
      <c r="AC361" s="937"/>
      <c r="AD361" s="953"/>
      <c r="AE361" s="974"/>
      <c r="AF361" s="969"/>
      <c r="AG361" s="975"/>
      <c r="AH361" s="969"/>
      <c r="AI361" s="956"/>
      <c r="AJ361" s="956"/>
      <c r="AK361" s="956"/>
      <c r="AL361" s="996"/>
      <c r="AM361" s="953"/>
      <c r="AN361" s="980"/>
      <c r="AO361" s="942"/>
      <c r="AP361" s="942"/>
      <c r="AQ361" s="943"/>
      <c r="AR361" s="973"/>
    </row>
    <row r="362" spans="1:44" x14ac:dyDescent="0.25">
      <c r="A362" s="1010"/>
      <c r="B362" s="991"/>
      <c r="C362" s="953"/>
      <c r="D362" s="953"/>
      <c r="E362" s="986"/>
      <c r="F362" s="953"/>
      <c r="G362" s="945"/>
      <c r="H362" s="953"/>
      <c r="I362" s="121"/>
      <c r="J362" s="149"/>
      <c r="K362" s="954"/>
      <c r="L362" s="955"/>
      <c r="M362" s="956"/>
      <c r="N362" s="953"/>
      <c r="O362" s="986"/>
      <c r="P362" s="953"/>
      <c r="Q362" s="117" t="s">
        <v>178</v>
      </c>
      <c r="R362" s="118"/>
      <c r="S362" s="117" t="s">
        <v>684</v>
      </c>
      <c r="T362" s="957"/>
      <c r="U362" s="957"/>
      <c r="V362" s="962"/>
      <c r="W362" s="957"/>
      <c r="X362" s="957"/>
      <c r="Y362" s="957"/>
      <c r="Z362" s="226"/>
      <c r="AA362" s="937"/>
      <c r="AB362" s="937"/>
      <c r="AC362" s="937"/>
      <c r="AD362" s="953"/>
      <c r="AE362" s="974"/>
      <c r="AF362" s="969"/>
      <c r="AG362" s="975"/>
      <c r="AH362" s="969"/>
      <c r="AI362" s="956"/>
      <c r="AJ362" s="956"/>
      <c r="AK362" s="956"/>
      <c r="AL362" s="996"/>
      <c r="AM362" s="953"/>
      <c r="AN362" s="980"/>
      <c r="AO362" s="942"/>
      <c r="AP362" s="942"/>
      <c r="AQ362" s="943"/>
      <c r="AR362" s="973"/>
    </row>
    <row r="363" spans="1:44" x14ac:dyDescent="0.25">
      <c r="A363" s="1010"/>
      <c r="B363" s="991"/>
      <c r="C363" s="953"/>
      <c r="D363" s="953"/>
      <c r="E363" s="986"/>
      <c r="F363" s="953"/>
      <c r="G363" s="946"/>
      <c r="H363" s="953"/>
      <c r="I363" s="121"/>
      <c r="J363" s="149"/>
      <c r="K363" s="954"/>
      <c r="L363" s="955"/>
      <c r="M363" s="956"/>
      <c r="N363" s="953"/>
      <c r="O363" s="986"/>
      <c r="P363" s="953"/>
      <c r="Q363" s="117"/>
      <c r="R363" s="118"/>
      <c r="S363" s="117"/>
      <c r="T363" s="957"/>
      <c r="U363" s="957"/>
      <c r="V363" s="962"/>
      <c r="W363" s="957"/>
      <c r="X363" s="957"/>
      <c r="Y363" s="957"/>
      <c r="Z363" s="227"/>
      <c r="AA363" s="938"/>
      <c r="AB363" s="938"/>
      <c r="AC363" s="938"/>
      <c r="AD363" s="953"/>
      <c r="AE363" s="974"/>
      <c r="AF363" s="969"/>
      <c r="AG363" s="975"/>
      <c r="AH363" s="969"/>
      <c r="AI363" s="956"/>
      <c r="AJ363" s="956"/>
      <c r="AK363" s="956"/>
      <c r="AL363" s="997"/>
      <c r="AM363" s="953"/>
      <c r="AN363" s="980"/>
      <c r="AO363" s="942"/>
      <c r="AP363" s="942"/>
      <c r="AQ363" s="943"/>
      <c r="AR363" s="973"/>
    </row>
    <row r="364" spans="1:44" ht="15" customHeight="1" x14ac:dyDescent="0.25">
      <c r="A364" s="1010">
        <v>19</v>
      </c>
      <c r="B364" s="991" t="s">
        <v>738</v>
      </c>
      <c r="C364" s="953" t="s">
        <v>407</v>
      </c>
      <c r="D364" s="953" t="s">
        <v>142</v>
      </c>
      <c r="E364" s="986" t="s">
        <v>739</v>
      </c>
      <c r="F364" s="953" t="s">
        <v>740</v>
      </c>
      <c r="G364" s="944" t="s">
        <v>741</v>
      </c>
      <c r="H364" s="953" t="s">
        <v>145</v>
      </c>
      <c r="I364" s="116" t="s">
        <v>146</v>
      </c>
      <c r="J364" s="149" t="s">
        <v>147</v>
      </c>
      <c r="K364" s="954">
        <f>COUNTIF(J364:J382,"Si")</f>
        <v>8</v>
      </c>
      <c r="L364" s="955" t="str">
        <f>+IF(AND(K364&lt;6,K364&gt;0),"Moderado",IF(AND(K364&lt;12,K364&gt;5),"Mayor",IF(AND(K364&lt;20,K364&gt;11),"Catastrófico","Responda las Preguntas de Impacto")))</f>
        <v>Mayor</v>
      </c>
      <c r="M364" s="956" t="str">
        <f>IF(AND(EXACT(H364,"Rara vez"),(EXACT(L364,"Moderado"))),"Moderado",IF(AND(EXACT(H364,"Rara vez"),(EXACT(L364,"Mayor"))),"Alto",IF(AND(EXACT(H364,"Rara vez"),(EXACT(L364,"Catastrófico"))),"Extremo",IF(AND(EXACT(H364,"Improbable"),(EXACT(L364,"Moderado"))),"Moderado",IF(AND(EXACT(H364,"Improbable"),(EXACT(L364,"Mayor"))),"Alto",IF(AND(EXACT(H364,"Improbable"),(EXACT(L364,"Catastrófico"))),"Extremo",IF(AND(EXACT(H364,"Posible"),(EXACT(L364,"Moderado"))),"Alto",IF(AND(EXACT(H364,"Posible"),(EXACT(L364,"Mayor"))),"Extremo",IF(AND(EXACT(H364,"Posible"),(EXACT(L364,"Catastrófico"))),"Extremo",IF(AND(EXACT(H364,"Probable"),(EXACT(L364,"Moderado"))),"Alto",IF(AND(EXACT(H364,"Probable"),(EXACT(L364,"Mayor"))),"Extremo",IF(AND(EXACT(H364,"Probable"),(EXACT(L364,"Catastrófico"))),"Extremo",IF(AND(EXACT(H364,"Casi Seguro"),(EXACT(L364,"Moderado"))),"Extremo",IF(AND(EXACT(H364,"Casi Seguro"),(EXACT(L364,"Mayor"))),"Extremo",IF(AND(EXACT(H364,"Casi Seguro"),(EXACT(L364,"Catastrófico"))),"Extremo","")))))))))))))))</f>
        <v>Alto</v>
      </c>
      <c r="N364" s="976" t="s">
        <v>528</v>
      </c>
      <c r="O364" s="986" t="s">
        <v>742</v>
      </c>
      <c r="P364" s="953" t="s">
        <v>149</v>
      </c>
      <c r="Q364" s="117" t="s">
        <v>150</v>
      </c>
      <c r="R364" s="118" t="s">
        <v>151</v>
      </c>
      <c r="S364" s="117">
        <f>+IFERROR(VLOOKUP(R364,[3]DATOS!$E$2:$F$17,2,FALSE),"")</f>
        <v>15</v>
      </c>
      <c r="T364" s="957">
        <f>SUM(S364:S370)</f>
        <v>100</v>
      </c>
      <c r="U364" s="957" t="str">
        <f>+IF(AND(T364&lt;=100,T364&gt;=96),"Fuerte",IF(AND(T364&lt;=95,T364&gt;=86),"Moderado",IF(AND(T364&lt;=85,K364&gt;=0),"Débil"," ")))</f>
        <v>Fuerte</v>
      </c>
      <c r="V364" s="962" t="s">
        <v>152</v>
      </c>
      <c r="W364" s="957" t="str">
        <f>IF(AND(EXACT(U364,"Fuerte"),(EXACT(V364,"Fuerte"))),"Fuerte",IF(AND(EXACT(U364,"Fuerte"),(EXACT(V364,"Moderado"))),"Moderado",IF(AND(EXACT(U364,"Fuerte"),(EXACT(V364,"Débil"))),"Débil",IF(AND(EXACT(U364,"Moderado"),(EXACT(V364,"Fuerte"))),"Moderado",IF(AND(EXACT(U364,"Moderado"),(EXACT(V364,"Moderado"))),"Moderado",IF(AND(EXACT(U364,"Moderado"),(EXACT(V364,"Débil"))),"Débil",IF(AND(EXACT(U364,"Débil"),(EXACT(V364,"Fuerte"))),"Débil",IF(AND(EXACT(U364,"Débil"),(EXACT(V364,"Moderado"))),"Débil",IF(AND(EXACT(U364,"Débil"),(EXACT(V364,"Débil"))),"Débil",)))))))))</f>
        <v>Fuerte</v>
      </c>
      <c r="X364" s="957">
        <f>IF(W364="Fuerte",100,IF(W364="Moderado",50,IF(W364="Débil",0)))</f>
        <v>100</v>
      </c>
      <c r="Y364" s="957">
        <f>AVERAGE(X364:X382)</f>
        <v>100</v>
      </c>
      <c r="Z364" s="936" t="s">
        <v>66</v>
      </c>
      <c r="AA364" s="936">
        <v>1</v>
      </c>
      <c r="AB364" s="936">
        <v>0</v>
      </c>
      <c r="AC364" s="936">
        <v>1</v>
      </c>
      <c r="AD364" s="944" t="s">
        <v>743</v>
      </c>
      <c r="AE364" s="970" t="s">
        <v>744</v>
      </c>
      <c r="AF364" s="969" t="str">
        <f>+IF(Y364=100,"Fuerte",IF(AND(Y364&lt;=99,Y364&gt;=50),"Moderado",IF(Y364&lt;50,"Débil"," ")))</f>
        <v>Fuerte</v>
      </c>
      <c r="AG364" s="975" t="s">
        <v>156</v>
      </c>
      <c r="AH364" s="969" t="s">
        <v>157</v>
      </c>
      <c r="AI364" s="956" t="str">
        <f>IF(AND(OR(AH364="Directamente",AH364="Indirectamente",AH364="No Disminuye"),(AF364="Fuerte"),(AG364="Directamente"),(OR(H364="Rara vez",H364="Improbable",H364="Posible"))),"Rara vez",IF(AND(OR(AH364="Directamente",AH364="Indirectamente",AH364="No Disminuye"),(AF364="Fuerte"),(AG364="Directamente"),(H364="Probable")),"Improbable",IF(AND(OR(AH364="Directamente",AH364="Indirectamente",AH364="No Disminuye"),(AF364="Fuerte"),(AG364="Directamente"),(H364="Casi Seguro")),"Posible",IF(AND(AH364="Directamente",AG364="No disminuye",AF364="Fuerte"),H364,IF(AND(OR(AH364="Directamente",AH364="Indirectamente",AH364="No Disminuye"),AF364="Moderado",AG364="Directamente",(OR(H364="Rara vez",H364="Improbable"))),"Rara vez",IF(AND(OR(AH364="Directamente",AH364="Indirectamente",AH364="No Disminuye"),(AF364="Moderado"),(AG364="Directamente"),(H364="Posible")),"Improbable",IF(AND(OR(AH364="Directamente",AH364="Indirectamente",AH364="No Disminuye"),(AF364="Moderado"),(AG364="Directamente"),(H364="Probable")),"Posible",IF(AND(OR(AH364="Directamente",AH364="Indirectamente",AH364="No Disminuye"),(AF364="Moderado"),(AG364="Directamente"),(H364="Casi Seguro")),"Probable",IF(AND(AH364="Directamente",AG364="No disminuye",AF364="Moderado"),H364,IF(AF364="Débil",H364," ESTA COMBINACION NO ESTÁ CONTEMPLADA EN LA METODOLOGÍA "))))))))))</f>
        <v>Rara vez</v>
      </c>
      <c r="AJ364" s="956" t="str">
        <f>IF(AND(OR(AH364="Directamente",AH364="Indirectamente",AH364="No Disminuye"),AF364="Moderado",AG364="Directamente",(OR(H364="Raro",H364="Improbable"))),"Raro",IF(AND(OR(AH364="Directamente",AH364="Indirectamente",AH364="No Disminuye"),(AF364="Moderado"),(AG364="Directamente"),(H364="Posible")),"Improbable",IF(AND(OR(AH364="Directamente",AH364="Indirectamente",AH364="No Disminuye"),(AF364="Moderado"),(AG364="Directamente"),(H364="Probable")),"Posible",IF(AND(OR(AH364="Directamente",AH364="Indirectamente",AH364="No Disminuye"),(AF364="Moderado"),(AG364="Directamente"),(H364="Casi Seguro")),"Probable",IF(AND(AH364="Directamente",AG364="No disminuye",AF364="Moderado"),H364," ")))))</f>
        <v xml:space="preserve"> </v>
      </c>
      <c r="AK364" s="956" t="str">
        <f>L364</f>
        <v>Mayor</v>
      </c>
      <c r="AL364" s="956" t="str">
        <f>IF(AND(EXACT(AI364,"Rara vez"),(EXACT(AK364,"Moderado"))),"Moderado",IF(AND(EXACT(AI364,"Rara vez"),(EXACT(AK364,"Mayor"))),"Alto",IF(AND(EXACT(AI364,"Rara vez"),(EXACT(AK364,"Catastrófico"))),"Extremo",IF(AND(EXACT(AI364,"Improbable"),(EXACT(AK364,"Moderado"))),"Moderado",IF(AND(EXACT(AI364,"Improbable"),(EXACT(AK364,"Mayor"))),"Alto",IF(AND(EXACT(AI364,"Improbable"),(EXACT(AK364,"Catastrófico"))),"Extremo",IF(AND(EXACT(AI364,"Posible"),(EXACT(AK364,"Moderado"))),"Alto",IF(AND(EXACT(AI364,"Posible"),(EXACT(AK364,"Mayor"))),"Extremo",IF(AND(EXACT(AI364,"Posible"),(EXACT(AK364,"Catastrófico"))),"Extremo",IF(AND(EXACT(AI364,"Probable"),(EXACT(AK364,"Moderado"))),"Alto",IF(AND(EXACT(AI364,"Probable"),(EXACT(AK364,"Mayor"))),"Extremo",IF(AND(EXACT(AI364,"Probable"),(EXACT(AK364,"Catastrófico"))),"Extremo",IF(AND(EXACT(AI364,"Casi Seguro"),(EXACT(AK364,"Moderado"))),"Extremo",IF(AND(EXACT(AI364,"Casi Seguro"),(EXACT(AK364,"Mayor"))),"Extremo",IF(AND(EXACT(AI364,"Casi Seguro"),(EXACT(AK364,"Catastrófico"))),"Extremo","")))))))))))))))</f>
        <v>Alto</v>
      </c>
      <c r="AM364" s="976" t="s">
        <v>528</v>
      </c>
      <c r="AN364" s="977" t="s">
        <v>745</v>
      </c>
      <c r="AO364" s="942">
        <v>44562</v>
      </c>
      <c r="AP364" s="942">
        <v>44926</v>
      </c>
      <c r="AQ364" s="943" t="s">
        <v>746</v>
      </c>
      <c r="AR364" s="973" t="s">
        <v>747</v>
      </c>
    </row>
    <row r="365" spans="1:44" x14ac:dyDescent="0.25">
      <c r="A365" s="1010"/>
      <c r="B365" s="991"/>
      <c r="C365" s="953"/>
      <c r="D365" s="953"/>
      <c r="E365" s="986"/>
      <c r="F365" s="953"/>
      <c r="G365" s="945"/>
      <c r="H365" s="953"/>
      <c r="I365" s="116" t="s">
        <v>161</v>
      </c>
      <c r="J365" s="149" t="s">
        <v>168</v>
      </c>
      <c r="K365" s="954"/>
      <c r="L365" s="955"/>
      <c r="M365" s="956"/>
      <c r="N365" s="976"/>
      <c r="O365" s="986"/>
      <c r="P365" s="953"/>
      <c r="Q365" s="117" t="s">
        <v>162</v>
      </c>
      <c r="R365" s="118" t="s">
        <v>163</v>
      </c>
      <c r="S365" s="117">
        <f>+IFERROR(VLOOKUP(R365,[3]DATOS!$E$2:$F$17,2,FALSE),"")</f>
        <v>15</v>
      </c>
      <c r="T365" s="957"/>
      <c r="U365" s="957"/>
      <c r="V365" s="962"/>
      <c r="W365" s="957"/>
      <c r="X365" s="957"/>
      <c r="Y365" s="957"/>
      <c r="Z365" s="937"/>
      <c r="AA365" s="937"/>
      <c r="AB365" s="937"/>
      <c r="AC365" s="937"/>
      <c r="AD365" s="945"/>
      <c r="AE365" s="971"/>
      <c r="AF365" s="969"/>
      <c r="AG365" s="975"/>
      <c r="AH365" s="969"/>
      <c r="AI365" s="956"/>
      <c r="AJ365" s="956"/>
      <c r="AK365" s="956"/>
      <c r="AL365" s="956"/>
      <c r="AM365" s="976"/>
      <c r="AN365" s="978"/>
      <c r="AO365" s="942"/>
      <c r="AP365" s="942"/>
      <c r="AQ365" s="943"/>
      <c r="AR365" s="973"/>
    </row>
    <row r="366" spans="1:44" x14ac:dyDescent="0.25">
      <c r="A366" s="1010"/>
      <c r="B366" s="991"/>
      <c r="C366" s="953"/>
      <c r="D366" s="953"/>
      <c r="E366" s="986"/>
      <c r="F366" s="953"/>
      <c r="G366" s="945"/>
      <c r="H366" s="953"/>
      <c r="I366" s="116" t="s">
        <v>164</v>
      </c>
      <c r="J366" s="149" t="s">
        <v>168</v>
      </c>
      <c r="K366" s="954"/>
      <c r="L366" s="955"/>
      <c r="M366" s="956"/>
      <c r="N366" s="976"/>
      <c r="O366" s="986"/>
      <c r="P366" s="953"/>
      <c r="Q366" s="117" t="s">
        <v>165</v>
      </c>
      <c r="R366" s="118" t="s">
        <v>166</v>
      </c>
      <c r="S366" s="117">
        <f>+IFERROR(VLOOKUP(R366,[3]DATOS!$E$2:$F$17,2,FALSE),"")</f>
        <v>15</v>
      </c>
      <c r="T366" s="957"/>
      <c r="U366" s="957"/>
      <c r="V366" s="962"/>
      <c r="W366" s="957"/>
      <c r="X366" s="957"/>
      <c r="Y366" s="957"/>
      <c r="Z366" s="937"/>
      <c r="AA366" s="937"/>
      <c r="AB366" s="937"/>
      <c r="AC366" s="937"/>
      <c r="AD366" s="945"/>
      <c r="AE366" s="971"/>
      <c r="AF366" s="969"/>
      <c r="AG366" s="975"/>
      <c r="AH366" s="969"/>
      <c r="AI366" s="956"/>
      <c r="AJ366" s="956"/>
      <c r="AK366" s="956"/>
      <c r="AL366" s="956"/>
      <c r="AM366" s="976"/>
      <c r="AN366" s="978"/>
      <c r="AO366" s="942"/>
      <c r="AP366" s="942"/>
      <c r="AQ366" s="943"/>
      <c r="AR366" s="973"/>
    </row>
    <row r="367" spans="1:44" x14ac:dyDescent="0.25">
      <c r="A367" s="1010"/>
      <c r="B367" s="991"/>
      <c r="C367" s="953"/>
      <c r="D367" s="953"/>
      <c r="E367" s="986"/>
      <c r="F367" s="953"/>
      <c r="G367" s="945"/>
      <c r="H367" s="953"/>
      <c r="I367" s="116" t="s">
        <v>167</v>
      </c>
      <c r="J367" s="149" t="s">
        <v>168</v>
      </c>
      <c r="K367" s="954"/>
      <c r="L367" s="955"/>
      <c r="M367" s="956"/>
      <c r="N367" s="976"/>
      <c r="O367" s="986"/>
      <c r="P367" s="953"/>
      <c r="Q367" s="117" t="s">
        <v>169</v>
      </c>
      <c r="R367" s="118" t="s">
        <v>170</v>
      </c>
      <c r="S367" s="117">
        <f>+IFERROR(VLOOKUP(R367,[3]DATOS!$E$2:$F$17,2,FALSE),"")</f>
        <v>15</v>
      </c>
      <c r="T367" s="957"/>
      <c r="U367" s="957"/>
      <c r="V367" s="962"/>
      <c r="W367" s="957"/>
      <c r="X367" s="957"/>
      <c r="Y367" s="957"/>
      <c r="Z367" s="937"/>
      <c r="AA367" s="937"/>
      <c r="AB367" s="937"/>
      <c r="AC367" s="937"/>
      <c r="AD367" s="945"/>
      <c r="AE367" s="971"/>
      <c r="AF367" s="969"/>
      <c r="AG367" s="975"/>
      <c r="AH367" s="969"/>
      <c r="AI367" s="956"/>
      <c r="AJ367" s="956"/>
      <c r="AK367" s="956"/>
      <c r="AL367" s="956"/>
      <c r="AM367" s="976"/>
      <c r="AN367" s="978"/>
      <c r="AO367" s="942"/>
      <c r="AP367" s="942"/>
      <c r="AQ367" s="943"/>
      <c r="AR367" s="973"/>
    </row>
    <row r="368" spans="1:44" x14ac:dyDescent="0.25">
      <c r="A368" s="1010"/>
      <c r="B368" s="991"/>
      <c r="C368" s="953"/>
      <c r="D368" s="953"/>
      <c r="E368" s="986"/>
      <c r="F368" s="953"/>
      <c r="G368" s="945"/>
      <c r="H368" s="953"/>
      <c r="I368" s="116" t="s">
        <v>171</v>
      </c>
      <c r="J368" s="149" t="s">
        <v>147</v>
      </c>
      <c r="K368" s="954"/>
      <c r="L368" s="955"/>
      <c r="M368" s="956"/>
      <c r="N368" s="976"/>
      <c r="O368" s="986"/>
      <c r="P368" s="953"/>
      <c r="Q368" s="117" t="s">
        <v>172</v>
      </c>
      <c r="R368" s="118" t="s">
        <v>173</v>
      </c>
      <c r="S368" s="117">
        <f>+IFERROR(VLOOKUP(R368,[3]DATOS!$E$2:$F$17,2,FALSE),"")</f>
        <v>15</v>
      </c>
      <c r="T368" s="957"/>
      <c r="U368" s="957"/>
      <c r="V368" s="962"/>
      <c r="W368" s="957"/>
      <c r="X368" s="957"/>
      <c r="Y368" s="957"/>
      <c r="Z368" s="937"/>
      <c r="AA368" s="937"/>
      <c r="AB368" s="937"/>
      <c r="AC368" s="937"/>
      <c r="AD368" s="945"/>
      <c r="AE368" s="971"/>
      <c r="AF368" s="969"/>
      <c r="AG368" s="975"/>
      <c r="AH368" s="969"/>
      <c r="AI368" s="956"/>
      <c r="AJ368" s="956"/>
      <c r="AK368" s="956"/>
      <c r="AL368" s="956"/>
      <c r="AM368" s="976"/>
      <c r="AN368" s="978"/>
      <c r="AO368" s="942"/>
      <c r="AP368" s="942"/>
      <c r="AQ368" s="943"/>
      <c r="AR368" s="973"/>
    </row>
    <row r="369" spans="1:44" x14ac:dyDescent="0.25">
      <c r="A369" s="1010"/>
      <c r="B369" s="991"/>
      <c r="C369" s="953"/>
      <c r="D369" s="953"/>
      <c r="E369" s="986"/>
      <c r="F369" s="953"/>
      <c r="G369" s="945"/>
      <c r="H369" s="953"/>
      <c r="I369" s="116" t="s">
        <v>174</v>
      </c>
      <c r="J369" s="149" t="s">
        <v>168</v>
      </c>
      <c r="K369" s="954"/>
      <c r="L369" s="955"/>
      <c r="M369" s="956"/>
      <c r="N369" s="976"/>
      <c r="O369" s="986"/>
      <c r="P369" s="953"/>
      <c r="Q369" s="117" t="s">
        <v>175</v>
      </c>
      <c r="R369" s="118" t="s">
        <v>176</v>
      </c>
      <c r="S369" s="117">
        <f>+IFERROR(VLOOKUP(R369,[3]DATOS!$E$2:$F$17,2,FALSE),"")</f>
        <v>15</v>
      </c>
      <c r="T369" s="957"/>
      <c r="U369" s="957"/>
      <c r="V369" s="962"/>
      <c r="W369" s="957"/>
      <c r="X369" s="957"/>
      <c r="Y369" s="957"/>
      <c r="Z369" s="937"/>
      <c r="AA369" s="937"/>
      <c r="AB369" s="937"/>
      <c r="AC369" s="937"/>
      <c r="AD369" s="945"/>
      <c r="AE369" s="971"/>
      <c r="AF369" s="969"/>
      <c r="AG369" s="975"/>
      <c r="AH369" s="969"/>
      <c r="AI369" s="956"/>
      <c r="AJ369" s="956"/>
      <c r="AK369" s="956"/>
      <c r="AL369" s="956"/>
      <c r="AM369" s="976"/>
      <c r="AN369" s="978"/>
      <c r="AO369" s="942"/>
      <c r="AP369" s="942"/>
      <c r="AQ369" s="943"/>
      <c r="AR369" s="973"/>
    </row>
    <row r="370" spans="1:44" ht="48.75" customHeight="1" x14ac:dyDescent="0.25">
      <c r="A370" s="1010"/>
      <c r="B370" s="991"/>
      <c r="C370" s="953"/>
      <c r="D370" s="953"/>
      <c r="E370" s="986"/>
      <c r="F370" s="953"/>
      <c r="G370" s="945"/>
      <c r="H370" s="953"/>
      <c r="I370" s="116" t="s">
        <v>177</v>
      </c>
      <c r="J370" s="149" t="s">
        <v>168</v>
      </c>
      <c r="K370" s="954"/>
      <c r="L370" s="955"/>
      <c r="M370" s="956"/>
      <c r="N370" s="976"/>
      <c r="O370" s="986"/>
      <c r="P370" s="953"/>
      <c r="Q370" s="117" t="s">
        <v>178</v>
      </c>
      <c r="R370" s="118" t="s">
        <v>179</v>
      </c>
      <c r="S370" s="117">
        <f>+IFERROR(VLOOKUP(R370,[3]DATOS!$E$2:$F$17,2,FALSE),"")</f>
        <v>10</v>
      </c>
      <c r="T370" s="957"/>
      <c r="U370" s="957"/>
      <c r="V370" s="962"/>
      <c r="W370" s="957"/>
      <c r="X370" s="957"/>
      <c r="Y370" s="957"/>
      <c r="Z370" s="937"/>
      <c r="AA370" s="937"/>
      <c r="AB370" s="937"/>
      <c r="AC370" s="937"/>
      <c r="AD370" s="945"/>
      <c r="AE370" s="971"/>
      <c r="AF370" s="969"/>
      <c r="AG370" s="975"/>
      <c r="AH370" s="969"/>
      <c r="AI370" s="956"/>
      <c r="AJ370" s="956"/>
      <c r="AK370" s="956"/>
      <c r="AL370" s="956"/>
      <c r="AM370" s="976"/>
      <c r="AN370" s="978"/>
      <c r="AO370" s="942"/>
      <c r="AP370" s="942"/>
      <c r="AQ370" s="943"/>
      <c r="AR370" s="973"/>
    </row>
    <row r="371" spans="1:44" ht="30" x14ac:dyDescent="0.25">
      <c r="A371" s="1010"/>
      <c r="B371" s="991"/>
      <c r="C371" s="953"/>
      <c r="D371" s="953"/>
      <c r="E371" s="986"/>
      <c r="F371" s="953"/>
      <c r="G371" s="945"/>
      <c r="H371" s="953"/>
      <c r="I371" s="116" t="s">
        <v>180</v>
      </c>
      <c r="J371" s="149" t="s">
        <v>168</v>
      </c>
      <c r="K371" s="954"/>
      <c r="L371" s="955"/>
      <c r="M371" s="956"/>
      <c r="N371" s="976"/>
      <c r="O371" s="986"/>
      <c r="P371" s="953"/>
      <c r="Q371" s="957"/>
      <c r="R371" s="962"/>
      <c r="S371" s="957"/>
      <c r="T371" s="957"/>
      <c r="U371" s="957"/>
      <c r="V371" s="962"/>
      <c r="W371" s="957"/>
      <c r="X371" s="957"/>
      <c r="Y371" s="957"/>
      <c r="Z371" s="937"/>
      <c r="AA371" s="937"/>
      <c r="AB371" s="937"/>
      <c r="AC371" s="937"/>
      <c r="AD371" s="945"/>
      <c r="AE371" s="971"/>
      <c r="AF371" s="969"/>
      <c r="AG371" s="975"/>
      <c r="AH371" s="969"/>
      <c r="AI371" s="956"/>
      <c r="AJ371" s="956"/>
      <c r="AK371" s="956"/>
      <c r="AL371" s="956"/>
      <c r="AM371" s="976"/>
      <c r="AN371" s="978"/>
      <c r="AO371" s="942"/>
      <c r="AP371" s="942"/>
      <c r="AQ371" s="943"/>
      <c r="AR371" s="973"/>
    </row>
    <row r="372" spans="1:44" x14ac:dyDescent="0.25">
      <c r="A372" s="1010"/>
      <c r="B372" s="991"/>
      <c r="C372" s="953"/>
      <c r="D372" s="953"/>
      <c r="E372" s="986"/>
      <c r="F372" s="953"/>
      <c r="G372" s="945"/>
      <c r="H372" s="953"/>
      <c r="I372" s="116" t="s">
        <v>181</v>
      </c>
      <c r="J372" s="149" t="s">
        <v>168</v>
      </c>
      <c r="K372" s="954"/>
      <c r="L372" s="955"/>
      <c r="M372" s="956"/>
      <c r="N372" s="976"/>
      <c r="O372" s="986"/>
      <c r="P372" s="953"/>
      <c r="Q372" s="957"/>
      <c r="R372" s="962"/>
      <c r="S372" s="957"/>
      <c r="T372" s="957"/>
      <c r="U372" s="957"/>
      <c r="V372" s="962"/>
      <c r="W372" s="957"/>
      <c r="X372" s="957"/>
      <c r="Y372" s="957"/>
      <c r="Z372" s="937"/>
      <c r="AA372" s="937"/>
      <c r="AB372" s="937"/>
      <c r="AC372" s="937"/>
      <c r="AD372" s="945"/>
      <c r="AE372" s="971"/>
      <c r="AF372" s="969"/>
      <c r="AG372" s="975"/>
      <c r="AH372" s="969"/>
      <c r="AI372" s="956"/>
      <c r="AJ372" s="956"/>
      <c r="AK372" s="956"/>
      <c r="AL372" s="956"/>
      <c r="AM372" s="976"/>
      <c r="AN372" s="978"/>
      <c r="AO372" s="942"/>
      <c r="AP372" s="942"/>
      <c r="AQ372" s="943"/>
      <c r="AR372" s="973"/>
    </row>
    <row r="373" spans="1:44" x14ac:dyDescent="0.25">
      <c r="A373" s="1010"/>
      <c r="B373" s="991"/>
      <c r="C373" s="953"/>
      <c r="D373" s="953"/>
      <c r="E373" s="986"/>
      <c r="F373" s="953"/>
      <c r="G373" s="945"/>
      <c r="H373" s="953"/>
      <c r="I373" s="116" t="s">
        <v>182</v>
      </c>
      <c r="J373" s="149" t="s">
        <v>147</v>
      </c>
      <c r="K373" s="954"/>
      <c r="L373" s="955"/>
      <c r="M373" s="956"/>
      <c r="N373" s="976"/>
      <c r="O373" s="986"/>
      <c r="P373" s="953"/>
      <c r="Q373" s="957"/>
      <c r="R373" s="962"/>
      <c r="S373" s="957"/>
      <c r="T373" s="957"/>
      <c r="U373" s="957"/>
      <c r="V373" s="962"/>
      <c r="W373" s="957"/>
      <c r="X373" s="957"/>
      <c r="Y373" s="957"/>
      <c r="Z373" s="937"/>
      <c r="AA373" s="937"/>
      <c r="AB373" s="937"/>
      <c r="AC373" s="937"/>
      <c r="AD373" s="945"/>
      <c r="AE373" s="971"/>
      <c r="AF373" s="969"/>
      <c r="AG373" s="975"/>
      <c r="AH373" s="969"/>
      <c r="AI373" s="956"/>
      <c r="AJ373" s="956"/>
      <c r="AK373" s="956"/>
      <c r="AL373" s="956"/>
      <c r="AM373" s="976"/>
      <c r="AN373" s="978"/>
      <c r="AO373" s="942"/>
      <c r="AP373" s="942"/>
      <c r="AQ373" s="943"/>
      <c r="AR373" s="973"/>
    </row>
    <row r="374" spans="1:44" x14ac:dyDescent="0.25">
      <c r="A374" s="1010"/>
      <c r="B374" s="991"/>
      <c r="C374" s="953"/>
      <c r="D374" s="953"/>
      <c r="E374" s="986"/>
      <c r="F374" s="953"/>
      <c r="G374" s="945"/>
      <c r="H374" s="953"/>
      <c r="I374" s="116" t="s">
        <v>183</v>
      </c>
      <c r="J374" s="149" t="s">
        <v>147</v>
      </c>
      <c r="K374" s="954"/>
      <c r="L374" s="955"/>
      <c r="M374" s="956"/>
      <c r="N374" s="976"/>
      <c r="O374" s="986"/>
      <c r="P374" s="953"/>
      <c r="Q374" s="957"/>
      <c r="R374" s="962"/>
      <c r="S374" s="957"/>
      <c r="T374" s="957"/>
      <c r="U374" s="957"/>
      <c r="V374" s="962"/>
      <c r="W374" s="957"/>
      <c r="X374" s="957"/>
      <c r="Y374" s="957"/>
      <c r="Z374" s="938"/>
      <c r="AA374" s="938"/>
      <c r="AB374" s="938"/>
      <c r="AC374" s="938"/>
      <c r="AD374" s="946"/>
      <c r="AE374" s="972"/>
      <c r="AF374" s="969"/>
      <c r="AG374" s="975"/>
      <c r="AH374" s="969"/>
      <c r="AI374" s="956"/>
      <c r="AJ374" s="956"/>
      <c r="AK374" s="956"/>
      <c r="AL374" s="956"/>
      <c r="AM374" s="976"/>
      <c r="AN374" s="979"/>
      <c r="AO374" s="942"/>
      <c r="AP374" s="942"/>
      <c r="AQ374" s="943"/>
      <c r="AR374" s="973"/>
    </row>
    <row r="375" spans="1:44" x14ac:dyDescent="0.25">
      <c r="A375" s="1010"/>
      <c r="B375" s="991"/>
      <c r="C375" s="953"/>
      <c r="D375" s="953"/>
      <c r="E375" s="986" t="s">
        <v>532</v>
      </c>
      <c r="F375" s="953"/>
      <c r="G375" s="945"/>
      <c r="H375" s="953"/>
      <c r="I375" s="116" t="s">
        <v>184</v>
      </c>
      <c r="J375" s="149" t="s">
        <v>147</v>
      </c>
      <c r="K375" s="954"/>
      <c r="L375" s="955"/>
      <c r="M375" s="956"/>
      <c r="N375" s="976"/>
      <c r="O375" s="986" t="s">
        <v>748</v>
      </c>
      <c r="P375" s="953" t="s">
        <v>149</v>
      </c>
      <c r="Q375" s="117" t="s">
        <v>150</v>
      </c>
      <c r="R375" s="118" t="s">
        <v>151</v>
      </c>
      <c r="S375" s="117">
        <f>+IFERROR(VLOOKUP(R375,[3]DATOS!$E$2:$F$17,2,FALSE),"")</f>
        <v>15</v>
      </c>
      <c r="T375" s="957">
        <f>SUM(S375:S381)</f>
        <v>100</v>
      </c>
      <c r="U375" s="957" t="str">
        <f>+IF(AND(T375&lt;=100,T375&gt;=96),"Fuerte",IF(AND(T375&lt;=95,T375&gt;=86),"Moderado",IF(AND(T375&lt;=85,K375&gt;=0),"Débil"," ")))</f>
        <v>Fuerte</v>
      </c>
      <c r="V375" s="962" t="s">
        <v>152</v>
      </c>
      <c r="W375" s="957" t="str">
        <f>IF(AND(EXACT(U375,"Fuerte"),(EXACT(V375,"Fuerte"))),"Fuerte",IF(AND(EXACT(U375,"Fuerte"),(EXACT(V375,"Moderado"))),"Moderado",IF(AND(EXACT(U375,"Fuerte"),(EXACT(V375,"Débil"))),"Débil",IF(AND(EXACT(U375,"Moderado"),(EXACT(V375,"Fuerte"))),"Moderado",IF(AND(EXACT(U375,"Moderado"),(EXACT(V375,"Moderado"))),"Moderado",IF(AND(EXACT(U375,"Moderado"),(EXACT(V375,"Débil"))),"Débil",IF(AND(EXACT(U375,"Débil"),(EXACT(V375,"Fuerte"))),"Débil",IF(AND(EXACT(U375,"Débil"),(EXACT(V375,"Moderado"))),"Débil",IF(AND(EXACT(U375,"Débil"),(EXACT(V375,"Débil"))),"Débil",)))))))))</f>
        <v>Fuerte</v>
      </c>
      <c r="X375" s="957">
        <f>IF(W375="Fuerte",100,IF(W375="Moderado",50,IF(W375="Débil",0)))</f>
        <v>100</v>
      </c>
      <c r="Y375" s="957"/>
      <c r="Z375" s="936" t="s">
        <v>66</v>
      </c>
      <c r="AA375" s="1138">
        <v>1</v>
      </c>
      <c r="AB375" s="1138">
        <v>1</v>
      </c>
      <c r="AC375" s="1138">
        <v>1</v>
      </c>
      <c r="AD375" s="944" t="s">
        <v>743</v>
      </c>
      <c r="AE375" s="970" t="s">
        <v>749</v>
      </c>
      <c r="AF375" s="969"/>
      <c r="AG375" s="975"/>
      <c r="AH375" s="969"/>
      <c r="AI375" s="956"/>
      <c r="AJ375" s="956"/>
      <c r="AK375" s="956"/>
      <c r="AL375" s="956"/>
      <c r="AM375" s="976"/>
      <c r="AN375" s="980" t="s">
        <v>750</v>
      </c>
      <c r="AO375" s="942"/>
      <c r="AP375" s="942"/>
      <c r="AQ375" s="943"/>
      <c r="AR375" s="973" t="s">
        <v>751</v>
      </c>
    </row>
    <row r="376" spans="1:44" x14ac:dyDescent="0.25">
      <c r="A376" s="1010"/>
      <c r="B376" s="991"/>
      <c r="C376" s="953"/>
      <c r="D376" s="953"/>
      <c r="E376" s="986"/>
      <c r="F376" s="953"/>
      <c r="G376" s="945"/>
      <c r="H376" s="953"/>
      <c r="I376" s="119" t="s">
        <v>185</v>
      </c>
      <c r="J376" s="149" t="s">
        <v>168</v>
      </c>
      <c r="K376" s="954"/>
      <c r="L376" s="955"/>
      <c r="M376" s="956"/>
      <c r="N376" s="976"/>
      <c r="O376" s="986"/>
      <c r="P376" s="953"/>
      <c r="Q376" s="117" t="s">
        <v>162</v>
      </c>
      <c r="R376" s="118" t="s">
        <v>163</v>
      </c>
      <c r="S376" s="117">
        <f>+IFERROR(VLOOKUP(R376,[3]DATOS!$E$2:$F$17,2,FALSE),"")</f>
        <v>15</v>
      </c>
      <c r="T376" s="957"/>
      <c r="U376" s="957"/>
      <c r="V376" s="962"/>
      <c r="W376" s="957"/>
      <c r="X376" s="957"/>
      <c r="Y376" s="957"/>
      <c r="Z376" s="937"/>
      <c r="AA376" s="1139"/>
      <c r="AB376" s="1139"/>
      <c r="AC376" s="1139"/>
      <c r="AD376" s="945"/>
      <c r="AE376" s="971"/>
      <c r="AF376" s="969"/>
      <c r="AG376" s="975"/>
      <c r="AH376" s="969"/>
      <c r="AI376" s="956"/>
      <c r="AJ376" s="956"/>
      <c r="AK376" s="956"/>
      <c r="AL376" s="956"/>
      <c r="AM376" s="976"/>
      <c r="AN376" s="980"/>
      <c r="AO376" s="942"/>
      <c r="AP376" s="942"/>
      <c r="AQ376" s="943"/>
      <c r="AR376" s="973"/>
    </row>
    <row r="377" spans="1:44" x14ac:dyDescent="0.25">
      <c r="A377" s="1010"/>
      <c r="B377" s="991"/>
      <c r="C377" s="953"/>
      <c r="D377" s="953"/>
      <c r="E377" s="986"/>
      <c r="F377" s="953"/>
      <c r="G377" s="945"/>
      <c r="H377" s="953"/>
      <c r="I377" s="119" t="s">
        <v>186</v>
      </c>
      <c r="J377" s="149" t="s">
        <v>147</v>
      </c>
      <c r="K377" s="954"/>
      <c r="L377" s="955"/>
      <c r="M377" s="956"/>
      <c r="N377" s="976"/>
      <c r="O377" s="986"/>
      <c r="P377" s="953"/>
      <c r="Q377" s="117" t="s">
        <v>165</v>
      </c>
      <c r="R377" s="118" t="s">
        <v>166</v>
      </c>
      <c r="S377" s="117">
        <f>+IFERROR(VLOOKUP(R377,[3]DATOS!$E$2:$F$17,2,FALSE),"")</f>
        <v>15</v>
      </c>
      <c r="T377" s="957"/>
      <c r="U377" s="957"/>
      <c r="V377" s="962"/>
      <c r="W377" s="957"/>
      <c r="X377" s="957"/>
      <c r="Y377" s="957"/>
      <c r="Z377" s="937"/>
      <c r="AA377" s="1139"/>
      <c r="AB377" s="1139"/>
      <c r="AC377" s="1139"/>
      <c r="AD377" s="945"/>
      <c r="AE377" s="971"/>
      <c r="AF377" s="969"/>
      <c r="AG377" s="975"/>
      <c r="AH377" s="969"/>
      <c r="AI377" s="956"/>
      <c r="AJ377" s="956"/>
      <c r="AK377" s="956"/>
      <c r="AL377" s="956"/>
      <c r="AM377" s="976"/>
      <c r="AN377" s="980"/>
      <c r="AO377" s="942"/>
      <c r="AP377" s="942"/>
      <c r="AQ377" s="943"/>
      <c r="AR377" s="973"/>
    </row>
    <row r="378" spans="1:44" x14ac:dyDescent="0.25">
      <c r="A378" s="1010"/>
      <c r="B378" s="991"/>
      <c r="C378" s="953"/>
      <c r="D378" s="953"/>
      <c r="E378" s="986"/>
      <c r="F378" s="953"/>
      <c r="G378" s="945"/>
      <c r="H378" s="953"/>
      <c r="I378" s="119" t="s">
        <v>187</v>
      </c>
      <c r="J378" s="149" t="s">
        <v>147</v>
      </c>
      <c r="K378" s="954"/>
      <c r="L378" s="955"/>
      <c r="M378" s="956"/>
      <c r="N378" s="976"/>
      <c r="O378" s="986"/>
      <c r="P378" s="953"/>
      <c r="Q378" s="117" t="s">
        <v>169</v>
      </c>
      <c r="R378" s="118" t="s">
        <v>170</v>
      </c>
      <c r="S378" s="117">
        <f>+IFERROR(VLOOKUP(R378,[3]DATOS!$E$2:$F$17,2,FALSE),"")</f>
        <v>15</v>
      </c>
      <c r="T378" s="957"/>
      <c r="U378" s="957"/>
      <c r="V378" s="962"/>
      <c r="W378" s="957"/>
      <c r="X378" s="957"/>
      <c r="Y378" s="957"/>
      <c r="Z378" s="937"/>
      <c r="AA378" s="1139"/>
      <c r="AB378" s="1139"/>
      <c r="AC378" s="1139"/>
      <c r="AD378" s="945"/>
      <c r="AE378" s="971"/>
      <c r="AF378" s="969"/>
      <c r="AG378" s="975"/>
      <c r="AH378" s="969"/>
      <c r="AI378" s="956"/>
      <c r="AJ378" s="956"/>
      <c r="AK378" s="956"/>
      <c r="AL378" s="956"/>
      <c r="AM378" s="976"/>
      <c r="AN378" s="980"/>
      <c r="AO378" s="942"/>
      <c r="AP378" s="942"/>
      <c r="AQ378" s="943"/>
      <c r="AR378" s="973"/>
    </row>
    <row r="379" spans="1:44" ht="75" customHeight="1" x14ac:dyDescent="0.25">
      <c r="A379" s="1010"/>
      <c r="B379" s="991"/>
      <c r="C379" s="953"/>
      <c r="D379" s="953"/>
      <c r="E379" s="986"/>
      <c r="F379" s="953"/>
      <c r="G379" s="945"/>
      <c r="H379" s="953"/>
      <c r="I379" s="119" t="s">
        <v>188</v>
      </c>
      <c r="J379" s="149" t="s">
        <v>168</v>
      </c>
      <c r="K379" s="954"/>
      <c r="L379" s="955"/>
      <c r="M379" s="956"/>
      <c r="N379" s="976"/>
      <c r="O379" s="986"/>
      <c r="P379" s="953"/>
      <c r="Q379" s="117" t="s">
        <v>172</v>
      </c>
      <c r="R379" s="118" t="s">
        <v>173</v>
      </c>
      <c r="S379" s="117">
        <f>+IFERROR(VLOOKUP(R379,[3]DATOS!$E$2:$F$17,2,FALSE),"")</f>
        <v>15</v>
      </c>
      <c r="T379" s="957"/>
      <c r="U379" s="957"/>
      <c r="V379" s="962"/>
      <c r="W379" s="957"/>
      <c r="X379" s="957"/>
      <c r="Y379" s="957"/>
      <c r="Z379" s="937"/>
      <c r="AA379" s="1139"/>
      <c r="AB379" s="1139"/>
      <c r="AC379" s="1139"/>
      <c r="AD379" s="945"/>
      <c r="AE379" s="971"/>
      <c r="AF379" s="969"/>
      <c r="AG379" s="975"/>
      <c r="AH379" s="969"/>
      <c r="AI379" s="956"/>
      <c r="AJ379" s="956"/>
      <c r="AK379" s="956"/>
      <c r="AL379" s="956"/>
      <c r="AM379" s="976"/>
      <c r="AN379" s="980"/>
      <c r="AO379" s="942"/>
      <c r="AP379" s="942"/>
      <c r="AQ379" s="943"/>
      <c r="AR379" s="973"/>
    </row>
    <row r="380" spans="1:44" x14ac:dyDescent="0.25">
      <c r="A380" s="1010"/>
      <c r="B380" s="991"/>
      <c r="C380" s="953"/>
      <c r="D380" s="953"/>
      <c r="E380" s="986"/>
      <c r="F380" s="953"/>
      <c r="G380" s="945"/>
      <c r="H380" s="953"/>
      <c r="I380" s="119" t="s">
        <v>189</v>
      </c>
      <c r="J380" s="149" t="s">
        <v>147</v>
      </c>
      <c r="K380" s="954"/>
      <c r="L380" s="955"/>
      <c r="M380" s="956"/>
      <c r="N380" s="976"/>
      <c r="O380" s="986"/>
      <c r="P380" s="953"/>
      <c r="Q380" s="117" t="s">
        <v>175</v>
      </c>
      <c r="R380" s="118" t="s">
        <v>176</v>
      </c>
      <c r="S380" s="117">
        <f>+IFERROR(VLOOKUP(R380,[3]DATOS!$E$2:$F$17,2,FALSE),"")</f>
        <v>15</v>
      </c>
      <c r="T380" s="957"/>
      <c r="U380" s="957"/>
      <c r="V380" s="962"/>
      <c r="W380" s="957"/>
      <c r="X380" s="957"/>
      <c r="Y380" s="957"/>
      <c r="Z380" s="937"/>
      <c r="AA380" s="1139"/>
      <c r="AB380" s="1139"/>
      <c r="AC380" s="1139"/>
      <c r="AD380" s="945"/>
      <c r="AE380" s="971"/>
      <c r="AF380" s="969"/>
      <c r="AG380" s="975"/>
      <c r="AH380" s="969"/>
      <c r="AI380" s="956"/>
      <c r="AJ380" s="956"/>
      <c r="AK380" s="956"/>
      <c r="AL380" s="956"/>
      <c r="AM380" s="976"/>
      <c r="AN380" s="980"/>
      <c r="AO380" s="942"/>
      <c r="AP380" s="942"/>
      <c r="AQ380" s="943"/>
      <c r="AR380" s="973"/>
    </row>
    <row r="381" spans="1:44" x14ac:dyDescent="0.25">
      <c r="A381" s="1010"/>
      <c r="B381" s="991"/>
      <c r="C381" s="953"/>
      <c r="D381" s="953"/>
      <c r="E381" s="986"/>
      <c r="F381" s="953"/>
      <c r="G381" s="945"/>
      <c r="H381" s="953"/>
      <c r="I381" s="119" t="s">
        <v>190</v>
      </c>
      <c r="J381" s="149" t="s">
        <v>168</v>
      </c>
      <c r="K381" s="954"/>
      <c r="L381" s="955"/>
      <c r="M381" s="956"/>
      <c r="N381" s="976"/>
      <c r="O381" s="986"/>
      <c r="P381" s="953"/>
      <c r="Q381" s="117" t="s">
        <v>178</v>
      </c>
      <c r="R381" s="118" t="s">
        <v>179</v>
      </c>
      <c r="S381" s="117">
        <f>+IFERROR(VLOOKUP(R381,[3]DATOS!$E$2:$F$17,2,FALSE),"")</f>
        <v>10</v>
      </c>
      <c r="T381" s="957"/>
      <c r="U381" s="957"/>
      <c r="V381" s="962"/>
      <c r="W381" s="957"/>
      <c r="X381" s="957"/>
      <c r="Y381" s="957"/>
      <c r="Z381" s="937"/>
      <c r="AA381" s="1139"/>
      <c r="AB381" s="1139"/>
      <c r="AC381" s="1139"/>
      <c r="AD381" s="945"/>
      <c r="AE381" s="971"/>
      <c r="AF381" s="969"/>
      <c r="AG381" s="975"/>
      <c r="AH381" s="969"/>
      <c r="AI381" s="956"/>
      <c r="AJ381" s="956"/>
      <c r="AK381" s="956"/>
      <c r="AL381" s="956"/>
      <c r="AM381" s="976"/>
      <c r="AN381" s="980"/>
      <c r="AO381" s="942"/>
      <c r="AP381" s="942"/>
      <c r="AQ381" s="943"/>
      <c r="AR381" s="973"/>
    </row>
    <row r="382" spans="1:44" x14ac:dyDescent="0.25">
      <c r="A382" s="1010"/>
      <c r="B382" s="991"/>
      <c r="C382" s="953"/>
      <c r="D382" s="953"/>
      <c r="E382" s="986"/>
      <c r="F382" s="953"/>
      <c r="G382" s="946"/>
      <c r="H382" s="953"/>
      <c r="I382" s="119" t="s">
        <v>191</v>
      </c>
      <c r="J382" s="149" t="s">
        <v>168</v>
      </c>
      <c r="K382" s="954"/>
      <c r="L382" s="955"/>
      <c r="M382" s="956"/>
      <c r="N382" s="976"/>
      <c r="O382" s="986"/>
      <c r="P382" s="953"/>
      <c r="Q382" s="117"/>
      <c r="R382" s="118"/>
      <c r="S382" s="117"/>
      <c r="T382" s="957"/>
      <c r="U382" s="957"/>
      <c r="V382" s="962"/>
      <c r="W382" s="957"/>
      <c r="X382" s="957"/>
      <c r="Y382" s="957"/>
      <c r="Z382" s="938"/>
      <c r="AA382" s="1140"/>
      <c r="AB382" s="1140"/>
      <c r="AC382" s="1140"/>
      <c r="AD382" s="946"/>
      <c r="AE382" s="972"/>
      <c r="AF382" s="969"/>
      <c r="AG382" s="975"/>
      <c r="AH382" s="969"/>
      <c r="AI382" s="956"/>
      <c r="AJ382" s="956"/>
      <c r="AK382" s="956"/>
      <c r="AL382" s="956"/>
      <c r="AM382" s="976"/>
      <c r="AN382" s="980"/>
      <c r="AO382" s="942"/>
      <c r="AP382" s="942"/>
      <c r="AQ382" s="943"/>
      <c r="AR382" s="973"/>
    </row>
    <row r="383" spans="1:44" ht="15" customHeight="1" x14ac:dyDescent="0.25">
      <c r="A383" s="962">
        <v>20</v>
      </c>
      <c r="B383" s="991" t="s">
        <v>752</v>
      </c>
      <c r="C383" s="953" t="s">
        <v>753</v>
      </c>
      <c r="D383" s="953" t="s">
        <v>142</v>
      </c>
      <c r="E383" s="1026" t="s">
        <v>754</v>
      </c>
      <c r="F383" s="953" t="s">
        <v>755</v>
      </c>
      <c r="G383" s="944" t="s">
        <v>527</v>
      </c>
      <c r="H383" s="953" t="s">
        <v>145</v>
      </c>
      <c r="I383" s="116" t="s">
        <v>146</v>
      </c>
      <c r="J383" s="149" t="s">
        <v>147</v>
      </c>
      <c r="K383" s="954">
        <f>COUNTIF(J383:J401,"Si")</f>
        <v>11</v>
      </c>
      <c r="L383" s="955" t="str">
        <f>+IF(AND(K383&lt;6,K383&gt;0),"Moderado",IF(AND(K383&lt;12,K383&gt;5),"Mayor",IF(AND(K383&lt;20,K383&gt;11),"Catastrófico","Responda las Preguntas de Impacto")))</f>
        <v>Mayor</v>
      </c>
      <c r="M383" s="956" t="str">
        <f>IF(AND(EXACT(H383,"Rara vez"),(EXACT(L383,"Moderado"))),"Moderado",IF(AND(EXACT(H383,"Rara vez"),(EXACT(L383,"Mayor"))),"Alto",IF(AND(EXACT(H383,"Rara vez"),(EXACT(L383,"Catastrófico"))),"Extremo",IF(AND(EXACT(H383,"Improbable"),(EXACT(L383,"Moderado"))),"Moderado",IF(AND(EXACT(H383,"Improbable"),(EXACT(L383,"Mayor"))),"Alto",IF(AND(EXACT(H383,"Improbable"),(EXACT(L383,"Catastrófico"))),"Extremo",IF(AND(EXACT(H383,"Posible"),(EXACT(L383,"Moderado"))),"Alto",IF(AND(EXACT(H383,"Posible"),(EXACT(L383,"Mayor"))),"Extremo",IF(AND(EXACT(H383,"Posible"),(EXACT(L383,"Catastrófico"))),"Extremo",IF(AND(EXACT(H383,"Probable"),(EXACT(L383,"Moderado"))),"Alto",IF(AND(EXACT(H383,"Probable"),(EXACT(L383,"Mayor"))),"Extremo",IF(AND(EXACT(H383,"Probable"),(EXACT(L383,"Catastrófico"))),"Extremo",IF(AND(EXACT(H383,"Casi Seguro"),(EXACT(L383,"Moderado"))),"Extremo",IF(AND(EXACT(H383,"Casi Seguro"),(EXACT(L383,"Mayor"))),"Extremo",IF(AND(EXACT(H383,"Casi Seguro"),(EXACT(L383,"Catastrófico"))),"Extremo","")))))))))))))))</f>
        <v>Alto</v>
      </c>
      <c r="N383" s="953" t="s">
        <v>528</v>
      </c>
      <c r="O383" s="986" t="s">
        <v>756</v>
      </c>
      <c r="P383" s="953" t="s">
        <v>149</v>
      </c>
      <c r="Q383" s="117" t="s">
        <v>150</v>
      </c>
      <c r="R383" s="118" t="s">
        <v>151</v>
      </c>
      <c r="S383" s="117">
        <f>+IFERROR(VLOOKUP(R383,[3]DATOS!$E$2:$F$17,2,FALSE),"")</f>
        <v>15</v>
      </c>
      <c r="T383" s="957">
        <f>SUM(S383:S389)</f>
        <v>100</v>
      </c>
      <c r="U383" s="957" t="str">
        <f>+IF(AND(T383&lt;=100,T383&gt;=96),"Fuerte",IF(AND(T383&lt;=95,T383&gt;=86),"Moderado",IF(AND(T383&lt;=85,K383&gt;=0),"Débil"," ")))</f>
        <v>Fuerte</v>
      </c>
      <c r="V383" s="962" t="s">
        <v>152</v>
      </c>
      <c r="W383" s="957" t="str">
        <f>IF(AND(EXACT(U383,"Fuerte"),(EXACT(V383,"Fuerte"))),"Fuerte",IF(AND(EXACT(U383,"Fuerte"),(EXACT(V383,"Moderado"))),"Moderado",IF(AND(EXACT(U383,"Fuerte"),(EXACT(V383,"Débil"))),"Débil",IF(AND(EXACT(U383,"Moderado"),(EXACT(V383,"Fuerte"))),"Moderado",IF(AND(EXACT(U383,"Moderado"),(EXACT(V383,"Moderado"))),"Moderado",IF(AND(EXACT(U383,"Moderado"),(EXACT(V383,"Débil"))),"Débil",IF(AND(EXACT(U383,"Débil"),(EXACT(V383,"Fuerte"))),"Débil",IF(AND(EXACT(U383,"Débil"),(EXACT(V383,"Moderado"))),"Débil",IF(AND(EXACT(U383,"Débil"),(EXACT(V383,"Débil"))),"Débil",)))))))))</f>
        <v>Fuerte</v>
      </c>
      <c r="X383" s="957">
        <f>IF(W383="Fuerte",100,IF(W383="Moderado",50,IF(W383="Débil",0)))</f>
        <v>100</v>
      </c>
      <c r="Y383" s="957">
        <f>AVERAGE(X383:X401)</f>
        <v>100</v>
      </c>
      <c r="Z383" s="936" t="s">
        <v>66</v>
      </c>
      <c r="AA383" s="936">
        <v>4</v>
      </c>
      <c r="AB383" s="936">
        <v>4</v>
      </c>
      <c r="AC383" s="936">
        <v>4</v>
      </c>
      <c r="AD383" s="944" t="s">
        <v>757</v>
      </c>
      <c r="AE383" s="1020" t="s">
        <v>758</v>
      </c>
      <c r="AF383" s="969" t="str">
        <f>+IF(Y383=100,"Fuerte",IF(AND(Y383&lt;=99,Y383&gt;=50),"Moderado",IF(Y383&lt;50,"Débil"," ")))</f>
        <v>Fuerte</v>
      </c>
      <c r="AG383" s="975" t="s">
        <v>156</v>
      </c>
      <c r="AH383" s="1141" t="s">
        <v>157</v>
      </c>
      <c r="AI383" s="956" t="str">
        <f>IF(AND(OR(AH383="Directamente",AH383="Indirectamente",AH383="No Disminuye"),(AF383="Fuerte"),(AG383="Directamente"),(OR(H383="Rara vez",H383="Improbable",H383="Posible"))),"Rara vez",IF(AND(OR(AH383="Directamente",AH383="Indirectamente",AH383="No Disminuye"),(AF383="Fuerte"),(AG383="Directamente"),(H383="Probable")),"Improbable",IF(AND(OR(AH383="Directamente",AH383="Indirectamente",AH383="No Disminuye"),(AF383="Fuerte"),(AG383="Directamente"),(H383="Casi Seguro")),"Posible",IF(AND(AH383="Directamente",AG383="No disminuye",AF383="Fuerte"),H383,IF(AND(OR(AH383="Directamente",AH383="Indirectamente",AH383="No Disminuye"),AF383="Moderado",AG383="Directamente",(OR(H383="Rara vez",H383="Improbable"))),"Rara vez",IF(AND(OR(AH383="Directamente",AH383="Indirectamente",AH383="No Disminuye"),(AF383="Moderado"),(AG383="Directamente"),(H383="Posible")),"Improbable",IF(AND(OR(AH383="Directamente",AH383="Indirectamente",AH383="No Disminuye"),(AF383="Moderado"),(AG383="Directamente"),(H383="Probable")),"Posible",IF(AND(OR(AH383="Directamente",AH383="Indirectamente",AH383="No Disminuye"),(AF383="Moderado"),(AG383="Directamente"),(H383="Casi Seguro")),"Probable",IF(AND(AH383="Directamente",AG383="No disminuye",AF383="Moderado"),H383,IF(AF383="Débil",H383," ESTA COMBINACION NO ESTÁ CONTEMPLADA EN LA METODOLOGÍA "))))))))))</f>
        <v>Rara vez</v>
      </c>
      <c r="AJ383" s="956" t="str">
        <f>IF(AND(OR(AH383="Directamente",AH383="Indirectamente",AH383="No Disminuye"),AF383="Moderado",AG383="Directamente",(OR(H383="Raro",H383="Improbable"))),"Raro",IF(AND(OR(AH383="Directamente",AH383="Indirectamente",AH383="No Disminuye"),(AF383="Moderado"),(AG383="Directamente"),(H383="Posible")),"Improbable",IF(AND(OR(AH383="Directamente",AH383="Indirectamente",AH383="No Disminuye"),(AF383="Moderado"),(AG383="Directamente"),(H383="Probable")),"Posible",IF(AND(OR(AH383="Directamente",AH383="Indirectamente",AH383="No Disminuye"),(AF383="Moderado"),(AG383="Directamente"),(H383="Casi Seguro")),"Probable",IF(AND(AH383="Directamente",AG383="No disminuye",AF383="Moderado"),H383," ")))))</f>
        <v xml:space="preserve"> </v>
      </c>
      <c r="AK383" s="956" t="str">
        <f>L383</f>
        <v>Mayor</v>
      </c>
      <c r="AL383" s="956" t="str">
        <f>IF(AND(EXACT(AI383,"Rara vez"),(EXACT(AK383,"Moderado"))),"Moderado",IF(AND(EXACT(AI383,"Rara vez"),(EXACT(AK383,"Mayor"))),"Alto",IF(AND(EXACT(AI383,"Rara vez"),(EXACT(AK383,"Catastrófico"))),"Extremo",IF(AND(EXACT(AI383,"Improbable"),(EXACT(AK383,"Moderado"))),"Moderado",IF(AND(EXACT(AI383,"Improbable"),(EXACT(AK383,"Mayor"))),"Alto",IF(AND(EXACT(AI383,"Improbable"),(EXACT(AK383,"Catastrófico"))),"Extremo",IF(AND(EXACT(AI383,"Posible"),(EXACT(AK383,"Moderado"))),"Alto",IF(AND(EXACT(AI383,"Posible"),(EXACT(AK383,"Mayor"))),"Extremo",IF(AND(EXACT(AI383,"Posible"),(EXACT(AK383,"Catastrófico"))),"Extremo",IF(AND(EXACT(AI383,"Probable"),(EXACT(AK383,"Moderado"))),"Alto",IF(AND(EXACT(AI383,"Probable"),(EXACT(AK383,"Mayor"))),"Extremo",IF(AND(EXACT(AI383,"Probable"),(EXACT(AK383,"Catastrófico"))),"Extremo",IF(AND(EXACT(AI383,"Casi Seguro"),(EXACT(AK383,"Moderado"))),"Extremo",IF(AND(EXACT(AI383,"Casi Seguro"),(EXACT(AK383,"Mayor"))),"Extremo",IF(AND(EXACT(AI383,"Casi Seguro"),(EXACT(AK383,"Catastrófico"))),"Extremo","")))))))))))))))</f>
        <v>Alto</v>
      </c>
      <c r="AM383" s="953"/>
      <c r="AN383" s="977" t="s">
        <v>759</v>
      </c>
      <c r="AO383" s="942">
        <v>44562</v>
      </c>
      <c r="AP383" s="942">
        <v>44926</v>
      </c>
      <c r="AQ383" s="1045" t="s">
        <v>760</v>
      </c>
      <c r="AR383" s="973" t="s">
        <v>761</v>
      </c>
    </row>
    <row r="384" spans="1:44" x14ac:dyDescent="0.25">
      <c r="A384" s="962"/>
      <c r="B384" s="991"/>
      <c r="C384" s="953"/>
      <c r="D384" s="953"/>
      <c r="E384" s="1026"/>
      <c r="F384" s="953"/>
      <c r="G384" s="945"/>
      <c r="H384" s="953"/>
      <c r="I384" s="116" t="s">
        <v>161</v>
      </c>
      <c r="J384" s="149" t="s">
        <v>147</v>
      </c>
      <c r="K384" s="954"/>
      <c r="L384" s="955"/>
      <c r="M384" s="956"/>
      <c r="N384" s="953"/>
      <c r="O384" s="986"/>
      <c r="P384" s="953"/>
      <c r="Q384" s="117" t="s">
        <v>162</v>
      </c>
      <c r="R384" s="118" t="s">
        <v>163</v>
      </c>
      <c r="S384" s="117">
        <f>+IFERROR(VLOOKUP(R384,[3]DATOS!$E$2:$F$17,2,FALSE),"")</f>
        <v>15</v>
      </c>
      <c r="T384" s="957"/>
      <c r="U384" s="957"/>
      <c r="V384" s="962"/>
      <c r="W384" s="957"/>
      <c r="X384" s="957"/>
      <c r="Y384" s="957"/>
      <c r="Z384" s="937"/>
      <c r="AA384" s="937"/>
      <c r="AB384" s="937"/>
      <c r="AC384" s="937"/>
      <c r="AD384" s="945"/>
      <c r="AE384" s="1021"/>
      <c r="AF384" s="969"/>
      <c r="AG384" s="975"/>
      <c r="AH384" s="1141"/>
      <c r="AI384" s="956"/>
      <c r="AJ384" s="956"/>
      <c r="AK384" s="956"/>
      <c r="AL384" s="956"/>
      <c r="AM384" s="953"/>
      <c r="AN384" s="978"/>
      <c r="AO384" s="942"/>
      <c r="AP384" s="942"/>
      <c r="AQ384" s="1046"/>
      <c r="AR384" s="973"/>
    </row>
    <row r="385" spans="1:44" x14ac:dyDescent="0.25">
      <c r="A385" s="962"/>
      <c r="B385" s="991"/>
      <c r="C385" s="953"/>
      <c r="D385" s="953"/>
      <c r="E385" s="1026"/>
      <c r="F385" s="953"/>
      <c r="G385" s="945"/>
      <c r="H385" s="953"/>
      <c r="I385" s="116" t="s">
        <v>164</v>
      </c>
      <c r="J385" s="149" t="s">
        <v>168</v>
      </c>
      <c r="K385" s="954"/>
      <c r="L385" s="955"/>
      <c r="M385" s="956"/>
      <c r="N385" s="953"/>
      <c r="O385" s="986"/>
      <c r="P385" s="953"/>
      <c r="Q385" s="117" t="s">
        <v>165</v>
      </c>
      <c r="R385" s="118" t="s">
        <v>166</v>
      </c>
      <c r="S385" s="117">
        <f>+IFERROR(VLOOKUP(R385,[3]DATOS!$E$2:$F$17,2,FALSE),"")</f>
        <v>15</v>
      </c>
      <c r="T385" s="957"/>
      <c r="U385" s="957"/>
      <c r="V385" s="962"/>
      <c r="W385" s="957"/>
      <c r="X385" s="957"/>
      <c r="Y385" s="957"/>
      <c r="Z385" s="937"/>
      <c r="AA385" s="937"/>
      <c r="AB385" s="937"/>
      <c r="AC385" s="937"/>
      <c r="AD385" s="945"/>
      <c r="AE385" s="1021"/>
      <c r="AF385" s="969"/>
      <c r="AG385" s="975"/>
      <c r="AH385" s="1141"/>
      <c r="AI385" s="956"/>
      <c r="AJ385" s="956"/>
      <c r="AK385" s="956"/>
      <c r="AL385" s="956"/>
      <c r="AM385" s="953"/>
      <c r="AN385" s="978"/>
      <c r="AO385" s="942"/>
      <c r="AP385" s="942"/>
      <c r="AQ385" s="1046"/>
      <c r="AR385" s="973"/>
    </row>
    <row r="386" spans="1:44" x14ac:dyDescent="0.25">
      <c r="A386" s="962"/>
      <c r="B386" s="991"/>
      <c r="C386" s="953"/>
      <c r="D386" s="953"/>
      <c r="E386" s="1026"/>
      <c r="F386" s="953"/>
      <c r="G386" s="945"/>
      <c r="H386" s="953"/>
      <c r="I386" s="116" t="s">
        <v>167</v>
      </c>
      <c r="J386" s="149" t="s">
        <v>168</v>
      </c>
      <c r="K386" s="954"/>
      <c r="L386" s="955"/>
      <c r="M386" s="956"/>
      <c r="N386" s="953"/>
      <c r="O386" s="986"/>
      <c r="P386" s="953"/>
      <c r="Q386" s="117" t="s">
        <v>169</v>
      </c>
      <c r="R386" s="118" t="s">
        <v>170</v>
      </c>
      <c r="S386" s="117">
        <f>+IFERROR(VLOOKUP(R386,[3]DATOS!$E$2:$F$17,2,FALSE),"")</f>
        <v>15</v>
      </c>
      <c r="T386" s="957"/>
      <c r="U386" s="957"/>
      <c r="V386" s="962"/>
      <c r="W386" s="957"/>
      <c r="X386" s="957"/>
      <c r="Y386" s="957"/>
      <c r="Z386" s="937"/>
      <c r="AA386" s="937"/>
      <c r="AB386" s="937"/>
      <c r="AC386" s="937"/>
      <c r="AD386" s="945"/>
      <c r="AE386" s="1021"/>
      <c r="AF386" s="969"/>
      <c r="AG386" s="975"/>
      <c r="AH386" s="1141"/>
      <c r="AI386" s="956"/>
      <c r="AJ386" s="956"/>
      <c r="AK386" s="956"/>
      <c r="AL386" s="956"/>
      <c r="AM386" s="953"/>
      <c r="AN386" s="978"/>
      <c r="AO386" s="942"/>
      <c r="AP386" s="942"/>
      <c r="AQ386" s="1046"/>
      <c r="AR386" s="973"/>
    </row>
    <row r="387" spans="1:44" x14ac:dyDescent="0.25">
      <c r="A387" s="962"/>
      <c r="B387" s="991"/>
      <c r="C387" s="953"/>
      <c r="D387" s="953"/>
      <c r="E387" s="1026"/>
      <c r="F387" s="953"/>
      <c r="G387" s="945"/>
      <c r="H387" s="953"/>
      <c r="I387" s="116" t="s">
        <v>171</v>
      </c>
      <c r="J387" s="149" t="s">
        <v>147</v>
      </c>
      <c r="K387" s="954"/>
      <c r="L387" s="955"/>
      <c r="M387" s="956"/>
      <c r="N387" s="953"/>
      <c r="O387" s="986"/>
      <c r="P387" s="953"/>
      <c r="Q387" s="117" t="s">
        <v>172</v>
      </c>
      <c r="R387" s="118" t="s">
        <v>173</v>
      </c>
      <c r="S387" s="117">
        <f>+IFERROR(VLOOKUP(R387,[3]DATOS!$E$2:$F$17,2,FALSE),"")</f>
        <v>15</v>
      </c>
      <c r="T387" s="957"/>
      <c r="U387" s="957"/>
      <c r="V387" s="962"/>
      <c r="W387" s="957"/>
      <c r="X387" s="957"/>
      <c r="Y387" s="957"/>
      <c r="Z387" s="937"/>
      <c r="AA387" s="937"/>
      <c r="AB387" s="937"/>
      <c r="AC387" s="937"/>
      <c r="AD387" s="945"/>
      <c r="AE387" s="1021"/>
      <c r="AF387" s="969"/>
      <c r="AG387" s="975"/>
      <c r="AH387" s="1141"/>
      <c r="AI387" s="956"/>
      <c r="AJ387" s="956"/>
      <c r="AK387" s="956"/>
      <c r="AL387" s="956"/>
      <c r="AM387" s="953"/>
      <c r="AN387" s="978"/>
      <c r="AO387" s="942"/>
      <c r="AP387" s="942"/>
      <c r="AQ387" s="1046"/>
      <c r="AR387" s="973"/>
    </row>
    <row r="388" spans="1:44" x14ac:dyDescent="0.25">
      <c r="A388" s="962"/>
      <c r="B388" s="991"/>
      <c r="C388" s="953"/>
      <c r="D388" s="953"/>
      <c r="E388" s="1026"/>
      <c r="F388" s="953"/>
      <c r="G388" s="945"/>
      <c r="H388" s="953"/>
      <c r="I388" s="116" t="s">
        <v>174</v>
      </c>
      <c r="J388" s="149" t="s">
        <v>168</v>
      </c>
      <c r="K388" s="954"/>
      <c r="L388" s="955"/>
      <c r="M388" s="956"/>
      <c r="N388" s="953"/>
      <c r="O388" s="986"/>
      <c r="P388" s="953"/>
      <c r="Q388" s="117" t="s">
        <v>175</v>
      </c>
      <c r="R388" s="118" t="s">
        <v>176</v>
      </c>
      <c r="S388" s="117">
        <f>+IFERROR(VLOOKUP(R388,[3]DATOS!$E$2:$F$17,2,FALSE),"")</f>
        <v>15</v>
      </c>
      <c r="T388" s="957"/>
      <c r="U388" s="957"/>
      <c r="V388" s="962"/>
      <c r="W388" s="957"/>
      <c r="X388" s="957"/>
      <c r="Y388" s="957"/>
      <c r="Z388" s="937"/>
      <c r="AA388" s="937"/>
      <c r="AB388" s="937"/>
      <c r="AC388" s="937"/>
      <c r="AD388" s="945"/>
      <c r="AE388" s="1021"/>
      <c r="AF388" s="969"/>
      <c r="AG388" s="975"/>
      <c r="AH388" s="1141"/>
      <c r="AI388" s="956"/>
      <c r="AJ388" s="956"/>
      <c r="AK388" s="956"/>
      <c r="AL388" s="956"/>
      <c r="AM388" s="953"/>
      <c r="AN388" s="978"/>
      <c r="AO388" s="942"/>
      <c r="AP388" s="942"/>
      <c r="AQ388" s="1046"/>
      <c r="AR388" s="973"/>
    </row>
    <row r="389" spans="1:44" x14ac:dyDescent="0.25">
      <c r="A389" s="962"/>
      <c r="B389" s="991"/>
      <c r="C389" s="953"/>
      <c r="D389" s="953"/>
      <c r="E389" s="1026"/>
      <c r="F389" s="953"/>
      <c r="G389" s="945"/>
      <c r="H389" s="953"/>
      <c r="I389" s="116" t="s">
        <v>177</v>
      </c>
      <c r="J389" s="149" t="s">
        <v>168</v>
      </c>
      <c r="K389" s="954"/>
      <c r="L389" s="955"/>
      <c r="M389" s="956"/>
      <c r="N389" s="953"/>
      <c r="O389" s="986"/>
      <c r="P389" s="953"/>
      <c r="Q389" s="117" t="s">
        <v>178</v>
      </c>
      <c r="R389" s="118" t="s">
        <v>179</v>
      </c>
      <c r="S389" s="117">
        <f>+IFERROR(VLOOKUP(R389,[3]DATOS!$E$2:$F$17,2,FALSE),"")</f>
        <v>10</v>
      </c>
      <c r="T389" s="957"/>
      <c r="U389" s="957"/>
      <c r="V389" s="962"/>
      <c r="W389" s="957"/>
      <c r="X389" s="957"/>
      <c r="Y389" s="957"/>
      <c r="Z389" s="937"/>
      <c r="AA389" s="937"/>
      <c r="AB389" s="937"/>
      <c r="AC389" s="937"/>
      <c r="AD389" s="945"/>
      <c r="AE389" s="1021"/>
      <c r="AF389" s="969"/>
      <c r="AG389" s="975"/>
      <c r="AH389" s="1141"/>
      <c r="AI389" s="956"/>
      <c r="AJ389" s="956"/>
      <c r="AK389" s="956"/>
      <c r="AL389" s="956"/>
      <c r="AM389" s="953"/>
      <c r="AN389" s="978"/>
      <c r="AO389" s="942"/>
      <c r="AP389" s="942"/>
      <c r="AQ389" s="1046"/>
      <c r="AR389" s="973"/>
    </row>
    <row r="390" spans="1:44" ht="30" x14ac:dyDescent="0.25">
      <c r="A390" s="962"/>
      <c r="B390" s="991"/>
      <c r="C390" s="953"/>
      <c r="D390" s="953"/>
      <c r="E390" s="1026"/>
      <c r="F390" s="953"/>
      <c r="G390" s="945"/>
      <c r="H390" s="953"/>
      <c r="I390" s="116" t="s">
        <v>180</v>
      </c>
      <c r="J390" s="149" t="s">
        <v>168</v>
      </c>
      <c r="K390" s="954"/>
      <c r="L390" s="955"/>
      <c r="M390" s="956"/>
      <c r="N390" s="953"/>
      <c r="O390" s="986"/>
      <c r="P390" s="953"/>
      <c r="Q390" s="957"/>
      <c r="R390" s="962"/>
      <c r="S390" s="957"/>
      <c r="T390" s="957"/>
      <c r="U390" s="957"/>
      <c r="V390" s="962"/>
      <c r="W390" s="957"/>
      <c r="X390" s="957"/>
      <c r="Y390" s="957"/>
      <c r="Z390" s="937"/>
      <c r="AA390" s="937"/>
      <c r="AB390" s="937"/>
      <c r="AC390" s="937"/>
      <c r="AD390" s="945"/>
      <c r="AE390" s="1021"/>
      <c r="AF390" s="969"/>
      <c r="AG390" s="975"/>
      <c r="AH390" s="1141"/>
      <c r="AI390" s="956"/>
      <c r="AJ390" s="956"/>
      <c r="AK390" s="956"/>
      <c r="AL390" s="956"/>
      <c r="AM390" s="953"/>
      <c r="AN390" s="978"/>
      <c r="AO390" s="942"/>
      <c r="AP390" s="942"/>
      <c r="AQ390" s="1046"/>
      <c r="AR390" s="973"/>
    </row>
    <row r="391" spans="1:44" x14ac:dyDescent="0.25">
      <c r="A391" s="962"/>
      <c r="B391" s="991"/>
      <c r="C391" s="953"/>
      <c r="D391" s="953"/>
      <c r="E391" s="1026"/>
      <c r="F391" s="953"/>
      <c r="G391" s="945"/>
      <c r="H391" s="953"/>
      <c r="I391" s="116" t="s">
        <v>181</v>
      </c>
      <c r="J391" s="149" t="s">
        <v>147</v>
      </c>
      <c r="K391" s="954"/>
      <c r="L391" s="955"/>
      <c r="M391" s="956"/>
      <c r="N391" s="953"/>
      <c r="O391" s="986"/>
      <c r="P391" s="953"/>
      <c r="Q391" s="957"/>
      <c r="R391" s="962"/>
      <c r="S391" s="957"/>
      <c r="T391" s="957"/>
      <c r="U391" s="957"/>
      <c r="V391" s="962"/>
      <c r="W391" s="957"/>
      <c r="X391" s="957"/>
      <c r="Y391" s="957"/>
      <c r="Z391" s="937"/>
      <c r="AA391" s="937"/>
      <c r="AB391" s="937"/>
      <c r="AC391" s="937"/>
      <c r="AD391" s="945"/>
      <c r="AE391" s="1021"/>
      <c r="AF391" s="969"/>
      <c r="AG391" s="975"/>
      <c r="AH391" s="1141"/>
      <c r="AI391" s="956"/>
      <c r="AJ391" s="956"/>
      <c r="AK391" s="956"/>
      <c r="AL391" s="956"/>
      <c r="AM391" s="953"/>
      <c r="AN391" s="978"/>
      <c r="AO391" s="942"/>
      <c r="AP391" s="942"/>
      <c r="AQ391" s="1046"/>
      <c r="AR391" s="973"/>
    </row>
    <row r="392" spans="1:44" x14ac:dyDescent="0.25">
      <c r="A392" s="962"/>
      <c r="B392" s="991"/>
      <c r="C392" s="953"/>
      <c r="D392" s="953"/>
      <c r="E392" s="1026"/>
      <c r="F392" s="953"/>
      <c r="G392" s="945"/>
      <c r="H392" s="953"/>
      <c r="I392" s="116" t="s">
        <v>182</v>
      </c>
      <c r="J392" s="149" t="s">
        <v>147</v>
      </c>
      <c r="K392" s="954"/>
      <c r="L392" s="955"/>
      <c r="M392" s="956"/>
      <c r="N392" s="953"/>
      <c r="O392" s="986"/>
      <c r="P392" s="953"/>
      <c r="Q392" s="957"/>
      <c r="R392" s="962"/>
      <c r="S392" s="957"/>
      <c r="T392" s="957"/>
      <c r="U392" s="957"/>
      <c r="V392" s="962"/>
      <c r="W392" s="957"/>
      <c r="X392" s="957"/>
      <c r="Y392" s="957"/>
      <c r="Z392" s="937"/>
      <c r="AA392" s="937"/>
      <c r="AB392" s="937"/>
      <c r="AC392" s="937"/>
      <c r="AD392" s="945"/>
      <c r="AE392" s="1021"/>
      <c r="AF392" s="969"/>
      <c r="AG392" s="975"/>
      <c r="AH392" s="1141"/>
      <c r="AI392" s="956"/>
      <c r="AJ392" s="956"/>
      <c r="AK392" s="956"/>
      <c r="AL392" s="956"/>
      <c r="AM392" s="953"/>
      <c r="AN392" s="978"/>
      <c r="AO392" s="942"/>
      <c r="AP392" s="942"/>
      <c r="AQ392" s="1046"/>
      <c r="AR392" s="973"/>
    </row>
    <row r="393" spans="1:44" x14ac:dyDescent="0.25">
      <c r="A393" s="962"/>
      <c r="B393" s="991"/>
      <c r="C393" s="953"/>
      <c r="D393" s="953"/>
      <c r="E393" s="1026"/>
      <c r="F393" s="953"/>
      <c r="G393" s="945"/>
      <c r="H393" s="953"/>
      <c r="I393" s="116" t="s">
        <v>183</v>
      </c>
      <c r="J393" s="149" t="s">
        <v>147</v>
      </c>
      <c r="K393" s="954"/>
      <c r="L393" s="955"/>
      <c r="M393" s="956"/>
      <c r="N393" s="953"/>
      <c r="O393" s="986"/>
      <c r="P393" s="953"/>
      <c r="Q393" s="957"/>
      <c r="R393" s="962"/>
      <c r="S393" s="957"/>
      <c r="T393" s="957"/>
      <c r="U393" s="957"/>
      <c r="V393" s="962"/>
      <c r="W393" s="957"/>
      <c r="X393" s="957"/>
      <c r="Y393" s="957"/>
      <c r="Z393" s="938"/>
      <c r="AA393" s="1015"/>
      <c r="AB393" s="1015"/>
      <c r="AC393" s="1015"/>
      <c r="AD393" s="946"/>
      <c r="AE393" s="1022"/>
      <c r="AF393" s="969"/>
      <c r="AG393" s="975"/>
      <c r="AH393" s="1141"/>
      <c r="AI393" s="956"/>
      <c r="AJ393" s="956"/>
      <c r="AK393" s="956"/>
      <c r="AL393" s="956"/>
      <c r="AM393" s="953"/>
      <c r="AN393" s="979"/>
      <c r="AO393" s="942"/>
      <c r="AP393" s="942"/>
      <c r="AQ393" s="1047"/>
      <c r="AR393" s="973"/>
    </row>
    <row r="394" spans="1:44" ht="15" customHeight="1" x14ac:dyDescent="0.25">
      <c r="A394" s="962"/>
      <c r="B394" s="991"/>
      <c r="C394" s="953"/>
      <c r="D394" s="953"/>
      <c r="E394" s="986" t="s">
        <v>762</v>
      </c>
      <c r="F394" s="953"/>
      <c r="G394" s="945"/>
      <c r="H394" s="953"/>
      <c r="I394" s="116" t="s">
        <v>184</v>
      </c>
      <c r="J394" s="149" t="s">
        <v>147</v>
      </c>
      <c r="K394" s="954"/>
      <c r="L394" s="955"/>
      <c r="M394" s="956"/>
      <c r="N394" s="953"/>
      <c r="O394" s="986" t="s">
        <v>763</v>
      </c>
      <c r="P394" s="953" t="s">
        <v>149</v>
      </c>
      <c r="Q394" s="117" t="s">
        <v>150</v>
      </c>
      <c r="R394" s="118" t="s">
        <v>151</v>
      </c>
      <c r="S394" s="117">
        <f>+IFERROR(VLOOKUP(R394,[3]DATOS!$E$2:$F$17,2,FALSE),"")</f>
        <v>15</v>
      </c>
      <c r="T394" s="957">
        <f>SUM(S394:S400)</f>
        <v>100</v>
      </c>
      <c r="U394" s="957" t="str">
        <f>+IF(AND(T394&lt;=100,T394&gt;=96),"Fuerte",IF(AND(T394&lt;=95,T394&gt;=86),"Moderado",IF(AND(T394&lt;=85,K394&gt;=0),"Débil"," ")))</f>
        <v>Fuerte</v>
      </c>
      <c r="V394" s="962" t="s">
        <v>152</v>
      </c>
      <c r="W394" s="957" t="str">
        <f>IF(AND(EXACT(U394,"Fuerte"),(EXACT(V394,"Fuerte"))),"Fuerte",IF(AND(EXACT(U394,"Fuerte"),(EXACT(V394,"Moderado"))),"Moderado",IF(AND(EXACT(U394,"Fuerte"),(EXACT(V394,"Débil"))),"Débil",IF(AND(EXACT(U394,"Moderado"),(EXACT(V394,"Fuerte"))),"Moderado",IF(AND(EXACT(U394,"Moderado"),(EXACT(V394,"Moderado"))),"Moderado",IF(AND(EXACT(U394,"Moderado"),(EXACT(V394,"Débil"))),"Débil",IF(AND(EXACT(U394,"Débil"),(EXACT(V394,"Fuerte"))),"Débil",IF(AND(EXACT(U394,"Débil"),(EXACT(V394,"Moderado"))),"Débil",IF(AND(EXACT(U394,"Débil"),(EXACT(V394,"Débil"))),"Débil",)))))))))</f>
        <v>Fuerte</v>
      </c>
      <c r="X394" s="957">
        <f>IF(W394="Fuerte",100,IF(W394="Moderado",50,IF(W394="Débil",0)))</f>
        <v>100</v>
      </c>
      <c r="Y394" s="957"/>
      <c r="Z394" s="936" t="s">
        <v>539</v>
      </c>
      <c r="AA394" s="934">
        <v>0.33</v>
      </c>
      <c r="AB394" s="934">
        <v>0.33</v>
      </c>
      <c r="AC394" s="934">
        <v>0.34</v>
      </c>
      <c r="AD394" s="944" t="s">
        <v>764</v>
      </c>
      <c r="AE394" s="1020" t="s">
        <v>765</v>
      </c>
      <c r="AF394" s="969"/>
      <c r="AG394" s="975"/>
      <c r="AH394" s="1141"/>
      <c r="AI394" s="956"/>
      <c r="AJ394" s="956"/>
      <c r="AK394" s="956"/>
      <c r="AL394" s="956"/>
      <c r="AM394" s="953"/>
      <c r="AN394" s="980" t="s">
        <v>766</v>
      </c>
      <c r="AO394" s="942"/>
      <c r="AP394" s="942"/>
      <c r="AQ394" s="1045" t="s">
        <v>760</v>
      </c>
      <c r="AR394" s="973" t="s">
        <v>767</v>
      </c>
    </row>
    <row r="395" spans="1:44" x14ac:dyDescent="0.25">
      <c r="A395" s="962"/>
      <c r="B395" s="991"/>
      <c r="C395" s="953"/>
      <c r="D395" s="953"/>
      <c r="E395" s="986"/>
      <c r="F395" s="953"/>
      <c r="G395" s="945"/>
      <c r="H395" s="953"/>
      <c r="I395" s="119" t="s">
        <v>185</v>
      </c>
      <c r="J395" s="149" t="s">
        <v>168</v>
      </c>
      <c r="K395" s="954"/>
      <c r="L395" s="955"/>
      <c r="M395" s="956"/>
      <c r="N395" s="953"/>
      <c r="O395" s="986"/>
      <c r="P395" s="953"/>
      <c r="Q395" s="117" t="s">
        <v>162</v>
      </c>
      <c r="R395" s="118" t="s">
        <v>163</v>
      </c>
      <c r="S395" s="117">
        <f>+IFERROR(VLOOKUP(R395,[3]DATOS!$E$2:$F$17,2,FALSE),"")</f>
        <v>15</v>
      </c>
      <c r="T395" s="957"/>
      <c r="U395" s="957"/>
      <c r="V395" s="962"/>
      <c r="W395" s="957"/>
      <c r="X395" s="957"/>
      <c r="Y395" s="957"/>
      <c r="Z395" s="937"/>
      <c r="AA395" s="937"/>
      <c r="AB395" s="937"/>
      <c r="AC395" s="937"/>
      <c r="AD395" s="945"/>
      <c r="AE395" s="1021"/>
      <c r="AF395" s="969"/>
      <c r="AG395" s="975"/>
      <c r="AH395" s="1141"/>
      <c r="AI395" s="956"/>
      <c r="AJ395" s="956"/>
      <c r="AK395" s="956"/>
      <c r="AL395" s="956"/>
      <c r="AM395" s="953"/>
      <c r="AN395" s="980"/>
      <c r="AO395" s="942"/>
      <c r="AP395" s="942"/>
      <c r="AQ395" s="1046"/>
      <c r="AR395" s="973"/>
    </row>
    <row r="396" spans="1:44" x14ac:dyDescent="0.25">
      <c r="A396" s="962"/>
      <c r="B396" s="991"/>
      <c r="C396" s="953"/>
      <c r="D396" s="953"/>
      <c r="E396" s="986"/>
      <c r="F396" s="953"/>
      <c r="G396" s="945"/>
      <c r="H396" s="953"/>
      <c r="I396" s="119" t="s">
        <v>186</v>
      </c>
      <c r="J396" s="149" t="s">
        <v>147</v>
      </c>
      <c r="K396" s="954"/>
      <c r="L396" s="955"/>
      <c r="M396" s="956"/>
      <c r="N396" s="953"/>
      <c r="O396" s="986"/>
      <c r="P396" s="953"/>
      <c r="Q396" s="117" t="s">
        <v>165</v>
      </c>
      <c r="R396" s="118" t="s">
        <v>166</v>
      </c>
      <c r="S396" s="117">
        <f>+IFERROR(VLOOKUP(R396,[3]DATOS!$E$2:$F$17,2,FALSE),"")</f>
        <v>15</v>
      </c>
      <c r="T396" s="957"/>
      <c r="U396" s="957"/>
      <c r="V396" s="962"/>
      <c r="W396" s="957"/>
      <c r="X396" s="957"/>
      <c r="Y396" s="957"/>
      <c r="Z396" s="937"/>
      <c r="AA396" s="937"/>
      <c r="AB396" s="937"/>
      <c r="AC396" s="937"/>
      <c r="AD396" s="945"/>
      <c r="AE396" s="1021"/>
      <c r="AF396" s="969"/>
      <c r="AG396" s="975"/>
      <c r="AH396" s="1141"/>
      <c r="AI396" s="956"/>
      <c r="AJ396" s="956"/>
      <c r="AK396" s="956"/>
      <c r="AL396" s="956"/>
      <c r="AM396" s="953"/>
      <c r="AN396" s="980"/>
      <c r="AO396" s="942"/>
      <c r="AP396" s="942"/>
      <c r="AQ396" s="1046"/>
      <c r="AR396" s="973"/>
    </row>
    <row r="397" spans="1:44" x14ac:dyDescent="0.25">
      <c r="A397" s="962"/>
      <c r="B397" s="991"/>
      <c r="C397" s="953"/>
      <c r="D397" s="953"/>
      <c r="E397" s="986"/>
      <c r="F397" s="953"/>
      <c r="G397" s="945"/>
      <c r="H397" s="953"/>
      <c r="I397" s="119" t="s">
        <v>187</v>
      </c>
      <c r="J397" s="149" t="s">
        <v>147</v>
      </c>
      <c r="K397" s="954"/>
      <c r="L397" s="955"/>
      <c r="M397" s="956"/>
      <c r="N397" s="953"/>
      <c r="O397" s="986"/>
      <c r="P397" s="953"/>
      <c r="Q397" s="117" t="s">
        <v>169</v>
      </c>
      <c r="R397" s="118" t="s">
        <v>170</v>
      </c>
      <c r="S397" s="117">
        <f>+IFERROR(VLOOKUP(R397,[3]DATOS!$E$2:$F$17,2,FALSE),"")</f>
        <v>15</v>
      </c>
      <c r="T397" s="957"/>
      <c r="U397" s="957"/>
      <c r="V397" s="962"/>
      <c r="W397" s="957"/>
      <c r="X397" s="957"/>
      <c r="Y397" s="957"/>
      <c r="Z397" s="937"/>
      <c r="AA397" s="937"/>
      <c r="AB397" s="937"/>
      <c r="AC397" s="937"/>
      <c r="AD397" s="945"/>
      <c r="AE397" s="1021"/>
      <c r="AF397" s="969"/>
      <c r="AG397" s="975"/>
      <c r="AH397" s="1141"/>
      <c r="AI397" s="956"/>
      <c r="AJ397" s="956"/>
      <c r="AK397" s="956"/>
      <c r="AL397" s="956"/>
      <c r="AM397" s="953"/>
      <c r="AN397" s="980"/>
      <c r="AO397" s="942"/>
      <c r="AP397" s="942"/>
      <c r="AQ397" s="1046"/>
      <c r="AR397" s="973"/>
    </row>
    <row r="398" spans="1:44" x14ac:dyDescent="0.25">
      <c r="A398" s="962"/>
      <c r="B398" s="991"/>
      <c r="C398" s="953"/>
      <c r="D398" s="953"/>
      <c r="E398" s="986"/>
      <c r="F398" s="953"/>
      <c r="G398" s="945"/>
      <c r="H398" s="953"/>
      <c r="I398" s="119" t="s">
        <v>188</v>
      </c>
      <c r="J398" s="120" t="s">
        <v>168</v>
      </c>
      <c r="K398" s="954"/>
      <c r="L398" s="955"/>
      <c r="M398" s="956"/>
      <c r="N398" s="953"/>
      <c r="O398" s="986"/>
      <c r="P398" s="953"/>
      <c r="Q398" s="117" t="s">
        <v>172</v>
      </c>
      <c r="R398" s="118" t="s">
        <v>173</v>
      </c>
      <c r="S398" s="117">
        <f>+IFERROR(VLOOKUP(R398,[3]DATOS!$E$2:$F$17,2,FALSE),"")</f>
        <v>15</v>
      </c>
      <c r="T398" s="957"/>
      <c r="U398" s="957"/>
      <c r="V398" s="962"/>
      <c r="W398" s="957"/>
      <c r="X398" s="957"/>
      <c r="Y398" s="957"/>
      <c r="Z398" s="937"/>
      <c r="AA398" s="937"/>
      <c r="AB398" s="937"/>
      <c r="AC398" s="937"/>
      <c r="AD398" s="945"/>
      <c r="AE398" s="1021"/>
      <c r="AF398" s="969"/>
      <c r="AG398" s="975"/>
      <c r="AH398" s="1141"/>
      <c r="AI398" s="956"/>
      <c r="AJ398" s="956"/>
      <c r="AK398" s="956"/>
      <c r="AL398" s="956"/>
      <c r="AM398" s="953"/>
      <c r="AN398" s="980"/>
      <c r="AO398" s="942"/>
      <c r="AP398" s="942"/>
      <c r="AQ398" s="1046"/>
      <c r="AR398" s="973"/>
    </row>
    <row r="399" spans="1:44" x14ac:dyDescent="0.25">
      <c r="A399" s="962"/>
      <c r="B399" s="991"/>
      <c r="C399" s="953"/>
      <c r="D399" s="953"/>
      <c r="E399" s="986"/>
      <c r="F399" s="953"/>
      <c r="G399" s="945"/>
      <c r="H399" s="953"/>
      <c r="I399" s="119" t="s">
        <v>189</v>
      </c>
      <c r="J399" s="149" t="s">
        <v>147</v>
      </c>
      <c r="K399" s="954"/>
      <c r="L399" s="955"/>
      <c r="M399" s="956"/>
      <c r="N399" s="953"/>
      <c r="O399" s="986"/>
      <c r="P399" s="953"/>
      <c r="Q399" s="117" t="s">
        <v>175</v>
      </c>
      <c r="R399" s="118" t="s">
        <v>176</v>
      </c>
      <c r="S399" s="117">
        <f>+IFERROR(VLOOKUP(R399,[3]DATOS!$E$2:$F$17,2,FALSE),"")</f>
        <v>15</v>
      </c>
      <c r="T399" s="957"/>
      <c r="U399" s="957"/>
      <c r="V399" s="962"/>
      <c r="W399" s="957"/>
      <c r="X399" s="957"/>
      <c r="Y399" s="957"/>
      <c r="Z399" s="937"/>
      <c r="AA399" s="937"/>
      <c r="AB399" s="937"/>
      <c r="AC399" s="937"/>
      <c r="AD399" s="945"/>
      <c r="AE399" s="1021"/>
      <c r="AF399" s="969"/>
      <c r="AG399" s="975"/>
      <c r="AH399" s="1141"/>
      <c r="AI399" s="956"/>
      <c r="AJ399" s="956"/>
      <c r="AK399" s="956"/>
      <c r="AL399" s="956"/>
      <c r="AM399" s="953"/>
      <c r="AN399" s="980"/>
      <c r="AO399" s="942"/>
      <c r="AP399" s="942"/>
      <c r="AQ399" s="1046"/>
      <c r="AR399" s="973"/>
    </row>
    <row r="400" spans="1:44" x14ac:dyDescent="0.25">
      <c r="A400" s="962"/>
      <c r="B400" s="991"/>
      <c r="C400" s="953"/>
      <c r="D400" s="953"/>
      <c r="E400" s="986"/>
      <c r="F400" s="953"/>
      <c r="G400" s="945"/>
      <c r="H400" s="953"/>
      <c r="I400" s="119" t="s">
        <v>190</v>
      </c>
      <c r="J400" s="149" t="s">
        <v>147</v>
      </c>
      <c r="K400" s="954"/>
      <c r="L400" s="955"/>
      <c r="M400" s="956"/>
      <c r="N400" s="953"/>
      <c r="O400" s="986"/>
      <c r="P400" s="953"/>
      <c r="Q400" s="117" t="s">
        <v>178</v>
      </c>
      <c r="R400" s="118" t="s">
        <v>179</v>
      </c>
      <c r="S400" s="117">
        <f>+IFERROR(VLOOKUP(R400,[3]DATOS!$E$2:$F$17,2,FALSE),"")</f>
        <v>10</v>
      </c>
      <c r="T400" s="957"/>
      <c r="U400" s="957"/>
      <c r="V400" s="962"/>
      <c r="W400" s="957"/>
      <c r="X400" s="957"/>
      <c r="Y400" s="957"/>
      <c r="Z400" s="937"/>
      <c r="AA400" s="937"/>
      <c r="AB400" s="937"/>
      <c r="AC400" s="937"/>
      <c r="AD400" s="945"/>
      <c r="AE400" s="1021"/>
      <c r="AF400" s="969"/>
      <c r="AG400" s="975"/>
      <c r="AH400" s="1141"/>
      <c r="AI400" s="956"/>
      <c r="AJ400" s="956"/>
      <c r="AK400" s="956"/>
      <c r="AL400" s="956"/>
      <c r="AM400" s="953"/>
      <c r="AN400" s="980"/>
      <c r="AO400" s="942"/>
      <c r="AP400" s="942"/>
      <c r="AQ400" s="1046"/>
      <c r="AR400" s="973"/>
    </row>
    <row r="401" spans="1:44" ht="109.5" customHeight="1" x14ac:dyDescent="0.25">
      <c r="A401" s="962"/>
      <c r="B401" s="991"/>
      <c r="C401" s="953"/>
      <c r="D401" s="953"/>
      <c r="E401" s="986"/>
      <c r="F401" s="953"/>
      <c r="G401" s="946"/>
      <c r="H401" s="953"/>
      <c r="I401" s="119" t="s">
        <v>191</v>
      </c>
      <c r="J401" s="149" t="s">
        <v>168</v>
      </c>
      <c r="K401" s="954"/>
      <c r="L401" s="955"/>
      <c r="M401" s="956"/>
      <c r="N401" s="953"/>
      <c r="O401" s="986"/>
      <c r="P401" s="953"/>
      <c r="Q401" s="117"/>
      <c r="R401" s="118"/>
      <c r="S401" s="117"/>
      <c r="T401" s="957"/>
      <c r="U401" s="957"/>
      <c r="V401" s="962"/>
      <c r="W401" s="957"/>
      <c r="X401" s="957"/>
      <c r="Y401" s="957"/>
      <c r="Z401" s="938"/>
      <c r="AA401" s="938"/>
      <c r="AB401" s="938"/>
      <c r="AC401" s="938"/>
      <c r="AD401" s="946"/>
      <c r="AE401" s="1022"/>
      <c r="AF401" s="969"/>
      <c r="AG401" s="975"/>
      <c r="AH401" s="1141"/>
      <c r="AI401" s="956"/>
      <c r="AJ401" s="956"/>
      <c r="AK401" s="956"/>
      <c r="AL401" s="956"/>
      <c r="AM401" s="953"/>
      <c r="AN401" s="980"/>
      <c r="AO401" s="942"/>
      <c r="AP401" s="942"/>
      <c r="AQ401" s="1047"/>
      <c r="AR401" s="973"/>
    </row>
    <row r="402" spans="1:44" x14ac:dyDescent="0.25">
      <c r="A402" s="962">
        <v>21</v>
      </c>
      <c r="B402" s="991" t="s">
        <v>768</v>
      </c>
      <c r="C402" s="953" t="s">
        <v>769</v>
      </c>
      <c r="D402" s="953" t="s">
        <v>142</v>
      </c>
      <c r="E402" s="986" t="s">
        <v>770</v>
      </c>
      <c r="F402" s="953" t="s">
        <v>771</v>
      </c>
      <c r="G402" s="944" t="s">
        <v>527</v>
      </c>
      <c r="H402" s="953" t="s">
        <v>145</v>
      </c>
      <c r="I402" s="116" t="s">
        <v>146</v>
      </c>
      <c r="J402" s="149" t="s">
        <v>147</v>
      </c>
      <c r="K402" s="954">
        <v>15</v>
      </c>
      <c r="L402" s="955" t="s">
        <v>705</v>
      </c>
      <c r="M402" s="956" t="s">
        <v>647</v>
      </c>
      <c r="N402" s="953" t="s">
        <v>528</v>
      </c>
      <c r="O402" s="986" t="s">
        <v>772</v>
      </c>
      <c r="P402" s="953" t="s">
        <v>149</v>
      </c>
      <c r="Q402" s="117" t="s">
        <v>150</v>
      </c>
      <c r="R402" s="122" t="s">
        <v>151</v>
      </c>
      <c r="S402" s="117">
        <v>15</v>
      </c>
      <c r="T402" s="957">
        <v>100</v>
      </c>
      <c r="U402" s="957" t="s">
        <v>152</v>
      </c>
      <c r="V402" s="962" t="s">
        <v>152</v>
      </c>
      <c r="W402" s="957" t="s">
        <v>152</v>
      </c>
      <c r="X402" s="957">
        <v>100</v>
      </c>
      <c r="Y402" s="957">
        <v>100</v>
      </c>
      <c r="Z402" s="936" t="s">
        <v>66</v>
      </c>
      <c r="AA402" s="936">
        <v>4</v>
      </c>
      <c r="AB402" s="936">
        <v>4</v>
      </c>
      <c r="AC402" s="936">
        <v>4</v>
      </c>
      <c r="AD402" s="944" t="s">
        <v>773</v>
      </c>
      <c r="AE402" s="970" t="s">
        <v>774</v>
      </c>
      <c r="AF402" s="969" t="s">
        <v>152</v>
      </c>
      <c r="AG402" s="975" t="s">
        <v>156</v>
      </c>
      <c r="AH402" s="969" t="s">
        <v>157</v>
      </c>
      <c r="AI402" s="956" t="s">
        <v>145</v>
      </c>
      <c r="AJ402" s="956" t="s">
        <v>651</v>
      </c>
      <c r="AK402" s="956" t="s">
        <v>705</v>
      </c>
      <c r="AL402" s="956" t="str">
        <f>IF(AND(EXACT(AI402,"Rara vez"),(EXACT(AK402,"Moderado"))),"Moderado",IF(AND(EXACT(AI402,"Rara vez"),(EXACT(AK402,"Mayor"))),"Alto",IF(AND(EXACT(AI402,"Rara vez"),(EXACT(AK402,"Catastrófico"))),"Extremo",IF(AND(EXACT(AI402,"Improbable"),(EXACT(AK402,"Moderado"))),"Moderado",IF(AND(EXACT(AI402,"Improbable"),(EXACT(AK402,"Mayor"))),"Alto",IF(AND(EXACT(AI402,"Improbable"),(EXACT(AK402,"Catastrófico"))),"Extremo",IF(AND(EXACT(AI402,"Posible"),(EXACT(AK402,"Moderado"))),"Alto",IF(AND(EXACT(AI402,"Posible"),(EXACT(AK402,"Mayor"))),"Extremo",IF(AND(EXACT(AI402,"Posible"),(EXACT(AK402,"Catastrófico"))),"Extremo",IF(AND(EXACT(AI402,"Probable"),(EXACT(AK402,"Moderado"))),"Alto",IF(AND(EXACT(AI402,"Probable"),(EXACT(AK402,"Mayor"))),"Extremo",IF(AND(EXACT(AI402,"Probable"),(EXACT(AK402,"Catastrófico"))),"Extremo",IF(AND(EXACT(AI402,"Casi Seguro"),(EXACT(AK402,"Moderado"))),"Extremo",IF(AND(EXACT(AI402,"Casi Seguro"),(EXACT(AK402,"Mayor"))),"Extremo",IF(AND(EXACT(AI402,"Casi Seguro"),(EXACT(AK402,"Catastrófico"))),"Extremo","")))))))))))))))</f>
        <v>Extremo</v>
      </c>
      <c r="AM402" s="953" t="s">
        <v>528</v>
      </c>
      <c r="AN402" s="977" t="s">
        <v>775</v>
      </c>
      <c r="AO402" s="942">
        <v>44562</v>
      </c>
      <c r="AP402" s="942">
        <v>44926</v>
      </c>
      <c r="AQ402" s="943" t="s">
        <v>233</v>
      </c>
      <c r="AR402" s="973" t="s">
        <v>776</v>
      </c>
    </row>
    <row r="403" spans="1:44" x14ac:dyDescent="0.25">
      <c r="A403" s="962"/>
      <c r="B403" s="991"/>
      <c r="C403" s="953"/>
      <c r="D403" s="953"/>
      <c r="E403" s="986"/>
      <c r="F403" s="953"/>
      <c r="G403" s="945"/>
      <c r="H403" s="953"/>
      <c r="I403" s="116" t="s">
        <v>161</v>
      </c>
      <c r="J403" s="149" t="s">
        <v>147</v>
      </c>
      <c r="K403" s="954"/>
      <c r="L403" s="955"/>
      <c r="M403" s="956"/>
      <c r="N403" s="953"/>
      <c r="O403" s="986"/>
      <c r="P403" s="953"/>
      <c r="Q403" s="117" t="s">
        <v>162</v>
      </c>
      <c r="R403" s="122" t="s">
        <v>163</v>
      </c>
      <c r="S403" s="117">
        <v>15</v>
      </c>
      <c r="T403" s="957"/>
      <c r="U403" s="957"/>
      <c r="V403" s="962"/>
      <c r="W403" s="957"/>
      <c r="X403" s="957"/>
      <c r="Y403" s="957"/>
      <c r="Z403" s="937"/>
      <c r="AA403" s="937"/>
      <c r="AB403" s="937"/>
      <c r="AC403" s="937"/>
      <c r="AD403" s="945"/>
      <c r="AE403" s="971"/>
      <c r="AF403" s="969"/>
      <c r="AG403" s="975"/>
      <c r="AH403" s="969"/>
      <c r="AI403" s="956"/>
      <c r="AJ403" s="956"/>
      <c r="AK403" s="956"/>
      <c r="AL403" s="956"/>
      <c r="AM403" s="953"/>
      <c r="AN403" s="978"/>
      <c r="AO403" s="942"/>
      <c r="AP403" s="942"/>
      <c r="AQ403" s="943"/>
      <c r="AR403" s="973"/>
    </row>
    <row r="404" spans="1:44" x14ac:dyDescent="0.25">
      <c r="A404" s="962"/>
      <c r="B404" s="991"/>
      <c r="C404" s="953"/>
      <c r="D404" s="953"/>
      <c r="E404" s="986"/>
      <c r="F404" s="953"/>
      <c r="G404" s="945"/>
      <c r="H404" s="953"/>
      <c r="I404" s="116" t="s">
        <v>164</v>
      </c>
      <c r="J404" s="149" t="s">
        <v>147</v>
      </c>
      <c r="K404" s="954"/>
      <c r="L404" s="955"/>
      <c r="M404" s="956"/>
      <c r="N404" s="953"/>
      <c r="O404" s="986"/>
      <c r="P404" s="953"/>
      <c r="Q404" s="117" t="s">
        <v>165</v>
      </c>
      <c r="R404" s="122" t="s">
        <v>166</v>
      </c>
      <c r="S404" s="117">
        <v>15</v>
      </c>
      <c r="T404" s="957"/>
      <c r="U404" s="957"/>
      <c r="V404" s="962"/>
      <c r="W404" s="957"/>
      <c r="X404" s="957"/>
      <c r="Y404" s="957"/>
      <c r="Z404" s="937"/>
      <c r="AA404" s="937"/>
      <c r="AB404" s="937"/>
      <c r="AC404" s="937"/>
      <c r="AD404" s="945"/>
      <c r="AE404" s="971"/>
      <c r="AF404" s="969"/>
      <c r="AG404" s="975"/>
      <c r="AH404" s="969"/>
      <c r="AI404" s="956"/>
      <c r="AJ404" s="956"/>
      <c r="AK404" s="956"/>
      <c r="AL404" s="956"/>
      <c r="AM404" s="953"/>
      <c r="AN404" s="978"/>
      <c r="AO404" s="942"/>
      <c r="AP404" s="942"/>
      <c r="AQ404" s="943"/>
      <c r="AR404" s="973"/>
    </row>
    <row r="405" spans="1:44" x14ac:dyDescent="0.25">
      <c r="A405" s="962"/>
      <c r="B405" s="991"/>
      <c r="C405" s="953"/>
      <c r="D405" s="953"/>
      <c r="E405" s="986"/>
      <c r="F405" s="953"/>
      <c r="G405" s="945"/>
      <c r="H405" s="953"/>
      <c r="I405" s="116" t="s">
        <v>167</v>
      </c>
      <c r="J405" s="149" t="s">
        <v>147</v>
      </c>
      <c r="K405" s="954"/>
      <c r="L405" s="955"/>
      <c r="M405" s="956"/>
      <c r="N405" s="953"/>
      <c r="O405" s="986"/>
      <c r="P405" s="953"/>
      <c r="Q405" s="117" t="s">
        <v>169</v>
      </c>
      <c r="R405" s="122" t="s">
        <v>170</v>
      </c>
      <c r="S405" s="117">
        <v>15</v>
      </c>
      <c r="T405" s="957"/>
      <c r="U405" s="957"/>
      <c r="V405" s="962"/>
      <c r="W405" s="957"/>
      <c r="X405" s="957"/>
      <c r="Y405" s="957"/>
      <c r="Z405" s="937"/>
      <c r="AA405" s="937"/>
      <c r="AB405" s="937"/>
      <c r="AC405" s="937"/>
      <c r="AD405" s="945"/>
      <c r="AE405" s="971"/>
      <c r="AF405" s="969"/>
      <c r="AG405" s="975"/>
      <c r="AH405" s="969"/>
      <c r="AI405" s="956"/>
      <c r="AJ405" s="956"/>
      <c r="AK405" s="956"/>
      <c r="AL405" s="956"/>
      <c r="AM405" s="953"/>
      <c r="AN405" s="978"/>
      <c r="AO405" s="942"/>
      <c r="AP405" s="942"/>
      <c r="AQ405" s="943"/>
      <c r="AR405" s="973"/>
    </row>
    <row r="406" spans="1:44" x14ac:dyDescent="0.25">
      <c r="A406" s="962"/>
      <c r="B406" s="991"/>
      <c r="C406" s="953"/>
      <c r="D406" s="953"/>
      <c r="E406" s="986"/>
      <c r="F406" s="953"/>
      <c r="G406" s="945"/>
      <c r="H406" s="953"/>
      <c r="I406" s="116" t="s">
        <v>171</v>
      </c>
      <c r="J406" s="149" t="s">
        <v>147</v>
      </c>
      <c r="K406" s="954"/>
      <c r="L406" s="955"/>
      <c r="M406" s="956"/>
      <c r="N406" s="953"/>
      <c r="O406" s="986"/>
      <c r="P406" s="953"/>
      <c r="Q406" s="117" t="s">
        <v>172</v>
      </c>
      <c r="R406" s="122" t="s">
        <v>173</v>
      </c>
      <c r="S406" s="117">
        <v>15</v>
      </c>
      <c r="T406" s="957"/>
      <c r="U406" s="957"/>
      <c r="V406" s="962"/>
      <c r="W406" s="957"/>
      <c r="X406" s="957"/>
      <c r="Y406" s="957"/>
      <c r="Z406" s="937"/>
      <c r="AA406" s="937"/>
      <c r="AB406" s="937"/>
      <c r="AC406" s="937"/>
      <c r="AD406" s="945"/>
      <c r="AE406" s="971"/>
      <c r="AF406" s="969"/>
      <c r="AG406" s="975"/>
      <c r="AH406" s="969"/>
      <c r="AI406" s="956"/>
      <c r="AJ406" s="956"/>
      <c r="AK406" s="956"/>
      <c r="AL406" s="956"/>
      <c r="AM406" s="953"/>
      <c r="AN406" s="978"/>
      <c r="AO406" s="942"/>
      <c r="AP406" s="942"/>
      <c r="AQ406" s="943"/>
      <c r="AR406" s="973"/>
    </row>
    <row r="407" spans="1:44" x14ac:dyDescent="0.25">
      <c r="A407" s="962"/>
      <c r="B407" s="991"/>
      <c r="C407" s="953"/>
      <c r="D407" s="953"/>
      <c r="E407" s="986"/>
      <c r="F407" s="953"/>
      <c r="G407" s="945"/>
      <c r="H407" s="953"/>
      <c r="I407" s="116" t="s">
        <v>174</v>
      </c>
      <c r="J407" s="149" t="s">
        <v>147</v>
      </c>
      <c r="K407" s="954"/>
      <c r="L407" s="955"/>
      <c r="M407" s="956"/>
      <c r="N407" s="953"/>
      <c r="O407" s="986"/>
      <c r="P407" s="953"/>
      <c r="Q407" s="117" t="s">
        <v>175</v>
      </c>
      <c r="R407" s="122" t="s">
        <v>176</v>
      </c>
      <c r="S407" s="117">
        <v>15</v>
      </c>
      <c r="T407" s="957"/>
      <c r="U407" s="957"/>
      <c r="V407" s="962"/>
      <c r="W407" s="957"/>
      <c r="X407" s="957"/>
      <c r="Y407" s="957"/>
      <c r="Z407" s="937"/>
      <c r="AA407" s="937"/>
      <c r="AB407" s="937"/>
      <c r="AC407" s="937"/>
      <c r="AD407" s="945"/>
      <c r="AE407" s="971"/>
      <c r="AF407" s="969"/>
      <c r="AG407" s="975"/>
      <c r="AH407" s="969"/>
      <c r="AI407" s="956"/>
      <c r="AJ407" s="956"/>
      <c r="AK407" s="956"/>
      <c r="AL407" s="956"/>
      <c r="AM407" s="953"/>
      <c r="AN407" s="978"/>
      <c r="AO407" s="942"/>
      <c r="AP407" s="942"/>
      <c r="AQ407" s="943"/>
      <c r="AR407" s="973"/>
    </row>
    <row r="408" spans="1:44" x14ac:dyDescent="0.25">
      <c r="A408" s="962"/>
      <c r="B408" s="991"/>
      <c r="C408" s="953"/>
      <c r="D408" s="953"/>
      <c r="E408" s="986"/>
      <c r="F408" s="953"/>
      <c r="G408" s="945"/>
      <c r="H408" s="953"/>
      <c r="I408" s="116" t="s">
        <v>177</v>
      </c>
      <c r="J408" s="149" t="s">
        <v>147</v>
      </c>
      <c r="K408" s="954"/>
      <c r="L408" s="955"/>
      <c r="M408" s="956"/>
      <c r="N408" s="953"/>
      <c r="O408" s="986"/>
      <c r="P408" s="953"/>
      <c r="Q408" s="117" t="s">
        <v>178</v>
      </c>
      <c r="R408" s="122" t="s">
        <v>179</v>
      </c>
      <c r="S408" s="117">
        <v>10</v>
      </c>
      <c r="T408" s="957"/>
      <c r="U408" s="957"/>
      <c r="V408" s="962"/>
      <c r="W408" s="957"/>
      <c r="X408" s="957"/>
      <c r="Y408" s="957"/>
      <c r="Z408" s="937"/>
      <c r="AA408" s="937"/>
      <c r="AB408" s="937"/>
      <c r="AC408" s="937"/>
      <c r="AD408" s="945"/>
      <c r="AE408" s="971"/>
      <c r="AF408" s="969"/>
      <c r="AG408" s="975"/>
      <c r="AH408" s="969"/>
      <c r="AI408" s="956"/>
      <c r="AJ408" s="956"/>
      <c r="AK408" s="956"/>
      <c r="AL408" s="956"/>
      <c r="AM408" s="953"/>
      <c r="AN408" s="978"/>
      <c r="AO408" s="942"/>
      <c r="AP408" s="942"/>
      <c r="AQ408" s="943"/>
      <c r="AR408" s="973"/>
    </row>
    <row r="409" spans="1:44" ht="30" x14ac:dyDescent="0.25">
      <c r="A409" s="962"/>
      <c r="B409" s="991"/>
      <c r="C409" s="953"/>
      <c r="D409" s="953"/>
      <c r="E409" s="986"/>
      <c r="F409" s="953"/>
      <c r="G409" s="945"/>
      <c r="H409" s="953"/>
      <c r="I409" s="116" t="s">
        <v>180</v>
      </c>
      <c r="J409" s="149" t="s">
        <v>168</v>
      </c>
      <c r="K409" s="954"/>
      <c r="L409" s="955"/>
      <c r="M409" s="956"/>
      <c r="N409" s="953"/>
      <c r="O409" s="986"/>
      <c r="P409" s="953"/>
      <c r="Q409" s="957"/>
      <c r="R409" s="962"/>
      <c r="S409" s="957"/>
      <c r="T409" s="957"/>
      <c r="U409" s="957"/>
      <c r="V409" s="962"/>
      <c r="W409" s="957"/>
      <c r="X409" s="957"/>
      <c r="Y409" s="957"/>
      <c r="Z409" s="937"/>
      <c r="AA409" s="937"/>
      <c r="AB409" s="937"/>
      <c r="AC409" s="937"/>
      <c r="AD409" s="945"/>
      <c r="AE409" s="971"/>
      <c r="AF409" s="969"/>
      <c r="AG409" s="975"/>
      <c r="AH409" s="969"/>
      <c r="AI409" s="956"/>
      <c r="AJ409" s="956"/>
      <c r="AK409" s="956"/>
      <c r="AL409" s="956"/>
      <c r="AM409" s="953"/>
      <c r="AN409" s="978"/>
      <c r="AO409" s="942"/>
      <c r="AP409" s="942"/>
      <c r="AQ409" s="943"/>
      <c r="AR409" s="973"/>
    </row>
    <row r="410" spans="1:44" x14ac:dyDescent="0.25">
      <c r="A410" s="962"/>
      <c r="B410" s="991"/>
      <c r="C410" s="953"/>
      <c r="D410" s="953"/>
      <c r="E410" s="986"/>
      <c r="F410" s="953"/>
      <c r="G410" s="945"/>
      <c r="H410" s="953"/>
      <c r="I410" s="116" t="s">
        <v>181</v>
      </c>
      <c r="J410" s="149" t="s">
        <v>168</v>
      </c>
      <c r="K410" s="954"/>
      <c r="L410" s="955"/>
      <c r="M410" s="956"/>
      <c r="N410" s="953"/>
      <c r="O410" s="986"/>
      <c r="P410" s="953"/>
      <c r="Q410" s="957"/>
      <c r="R410" s="962"/>
      <c r="S410" s="957"/>
      <c r="T410" s="957"/>
      <c r="U410" s="957"/>
      <c r="V410" s="962"/>
      <c r="W410" s="957"/>
      <c r="X410" s="957"/>
      <c r="Y410" s="957"/>
      <c r="Z410" s="937"/>
      <c r="AA410" s="937"/>
      <c r="AB410" s="937"/>
      <c r="AC410" s="937"/>
      <c r="AD410" s="945"/>
      <c r="AE410" s="971"/>
      <c r="AF410" s="969"/>
      <c r="AG410" s="975"/>
      <c r="AH410" s="969"/>
      <c r="AI410" s="956"/>
      <c r="AJ410" s="956"/>
      <c r="AK410" s="956"/>
      <c r="AL410" s="956"/>
      <c r="AM410" s="953"/>
      <c r="AN410" s="978"/>
      <c r="AO410" s="942"/>
      <c r="AP410" s="942"/>
      <c r="AQ410" s="943"/>
      <c r="AR410" s="973"/>
    </row>
    <row r="411" spans="1:44" ht="16.5" customHeight="1" x14ac:dyDescent="0.25">
      <c r="A411" s="962"/>
      <c r="B411" s="991"/>
      <c r="C411" s="953"/>
      <c r="D411" s="953"/>
      <c r="E411" s="986"/>
      <c r="F411" s="953"/>
      <c r="G411" s="945"/>
      <c r="H411" s="953"/>
      <c r="I411" s="116" t="s">
        <v>182</v>
      </c>
      <c r="J411" s="149" t="s">
        <v>147</v>
      </c>
      <c r="K411" s="954"/>
      <c r="L411" s="955"/>
      <c r="M411" s="956"/>
      <c r="N411" s="953"/>
      <c r="O411" s="986"/>
      <c r="P411" s="953"/>
      <c r="Q411" s="957"/>
      <c r="R411" s="962"/>
      <c r="S411" s="957"/>
      <c r="T411" s="957"/>
      <c r="U411" s="957"/>
      <c r="V411" s="962"/>
      <c r="W411" s="957"/>
      <c r="X411" s="957"/>
      <c r="Y411" s="957"/>
      <c r="Z411" s="937"/>
      <c r="AA411" s="937"/>
      <c r="AB411" s="937"/>
      <c r="AC411" s="937"/>
      <c r="AD411" s="945"/>
      <c r="AE411" s="971"/>
      <c r="AF411" s="969"/>
      <c r="AG411" s="975"/>
      <c r="AH411" s="969"/>
      <c r="AI411" s="956"/>
      <c r="AJ411" s="956"/>
      <c r="AK411" s="956"/>
      <c r="AL411" s="956"/>
      <c r="AM411" s="953"/>
      <c r="AN411" s="978"/>
      <c r="AO411" s="942"/>
      <c r="AP411" s="942"/>
      <c r="AQ411" s="943"/>
      <c r="AR411" s="973"/>
    </row>
    <row r="412" spans="1:44" ht="15" hidden="1" customHeight="1" x14ac:dyDescent="0.25">
      <c r="A412" s="962"/>
      <c r="B412" s="991"/>
      <c r="C412" s="953"/>
      <c r="D412" s="953"/>
      <c r="E412" s="986"/>
      <c r="F412" s="953"/>
      <c r="G412" s="945"/>
      <c r="H412" s="953"/>
      <c r="I412" s="116" t="s">
        <v>183</v>
      </c>
      <c r="J412" s="149" t="s">
        <v>147</v>
      </c>
      <c r="K412" s="954"/>
      <c r="L412" s="955"/>
      <c r="M412" s="956"/>
      <c r="N412" s="953"/>
      <c r="O412" s="986"/>
      <c r="P412" s="953"/>
      <c r="Q412" s="957"/>
      <c r="R412" s="962"/>
      <c r="S412" s="957"/>
      <c r="T412" s="957"/>
      <c r="U412" s="957"/>
      <c r="V412" s="962"/>
      <c r="W412" s="957"/>
      <c r="X412" s="957"/>
      <c r="Y412" s="957"/>
      <c r="Z412" s="938"/>
      <c r="AA412" s="938"/>
      <c r="AB412" s="938"/>
      <c r="AC412" s="938"/>
      <c r="AD412" s="946"/>
      <c r="AE412" s="972"/>
      <c r="AF412" s="969"/>
      <c r="AG412" s="975"/>
      <c r="AH412" s="969"/>
      <c r="AI412" s="956"/>
      <c r="AJ412" s="956"/>
      <c r="AK412" s="956"/>
      <c r="AL412" s="956"/>
      <c r="AM412" s="953"/>
      <c r="AN412" s="979"/>
      <c r="AO412" s="942"/>
      <c r="AP412" s="942"/>
      <c r="AQ412" s="943"/>
      <c r="AR412" s="973"/>
    </row>
    <row r="413" spans="1:44" x14ac:dyDescent="0.25">
      <c r="A413" s="962"/>
      <c r="B413" s="991"/>
      <c r="C413" s="953"/>
      <c r="D413" s="953"/>
      <c r="E413" s="986" t="s">
        <v>532</v>
      </c>
      <c r="F413" s="953"/>
      <c r="G413" s="945"/>
      <c r="H413" s="953"/>
      <c r="I413" s="116" t="s">
        <v>184</v>
      </c>
      <c r="J413" s="149" t="s">
        <v>147</v>
      </c>
      <c r="K413" s="954"/>
      <c r="L413" s="955"/>
      <c r="M413" s="956"/>
      <c r="N413" s="953"/>
      <c r="O413" s="986" t="s">
        <v>533</v>
      </c>
      <c r="P413" s="953"/>
      <c r="Q413" s="117" t="s">
        <v>150</v>
      </c>
      <c r="R413" s="118"/>
      <c r="S413" s="117" t="s">
        <v>684</v>
      </c>
      <c r="T413" s="957">
        <v>0</v>
      </c>
      <c r="U413" s="957" t="s">
        <v>685</v>
      </c>
      <c r="V413" s="962"/>
      <c r="W413" s="957">
        <v>0</v>
      </c>
      <c r="X413" s="957" t="b">
        <v>0</v>
      </c>
      <c r="Y413" s="957"/>
      <c r="Z413" s="936"/>
      <c r="AA413" s="936"/>
      <c r="AB413" s="936"/>
      <c r="AC413" s="936"/>
      <c r="AD413" s="944"/>
      <c r="AE413" s="970"/>
      <c r="AF413" s="969"/>
      <c r="AG413" s="975"/>
      <c r="AH413" s="969"/>
      <c r="AI413" s="956"/>
      <c r="AJ413" s="956"/>
      <c r="AK413" s="956"/>
      <c r="AL413" s="956"/>
      <c r="AM413" s="953"/>
      <c r="AN413" s="980" t="s">
        <v>777</v>
      </c>
      <c r="AO413" s="942"/>
      <c r="AP413" s="942"/>
      <c r="AQ413" s="943"/>
      <c r="AR413" s="973" t="s">
        <v>778</v>
      </c>
    </row>
    <row r="414" spans="1:44" x14ac:dyDescent="0.25">
      <c r="A414" s="962"/>
      <c r="B414" s="991"/>
      <c r="C414" s="953"/>
      <c r="D414" s="953"/>
      <c r="E414" s="986"/>
      <c r="F414" s="953"/>
      <c r="G414" s="945"/>
      <c r="H414" s="953"/>
      <c r="I414" s="119" t="s">
        <v>185</v>
      </c>
      <c r="J414" s="149" t="s">
        <v>147</v>
      </c>
      <c r="K414" s="954"/>
      <c r="L414" s="955"/>
      <c r="M414" s="956"/>
      <c r="N414" s="953"/>
      <c r="O414" s="986"/>
      <c r="P414" s="953"/>
      <c r="Q414" s="117" t="s">
        <v>162</v>
      </c>
      <c r="R414" s="118"/>
      <c r="S414" s="117" t="s">
        <v>684</v>
      </c>
      <c r="T414" s="957"/>
      <c r="U414" s="957"/>
      <c r="V414" s="962"/>
      <c r="W414" s="957"/>
      <c r="X414" s="957"/>
      <c r="Y414" s="957"/>
      <c r="Z414" s="937"/>
      <c r="AA414" s="937"/>
      <c r="AB414" s="937"/>
      <c r="AC414" s="937"/>
      <c r="AD414" s="945"/>
      <c r="AE414" s="971"/>
      <c r="AF414" s="969"/>
      <c r="AG414" s="975"/>
      <c r="AH414" s="969"/>
      <c r="AI414" s="956"/>
      <c r="AJ414" s="956"/>
      <c r="AK414" s="956"/>
      <c r="AL414" s="956"/>
      <c r="AM414" s="953"/>
      <c r="AN414" s="980"/>
      <c r="AO414" s="942"/>
      <c r="AP414" s="942"/>
      <c r="AQ414" s="943"/>
      <c r="AR414" s="973"/>
    </row>
    <row r="415" spans="1:44" x14ac:dyDescent="0.25">
      <c r="A415" s="962"/>
      <c r="B415" s="991"/>
      <c r="C415" s="953"/>
      <c r="D415" s="953"/>
      <c r="E415" s="986"/>
      <c r="F415" s="953"/>
      <c r="G415" s="945"/>
      <c r="H415" s="953"/>
      <c r="I415" s="119" t="s">
        <v>186</v>
      </c>
      <c r="J415" s="149" t="s">
        <v>147</v>
      </c>
      <c r="K415" s="954"/>
      <c r="L415" s="955"/>
      <c r="M415" s="956"/>
      <c r="N415" s="953"/>
      <c r="O415" s="986"/>
      <c r="P415" s="953"/>
      <c r="Q415" s="117" t="s">
        <v>165</v>
      </c>
      <c r="R415" s="118"/>
      <c r="S415" s="117" t="s">
        <v>684</v>
      </c>
      <c r="T415" s="957"/>
      <c r="U415" s="957"/>
      <c r="V415" s="962"/>
      <c r="W415" s="957"/>
      <c r="X415" s="957"/>
      <c r="Y415" s="957"/>
      <c r="Z415" s="937"/>
      <c r="AA415" s="937"/>
      <c r="AB415" s="937"/>
      <c r="AC415" s="937"/>
      <c r="AD415" s="945"/>
      <c r="AE415" s="971"/>
      <c r="AF415" s="969"/>
      <c r="AG415" s="975"/>
      <c r="AH415" s="969"/>
      <c r="AI415" s="956"/>
      <c r="AJ415" s="956"/>
      <c r="AK415" s="956"/>
      <c r="AL415" s="956"/>
      <c r="AM415" s="953"/>
      <c r="AN415" s="980"/>
      <c r="AO415" s="942"/>
      <c r="AP415" s="942"/>
      <c r="AQ415" s="943"/>
      <c r="AR415" s="973"/>
    </row>
    <row r="416" spans="1:44" x14ac:dyDescent="0.25">
      <c r="A416" s="962"/>
      <c r="B416" s="991"/>
      <c r="C416" s="953"/>
      <c r="D416" s="953"/>
      <c r="E416" s="986"/>
      <c r="F416" s="953"/>
      <c r="G416" s="945"/>
      <c r="H416" s="953"/>
      <c r="I416" s="119" t="s">
        <v>187</v>
      </c>
      <c r="J416" s="149" t="s">
        <v>147</v>
      </c>
      <c r="K416" s="954"/>
      <c r="L416" s="955"/>
      <c r="M416" s="956"/>
      <c r="N416" s="953"/>
      <c r="O416" s="986"/>
      <c r="P416" s="953"/>
      <c r="Q416" s="117" t="s">
        <v>169</v>
      </c>
      <c r="R416" s="118"/>
      <c r="S416" s="117" t="s">
        <v>684</v>
      </c>
      <c r="T416" s="957"/>
      <c r="U416" s="957"/>
      <c r="V416" s="962"/>
      <c r="W416" s="957"/>
      <c r="X416" s="957"/>
      <c r="Y416" s="957"/>
      <c r="Z416" s="937"/>
      <c r="AA416" s="937"/>
      <c r="AB416" s="937"/>
      <c r="AC416" s="937"/>
      <c r="AD416" s="945"/>
      <c r="AE416" s="971"/>
      <c r="AF416" s="969"/>
      <c r="AG416" s="975"/>
      <c r="AH416" s="969"/>
      <c r="AI416" s="956"/>
      <c r="AJ416" s="956"/>
      <c r="AK416" s="956"/>
      <c r="AL416" s="956"/>
      <c r="AM416" s="953"/>
      <c r="AN416" s="980"/>
      <c r="AO416" s="942"/>
      <c r="AP416" s="942"/>
      <c r="AQ416" s="943"/>
      <c r="AR416" s="973"/>
    </row>
    <row r="417" spans="1:44" x14ac:dyDescent="0.25">
      <c r="A417" s="962"/>
      <c r="B417" s="991"/>
      <c r="C417" s="953"/>
      <c r="D417" s="953"/>
      <c r="E417" s="986"/>
      <c r="F417" s="953"/>
      <c r="G417" s="945"/>
      <c r="H417" s="953"/>
      <c r="I417" s="119" t="s">
        <v>188</v>
      </c>
      <c r="J417" s="120" t="s">
        <v>168</v>
      </c>
      <c r="K417" s="954"/>
      <c r="L417" s="955"/>
      <c r="M417" s="956"/>
      <c r="N417" s="953"/>
      <c r="O417" s="986"/>
      <c r="P417" s="953"/>
      <c r="Q417" s="117" t="s">
        <v>172</v>
      </c>
      <c r="R417" s="118"/>
      <c r="S417" s="117" t="s">
        <v>684</v>
      </c>
      <c r="T417" s="957"/>
      <c r="U417" s="957"/>
      <c r="V417" s="962"/>
      <c r="W417" s="957"/>
      <c r="X417" s="957"/>
      <c r="Y417" s="957"/>
      <c r="Z417" s="937"/>
      <c r="AA417" s="937"/>
      <c r="AB417" s="937"/>
      <c r="AC417" s="937"/>
      <c r="AD417" s="945"/>
      <c r="AE417" s="971"/>
      <c r="AF417" s="969"/>
      <c r="AG417" s="975"/>
      <c r="AH417" s="969"/>
      <c r="AI417" s="956"/>
      <c r="AJ417" s="956"/>
      <c r="AK417" s="956"/>
      <c r="AL417" s="956"/>
      <c r="AM417" s="953"/>
      <c r="AN417" s="980"/>
      <c r="AO417" s="942"/>
      <c r="AP417" s="942"/>
      <c r="AQ417" s="943"/>
      <c r="AR417" s="973"/>
    </row>
    <row r="418" spans="1:44" x14ac:dyDescent="0.25">
      <c r="A418" s="962"/>
      <c r="B418" s="991"/>
      <c r="C418" s="953"/>
      <c r="D418" s="953"/>
      <c r="E418" s="986"/>
      <c r="F418" s="953"/>
      <c r="G418" s="945"/>
      <c r="H418" s="953"/>
      <c r="I418" s="119" t="s">
        <v>189</v>
      </c>
      <c r="J418" s="149" t="s">
        <v>147</v>
      </c>
      <c r="K418" s="954"/>
      <c r="L418" s="955"/>
      <c r="M418" s="956"/>
      <c r="N418" s="953"/>
      <c r="O418" s="986"/>
      <c r="P418" s="953"/>
      <c r="Q418" s="117" t="s">
        <v>175</v>
      </c>
      <c r="R418" s="118"/>
      <c r="S418" s="117" t="s">
        <v>684</v>
      </c>
      <c r="T418" s="957"/>
      <c r="U418" s="957"/>
      <c r="V418" s="962"/>
      <c r="W418" s="957"/>
      <c r="X418" s="957"/>
      <c r="Y418" s="957"/>
      <c r="Z418" s="937"/>
      <c r="AA418" s="937"/>
      <c r="AB418" s="937"/>
      <c r="AC418" s="937"/>
      <c r="AD418" s="945"/>
      <c r="AE418" s="971"/>
      <c r="AF418" s="969"/>
      <c r="AG418" s="975"/>
      <c r="AH418" s="969"/>
      <c r="AI418" s="956"/>
      <c r="AJ418" s="956"/>
      <c r="AK418" s="956"/>
      <c r="AL418" s="956"/>
      <c r="AM418" s="953"/>
      <c r="AN418" s="980"/>
      <c r="AO418" s="942"/>
      <c r="AP418" s="942"/>
      <c r="AQ418" s="943"/>
      <c r="AR418" s="973"/>
    </row>
    <row r="419" spans="1:44" x14ac:dyDescent="0.25">
      <c r="A419" s="962"/>
      <c r="B419" s="991"/>
      <c r="C419" s="953"/>
      <c r="D419" s="953"/>
      <c r="E419" s="986"/>
      <c r="F419" s="953"/>
      <c r="G419" s="945"/>
      <c r="H419" s="953"/>
      <c r="I419" s="119" t="s">
        <v>190</v>
      </c>
      <c r="J419" s="149" t="s">
        <v>147</v>
      </c>
      <c r="K419" s="954"/>
      <c r="L419" s="955"/>
      <c r="M419" s="956"/>
      <c r="N419" s="953"/>
      <c r="O419" s="986"/>
      <c r="P419" s="953"/>
      <c r="Q419" s="117" t="s">
        <v>178</v>
      </c>
      <c r="R419" s="118"/>
      <c r="S419" s="117" t="s">
        <v>684</v>
      </c>
      <c r="T419" s="957"/>
      <c r="U419" s="957"/>
      <c r="V419" s="962"/>
      <c r="W419" s="957"/>
      <c r="X419" s="957"/>
      <c r="Y419" s="957"/>
      <c r="Z419" s="937"/>
      <c r="AA419" s="937"/>
      <c r="AB419" s="937"/>
      <c r="AC419" s="937"/>
      <c r="AD419" s="945"/>
      <c r="AE419" s="971"/>
      <c r="AF419" s="969"/>
      <c r="AG419" s="975"/>
      <c r="AH419" s="969"/>
      <c r="AI419" s="956"/>
      <c r="AJ419" s="956"/>
      <c r="AK419" s="956"/>
      <c r="AL419" s="956"/>
      <c r="AM419" s="953"/>
      <c r="AN419" s="980"/>
      <c r="AO419" s="942"/>
      <c r="AP419" s="942"/>
      <c r="AQ419" s="943"/>
      <c r="AR419" s="973"/>
    </row>
    <row r="420" spans="1:44" x14ac:dyDescent="0.25">
      <c r="A420" s="962"/>
      <c r="B420" s="991"/>
      <c r="C420" s="953"/>
      <c r="D420" s="953"/>
      <c r="E420" s="986"/>
      <c r="F420" s="953"/>
      <c r="G420" s="946"/>
      <c r="H420" s="953"/>
      <c r="I420" s="119" t="s">
        <v>191</v>
      </c>
      <c r="J420" s="149" t="s">
        <v>168</v>
      </c>
      <c r="K420" s="954"/>
      <c r="L420" s="955"/>
      <c r="M420" s="956"/>
      <c r="N420" s="953"/>
      <c r="O420" s="986"/>
      <c r="P420" s="953"/>
      <c r="Q420" s="117"/>
      <c r="R420" s="118"/>
      <c r="S420" s="117"/>
      <c r="T420" s="957"/>
      <c r="U420" s="957"/>
      <c r="V420" s="962"/>
      <c r="W420" s="957"/>
      <c r="X420" s="957"/>
      <c r="Y420" s="957"/>
      <c r="Z420" s="938"/>
      <c r="AA420" s="938"/>
      <c r="AB420" s="938"/>
      <c r="AC420" s="938"/>
      <c r="AD420" s="946"/>
      <c r="AE420" s="972"/>
      <c r="AF420" s="969"/>
      <c r="AG420" s="975"/>
      <c r="AH420" s="969"/>
      <c r="AI420" s="956"/>
      <c r="AJ420" s="956"/>
      <c r="AK420" s="956"/>
      <c r="AL420" s="956"/>
      <c r="AM420" s="953"/>
      <c r="AN420" s="980"/>
      <c r="AO420" s="942"/>
      <c r="AP420" s="942"/>
      <c r="AQ420" s="943"/>
      <c r="AR420" s="973"/>
    </row>
    <row r="421" spans="1:44" x14ac:dyDescent="0.25">
      <c r="A421" s="962">
        <v>22</v>
      </c>
      <c r="B421" s="991" t="s">
        <v>779</v>
      </c>
      <c r="C421" s="1019" t="s">
        <v>780</v>
      </c>
      <c r="D421" s="953" t="s">
        <v>142</v>
      </c>
      <c r="E421" s="986" t="s">
        <v>781</v>
      </c>
      <c r="F421" s="953" t="s">
        <v>782</v>
      </c>
      <c r="G421" s="944" t="s">
        <v>527</v>
      </c>
      <c r="H421" s="953" t="s">
        <v>145</v>
      </c>
      <c r="I421" s="116" t="s">
        <v>146</v>
      </c>
      <c r="J421" s="149" t="s">
        <v>147</v>
      </c>
      <c r="K421" s="954">
        <v>14</v>
      </c>
      <c r="L421" s="955" t="s">
        <v>705</v>
      </c>
      <c r="M421" s="956" t="s">
        <v>647</v>
      </c>
      <c r="N421" s="953" t="s">
        <v>528</v>
      </c>
      <c r="O421" s="986" t="s">
        <v>783</v>
      </c>
      <c r="P421" s="953" t="s">
        <v>149</v>
      </c>
      <c r="Q421" s="117" t="s">
        <v>150</v>
      </c>
      <c r="R421" s="118" t="s">
        <v>151</v>
      </c>
      <c r="S421" s="117">
        <v>15</v>
      </c>
      <c r="T421" s="957">
        <v>100</v>
      </c>
      <c r="U421" s="957" t="s">
        <v>152</v>
      </c>
      <c r="V421" s="962" t="s">
        <v>152</v>
      </c>
      <c r="W421" s="957" t="s">
        <v>152</v>
      </c>
      <c r="X421" s="957">
        <v>100</v>
      </c>
      <c r="Y421" s="957">
        <v>100</v>
      </c>
      <c r="Z421" s="936" t="s">
        <v>66</v>
      </c>
      <c r="AA421" s="936">
        <v>4</v>
      </c>
      <c r="AB421" s="936">
        <v>4</v>
      </c>
      <c r="AC421" s="936">
        <v>4</v>
      </c>
      <c r="AD421" s="944" t="s">
        <v>784</v>
      </c>
      <c r="AE421" s="970" t="s">
        <v>785</v>
      </c>
      <c r="AF421" s="969" t="s">
        <v>152</v>
      </c>
      <c r="AG421" s="975" t="s">
        <v>156</v>
      </c>
      <c r="AH421" s="969" t="s">
        <v>157</v>
      </c>
      <c r="AI421" s="956" t="s">
        <v>145</v>
      </c>
      <c r="AJ421" s="956" t="s">
        <v>651</v>
      </c>
      <c r="AK421" s="956" t="s">
        <v>705</v>
      </c>
      <c r="AL421" s="956" t="s">
        <v>647</v>
      </c>
      <c r="AM421" s="953"/>
      <c r="AN421" s="977" t="s">
        <v>786</v>
      </c>
      <c r="AO421" s="942"/>
      <c r="AP421" s="942"/>
      <c r="AQ421" s="943"/>
      <c r="AR421" s="973" t="s">
        <v>787</v>
      </c>
    </row>
    <row r="422" spans="1:44" x14ac:dyDescent="0.25">
      <c r="A422" s="962"/>
      <c r="B422" s="991"/>
      <c r="C422" s="1019"/>
      <c r="D422" s="953"/>
      <c r="E422" s="986"/>
      <c r="F422" s="953"/>
      <c r="G422" s="945"/>
      <c r="H422" s="953"/>
      <c r="I422" s="116" t="s">
        <v>161</v>
      </c>
      <c r="J422" s="149" t="s">
        <v>147</v>
      </c>
      <c r="K422" s="954"/>
      <c r="L422" s="955"/>
      <c r="M422" s="956"/>
      <c r="N422" s="953"/>
      <c r="O422" s="986"/>
      <c r="P422" s="953"/>
      <c r="Q422" s="117" t="s">
        <v>162</v>
      </c>
      <c r="R422" s="118" t="s">
        <v>163</v>
      </c>
      <c r="S422" s="117">
        <v>15</v>
      </c>
      <c r="T422" s="957"/>
      <c r="U422" s="957"/>
      <c r="V422" s="962"/>
      <c r="W422" s="957"/>
      <c r="X422" s="957"/>
      <c r="Y422" s="957"/>
      <c r="Z422" s="937"/>
      <c r="AA422" s="937"/>
      <c r="AB422" s="937"/>
      <c r="AC422" s="937"/>
      <c r="AD422" s="945"/>
      <c r="AE422" s="971"/>
      <c r="AF422" s="969"/>
      <c r="AG422" s="975"/>
      <c r="AH422" s="969"/>
      <c r="AI422" s="956"/>
      <c r="AJ422" s="956"/>
      <c r="AK422" s="956"/>
      <c r="AL422" s="956"/>
      <c r="AM422" s="953"/>
      <c r="AN422" s="978"/>
      <c r="AO422" s="942"/>
      <c r="AP422" s="942"/>
      <c r="AQ422" s="943"/>
      <c r="AR422" s="973"/>
    </row>
    <row r="423" spans="1:44" x14ac:dyDescent="0.25">
      <c r="A423" s="962"/>
      <c r="B423" s="991"/>
      <c r="C423" s="1019"/>
      <c r="D423" s="953"/>
      <c r="E423" s="986"/>
      <c r="F423" s="953"/>
      <c r="G423" s="945"/>
      <c r="H423" s="953"/>
      <c r="I423" s="116" t="s">
        <v>164</v>
      </c>
      <c r="J423" s="149" t="s">
        <v>147</v>
      </c>
      <c r="K423" s="954"/>
      <c r="L423" s="955"/>
      <c r="M423" s="956"/>
      <c r="N423" s="953"/>
      <c r="O423" s="986"/>
      <c r="P423" s="953"/>
      <c r="Q423" s="117" t="s">
        <v>165</v>
      </c>
      <c r="R423" s="118" t="s">
        <v>166</v>
      </c>
      <c r="S423" s="117">
        <v>15</v>
      </c>
      <c r="T423" s="957"/>
      <c r="U423" s="957"/>
      <c r="V423" s="962"/>
      <c r="W423" s="957"/>
      <c r="X423" s="957"/>
      <c r="Y423" s="957"/>
      <c r="Z423" s="937"/>
      <c r="AA423" s="937"/>
      <c r="AB423" s="937"/>
      <c r="AC423" s="937"/>
      <c r="AD423" s="945"/>
      <c r="AE423" s="971"/>
      <c r="AF423" s="969"/>
      <c r="AG423" s="975"/>
      <c r="AH423" s="969"/>
      <c r="AI423" s="956"/>
      <c r="AJ423" s="956"/>
      <c r="AK423" s="956"/>
      <c r="AL423" s="956"/>
      <c r="AM423" s="953"/>
      <c r="AN423" s="978"/>
      <c r="AO423" s="942"/>
      <c r="AP423" s="942"/>
      <c r="AQ423" s="943"/>
      <c r="AR423" s="973"/>
    </row>
    <row r="424" spans="1:44" x14ac:dyDescent="0.25">
      <c r="A424" s="962"/>
      <c r="B424" s="991"/>
      <c r="C424" s="1019"/>
      <c r="D424" s="953"/>
      <c r="E424" s="986"/>
      <c r="F424" s="953"/>
      <c r="G424" s="945"/>
      <c r="H424" s="953"/>
      <c r="I424" s="116" t="s">
        <v>167</v>
      </c>
      <c r="J424" s="149" t="s">
        <v>147</v>
      </c>
      <c r="K424" s="954"/>
      <c r="L424" s="955"/>
      <c r="M424" s="956"/>
      <c r="N424" s="953"/>
      <c r="O424" s="986"/>
      <c r="P424" s="953"/>
      <c r="Q424" s="117" t="s">
        <v>169</v>
      </c>
      <c r="R424" s="118" t="s">
        <v>170</v>
      </c>
      <c r="S424" s="117">
        <v>15</v>
      </c>
      <c r="T424" s="957"/>
      <c r="U424" s="957"/>
      <c r="V424" s="962"/>
      <c r="W424" s="957"/>
      <c r="X424" s="957"/>
      <c r="Y424" s="957"/>
      <c r="Z424" s="937"/>
      <c r="AA424" s="937"/>
      <c r="AB424" s="937"/>
      <c r="AC424" s="937"/>
      <c r="AD424" s="945"/>
      <c r="AE424" s="971"/>
      <c r="AF424" s="969"/>
      <c r="AG424" s="975"/>
      <c r="AH424" s="969"/>
      <c r="AI424" s="956"/>
      <c r="AJ424" s="956"/>
      <c r="AK424" s="956"/>
      <c r="AL424" s="956"/>
      <c r="AM424" s="953"/>
      <c r="AN424" s="978"/>
      <c r="AO424" s="942"/>
      <c r="AP424" s="942"/>
      <c r="AQ424" s="943"/>
      <c r="AR424" s="973"/>
    </row>
    <row r="425" spans="1:44" x14ac:dyDescent="0.25">
      <c r="A425" s="962"/>
      <c r="B425" s="991"/>
      <c r="C425" s="1019"/>
      <c r="D425" s="953"/>
      <c r="E425" s="986"/>
      <c r="F425" s="953"/>
      <c r="G425" s="945"/>
      <c r="H425" s="953"/>
      <c r="I425" s="116" t="s">
        <v>171</v>
      </c>
      <c r="J425" s="149" t="s">
        <v>147</v>
      </c>
      <c r="K425" s="954"/>
      <c r="L425" s="955"/>
      <c r="M425" s="956"/>
      <c r="N425" s="953"/>
      <c r="O425" s="986"/>
      <c r="P425" s="953"/>
      <c r="Q425" s="117" t="s">
        <v>172</v>
      </c>
      <c r="R425" s="118" t="s">
        <v>173</v>
      </c>
      <c r="S425" s="117">
        <v>15</v>
      </c>
      <c r="T425" s="957"/>
      <c r="U425" s="957"/>
      <c r="V425" s="962"/>
      <c r="W425" s="957"/>
      <c r="X425" s="957"/>
      <c r="Y425" s="957"/>
      <c r="Z425" s="937"/>
      <c r="AA425" s="937"/>
      <c r="AB425" s="937"/>
      <c r="AC425" s="937"/>
      <c r="AD425" s="945"/>
      <c r="AE425" s="971"/>
      <c r="AF425" s="969"/>
      <c r="AG425" s="975"/>
      <c r="AH425" s="969"/>
      <c r="AI425" s="956"/>
      <c r="AJ425" s="956"/>
      <c r="AK425" s="956"/>
      <c r="AL425" s="956"/>
      <c r="AM425" s="953"/>
      <c r="AN425" s="978"/>
      <c r="AO425" s="942"/>
      <c r="AP425" s="942"/>
      <c r="AQ425" s="943"/>
      <c r="AR425" s="973"/>
    </row>
    <row r="426" spans="1:44" x14ac:dyDescent="0.25">
      <c r="A426" s="962"/>
      <c r="B426" s="991"/>
      <c r="C426" s="1019"/>
      <c r="D426" s="953"/>
      <c r="E426" s="986"/>
      <c r="F426" s="953"/>
      <c r="G426" s="945"/>
      <c r="H426" s="953"/>
      <c r="I426" s="116" t="s">
        <v>174</v>
      </c>
      <c r="J426" s="149" t="s">
        <v>147</v>
      </c>
      <c r="K426" s="954"/>
      <c r="L426" s="955"/>
      <c r="M426" s="956"/>
      <c r="N426" s="953"/>
      <c r="O426" s="986"/>
      <c r="P426" s="953"/>
      <c r="Q426" s="117" t="s">
        <v>175</v>
      </c>
      <c r="R426" s="118" t="s">
        <v>176</v>
      </c>
      <c r="S426" s="117">
        <v>15</v>
      </c>
      <c r="T426" s="957"/>
      <c r="U426" s="957"/>
      <c r="V426" s="962"/>
      <c r="W426" s="957"/>
      <c r="X426" s="957"/>
      <c r="Y426" s="957"/>
      <c r="Z426" s="937"/>
      <c r="AA426" s="937"/>
      <c r="AB426" s="937"/>
      <c r="AC426" s="937"/>
      <c r="AD426" s="945"/>
      <c r="AE426" s="971"/>
      <c r="AF426" s="969"/>
      <c r="AG426" s="975"/>
      <c r="AH426" s="969"/>
      <c r="AI426" s="956"/>
      <c r="AJ426" s="956"/>
      <c r="AK426" s="956"/>
      <c r="AL426" s="956"/>
      <c r="AM426" s="953"/>
      <c r="AN426" s="978"/>
      <c r="AO426" s="942"/>
      <c r="AP426" s="942"/>
      <c r="AQ426" s="943"/>
      <c r="AR426" s="973"/>
    </row>
    <row r="427" spans="1:44" x14ac:dyDescent="0.25">
      <c r="A427" s="962"/>
      <c r="B427" s="991"/>
      <c r="C427" s="1019"/>
      <c r="D427" s="953"/>
      <c r="E427" s="986"/>
      <c r="F427" s="953"/>
      <c r="G427" s="945"/>
      <c r="H427" s="953"/>
      <c r="I427" s="116" t="s">
        <v>177</v>
      </c>
      <c r="J427" s="149" t="s">
        <v>147</v>
      </c>
      <c r="K427" s="954"/>
      <c r="L427" s="955"/>
      <c r="M427" s="956"/>
      <c r="N427" s="953"/>
      <c r="O427" s="986"/>
      <c r="P427" s="953"/>
      <c r="Q427" s="117" t="s">
        <v>178</v>
      </c>
      <c r="R427" s="118" t="s">
        <v>179</v>
      </c>
      <c r="S427" s="117">
        <v>10</v>
      </c>
      <c r="T427" s="957"/>
      <c r="U427" s="957"/>
      <c r="V427" s="962"/>
      <c r="W427" s="957"/>
      <c r="X427" s="957"/>
      <c r="Y427" s="957"/>
      <c r="Z427" s="937"/>
      <c r="AA427" s="937"/>
      <c r="AB427" s="937"/>
      <c r="AC427" s="937"/>
      <c r="AD427" s="945"/>
      <c r="AE427" s="971"/>
      <c r="AF427" s="969"/>
      <c r="AG427" s="975"/>
      <c r="AH427" s="969"/>
      <c r="AI427" s="956"/>
      <c r="AJ427" s="956"/>
      <c r="AK427" s="956"/>
      <c r="AL427" s="956"/>
      <c r="AM427" s="953"/>
      <c r="AN427" s="978"/>
      <c r="AO427" s="942"/>
      <c r="AP427" s="942"/>
      <c r="AQ427" s="943"/>
      <c r="AR427" s="973"/>
    </row>
    <row r="428" spans="1:44" ht="70.5" customHeight="1" x14ac:dyDescent="0.25">
      <c r="A428" s="962"/>
      <c r="B428" s="991"/>
      <c r="C428" s="1019"/>
      <c r="D428" s="953"/>
      <c r="E428" s="986"/>
      <c r="F428" s="953"/>
      <c r="G428" s="945"/>
      <c r="H428" s="953"/>
      <c r="I428" s="116" t="s">
        <v>180</v>
      </c>
      <c r="J428" s="149" t="s">
        <v>147</v>
      </c>
      <c r="K428" s="954"/>
      <c r="L428" s="955"/>
      <c r="M428" s="956"/>
      <c r="N428" s="953"/>
      <c r="O428" s="986"/>
      <c r="P428" s="953"/>
      <c r="Q428" s="957"/>
      <c r="R428" s="962"/>
      <c r="S428" s="957"/>
      <c r="T428" s="957"/>
      <c r="U428" s="957"/>
      <c r="V428" s="962"/>
      <c r="W428" s="957"/>
      <c r="X428" s="957"/>
      <c r="Y428" s="957"/>
      <c r="Z428" s="937"/>
      <c r="AA428" s="937"/>
      <c r="AB428" s="937"/>
      <c r="AC428" s="937"/>
      <c r="AD428" s="945"/>
      <c r="AE428" s="971"/>
      <c r="AF428" s="969"/>
      <c r="AG428" s="975"/>
      <c r="AH428" s="969"/>
      <c r="AI428" s="956"/>
      <c r="AJ428" s="956"/>
      <c r="AK428" s="956"/>
      <c r="AL428" s="956"/>
      <c r="AM428" s="953"/>
      <c r="AN428" s="978"/>
      <c r="AO428" s="942"/>
      <c r="AP428" s="942"/>
      <c r="AQ428" s="943"/>
      <c r="AR428" s="973"/>
    </row>
    <row r="429" spans="1:44" ht="15" hidden="1" customHeight="1" x14ac:dyDescent="0.25">
      <c r="A429" s="962"/>
      <c r="B429" s="991"/>
      <c r="C429" s="1019"/>
      <c r="D429" s="953"/>
      <c r="E429" s="986"/>
      <c r="F429" s="953"/>
      <c r="G429" s="945"/>
      <c r="H429" s="953"/>
      <c r="I429" s="116" t="s">
        <v>181</v>
      </c>
      <c r="J429" s="149" t="s">
        <v>168</v>
      </c>
      <c r="K429" s="954"/>
      <c r="L429" s="955"/>
      <c r="M429" s="956"/>
      <c r="N429" s="953"/>
      <c r="O429" s="986"/>
      <c r="P429" s="953"/>
      <c r="Q429" s="957"/>
      <c r="R429" s="962"/>
      <c r="S429" s="957"/>
      <c r="T429" s="957"/>
      <c r="U429" s="957"/>
      <c r="V429" s="962"/>
      <c r="W429" s="957"/>
      <c r="X429" s="957"/>
      <c r="Y429" s="957"/>
      <c r="Z429" s="937"/>
      <c r="AA429" s="937"/>
      <c r="AB429" s="937"/>
      <c r="AC429" s="937"/>
      <c r="AD429" s="945"/>
      <c r="AE429" s="971"/>
      <c r="AF429" s="969"/>
      <c r="AG429" s="975"/>
      <c r="AH429" s="969"/>
      <c r="AI429" s="956"/>
      <c r="AJ429" s="956"/>
      <c r="AK429" s="956"/>
      <c r="AL429" s="956"/>
      <c r="AM429" s="953"/>
      <c r="AN429" s="978"/>
      <c r="AO429" s="942"/>
      <c r="AP429" s="942"/>
      <c r="AQ429" s="943"/>
      <c r="AR429" s="973"/>
    </row>
    <row r="430" spans="1:44" ht="15" hidden="1" customHeight="1" x14ac:dyDescent="0.25">
      <c r="A430" s="962"/>
      <c r="B430" s="991"/>
      <c r="C430" s="1019"/>
      <c r="D430" s="953"/>
      <c r="E430" s="986"/>
      <c r="F430" s="953"/>
      <c r="G430" s="945"/>
      <c r="H430" s="953"/>
      <c r="I430" s="116" t="s">
        <v>182</v>
      </c>
      <c r="J430" s="149" t="s">
        <v>147</v>
      </c>
      <c r="K430" s="954"/>
      <c r="L430" s="955"/>
      <c r="M430" s="956"/>
      <c r="N430" s="953"/>
      <c r="O430" s="986"/>
      <c r="P430" s="953"/>
      <c r="Q430" s="957"/>
      <c r="R430" s="962"/>
      <c r="S430" s="957"/>
      <c r="T430" s="957"/>
      <c r="U430" s="957"/>
      <c r="V430" s="962"/>
      <c r="W430" s="957"/>
      <c r="X430" s="957"/>
      <c r="Y430" s="957"/>
      <c r="Z430" s="937"/>
      <c r="AA430" s="937"/>
      <c r="AB430" s="937"/>
      <c r="AC430" s="937"/>
      <c r="AD430" s="945"/>
      <c r="AE430" s="971"/>
      <c r="AF430" s="969"/>
      <c r="AG430" s="975"/>
      <c r="AH430" s="969"/>
      <c r="AI430" s="956"/>
      <c r="AJ430" s="956"/>
      <c r="AK430" s="956"/>
      <c r="AL430" s="956"/>
      <c r="AM430" s="953"/>
      <c r="AN430" s="978"/>
      <c r="AO430" s="942"/>
      <c r="AP430" s="942"/>
      <c r="AQ430" s="943"/>
      <c r="AR430" s="973"/>
    </row>
    <row r="431" spans="1:44" ht="46.5" hidden="1" customHeight="1" x14ac:dyDescent="0.25">
      <c r="A431" s="962"/>
      <c r="B431" s="991"/>
      <c r="C431" s="1019"/>
      <c r="D431" s="953"/>
      <c r="E431" s="986"/>
      <c r="F431" s="953"/>
      <c r="G431" s="945"/>
      <c r="H431" s="953"/>
      <c r="I431" s="116" t="s">
        <v>183</v>
      </c>
      <c r="J431" s="149" t="s">
        <v>147</v>
      </c>
      <c r="K431" s="954"/>
      <c r="L431" s="955"/>
      <c r="M431" s="956"/>
      <c r="N431" s="953"/>
      <c r="O431" s="986"/>
      <c r="P431" s="953"/>
      <c r="Q431" s="957"/>
      <c r="R431" s="962"/>
      <c r="S431" s="957"/>
      <c r="T431" s="957"/>
      <c r="U431" s="957"/>
      <c r="V431" s="962"/>
      <c r="W431" s="957"/>
      <c r="X431" s="957"/>
      <c r="Y431" s="957"/>
      <c r="Z431" s="938"/>
      <c r="AA431" s="938"/>
      <c r="AB431" s="938"/>
      <c r="AC431" s="938"/>
      <c r="AD431" s="946"/>
      <c r="AE431" s="972"/>
      <c r="AF431" s="969"/>
      <c r="AG431" s="975"/>
      <c r="AH431" s="969"/>
      <c r="AI431" s="956"/>
      <c r="AJ431" s="956"/>
      <c r="AK431" s="956"/>
      <c r="AL431" s="956"/>
      <c r="AM431" s="953"/>
      <c r="AN431" s="979"/>
      <c r="AO431" s="942"/>
      <c r="AP431" s="942"/>
      <c r="AQ431" s="943"/>
      <c r="AR431" s="973"/>
    </row>
    <row r="432" spans="1:44" x14ac:dyDescent="0.25">
      <c r="A432" s="962"/>
      <c r="B432" s="991"/>
      <c r="C432" s="1019"/>
      <c r="D432" s="953"/>
      <c r="E432" s="986" t="s">
        <v>532</v>
      </c>
      <c r="F432" s="953"/>
      <c r="G432" s="945"/>
      <c r="H432" s="953"/>
      <c r="I432" s="116" t="s">
        <v>184</v>
      </c>
      <c r="J432" s="149" t="s">
        <v>147</v>
      </c>
      <c r="K432" s="954"/>
      <c r="L432" s="955"/>
      <c r="M432" s="956"/>
      <c r="N432" s="953"/>
      <c r="O432" s="986" t="s">
        <v>533</v>
      </c>
      <c r="P432" s="953"/>
      <c r="Q432" s="117" t="s">
        <v>150</v>
      </c>
      <c r="R432" s="118"/>
      <c r="S432" s="117" t="s">
        <v>684</v>
      </c>
      <c r="T432" s="957">
        <v>0</v>
      </c>
      <c r="U432" s="957" t="s">
        <v>685</v>
      </c>
      <c r="V432" s="962"/>
      <c r="W432" s="957">
        <v>0</v>
      </c>
      <c r="X432" s="957" t="b">
        <v>0</v>
      </c>
      <c r="Y432" s="957"/>
      <c r="Z432" s="936"/>
      <c r="AA432" s="936"/>
      <c r="AB432" s="936"/>
      <c r="AC432" s="936"/>
      <c r="AD432" s="944"/>
      <c r="AE432" s="970"/>
      <c r="AF432" s="969"/>
      <c r="AG432" s="975"/>
      <c r="AH432" s="969"/>
      <c r="AI432" s="956"/>
      <c r="AJ432" s="956"/>
      <c r="AK432" s="956"/>
      <c r="AL432" s="956"/>
      <c r="AM432" s="953"/>
      <c r="AN432" s="980" t="s">
        <v>788</v>
      </c>
      <c r="AO432" s="942"/>
      <c r="AP432" s="942"/>
      <c r="AQ432" s="943"/>
      <c r="AR432" s="973" t="s">
        <v>789</v>
      </c>
    </row>
    <row r="433" spans="1:44" x14ac:dyDescent="0.25">
      <c r="A433" s="962"/>
      <c r="B433" s="991"/>
      <c r="C433" s="1019"/>
      <c r="D433" s="953"/>
      <c r="E433" s="986"/>
      <c r="F433" s="953"/>
      <c r="G433" s="945"/>
      <c r="H433" s="953"/>
      <c r="I433" s="119" t="s">
        <v>185</v>
      </c>
      <c r="J433" s="149" t="s">
        <v>147</v>
      </c>
      <c r="K433" s="954"/>
      <c r="L433" s="955"/>
      <c r="M433" s="956"/>
      <c r="N433" s="953"/>
      <c r="O433" s="986"/>
      <c r="P433" s="953"/>
      <c r="Q433" s="117" t="s">
        <v>162</v>
      </c>
      <c r="R433" s="118"/>
      <c r="S433" s="117" t="s">
        <v>684</v>
      </c>
      <c r="T433" s="957"/>
      <c r="U433" s="957"/>
      <c r="V433" s="962"/>
      <c r="W433" s="957"/>
      <c r="X433" s="957"/>
      <c r="Y433" s="957"/>
      <c r="Z433" s="937"/>
      <c r="AA433" s="937"/>
      <c r="AB433" s="937"/>
      <c r="AC433" s="937"/>
      <c r="AD433" s="945"/>
      <c r="AE433" s="971"/>
      <c r="AF433" s="969"/>
      <c r="AG433" s="975"/>
      <c r="AH433" s="969"/>
      <c r="AI433" s="956"/>
      <c r="AJ433" s="956"/>
      <c r="AK433" s="956"/>
      <c r="AL433" s="956"/>
      <c r="AM433" s="953"/>
      <c r="AN433" s="980"/>
      <c r="AO433" s="942"/>
      <c r="AP433" s="942"/>
      <c r="AQ433" s="943"/>
      <c r="AR433" s="973"/>
    </row>
    <row r="434" spans="1:44" x14ac:dyDescent="0.25">
      <c r="A434" s="962"/>
      <c r="B434" s="991"/>
      <c r="C434" s="1019"/>
      <c r="D434" s="953"/>
      <c r="E434" s="986"/>
      <c r="F434" s="953"/>
      <c r="G434" s="945"/>
      <c r="H434" s="953"/>
      <c r="I434" s="119" t="s">
        <v>186</v>
      </c>
      <c r="J434" s="149" t="s">
        <v>147</v>
      </c>
      <c r="K434" s="954"/>
      <c r="L434" s="955"/>
      <c r="M434" s="956"/>
      <c r="N434" s="953"/>
      <c r="O434" s="986"/>
      <c r="P434" s="953"/>
      <c r="Q434" s="117" t="s">
        <v>165</v>
      </c>
      <c r="R434" s="118"/>
      <c r="S434" s="117" t="s">
        <v>684</v>
      </c>
      <c r="T434" s="957"/>
      <c r="U434" s="957"/>
      <c r="V434" s="962"/>
      <c r="W434" s="957"/>
      <c r="X434" s="957"/>
      <c r="Y434" s="957"/>
      <c r="Z434" s="937"/>
      <c r="AA434" s="937"/>
      <c r="AB434" s="937"/>
      <c r="AC434" s="937"/>
      <c r="AD434" s="945"/>
      <c r="AE434" s="971"/>
      <c r="AF434" s="969"/>
      <c r="AG434" s="975"/>
      <c r="AH434" s="969"/>
      <c r="AI434" s="956"/>
      <c r="AJ434" s="956"/>
      <c r="AK434" s="956"/>
      <c r="AL434" s="956"/>
      <c r="AM434" s="953"/>
      <c r="AN434" s="980"/>
      <c r="AO434" s="942"/>
      <c r="AP434" s="942"/>
      <c r="AQ434" s="943"/>
      <c r="AR434" s="973"/>
    </row>
    <row r="435" spans="1:44" x14ac:dyDescent="0.25">
      <c r="A435" s="962"/>
      <c r="B435" s="991"/>
      <c r="C435" s="1019"/>
      <c r="D435" s="953"/>
      <c r="E435" s="986"/>
      <c r="F435" s="953"/>
      <c r="G435" s="945"/>
      <c r="H435" s="953"/>
      <c r="I435" s="119" t="s">
        <v>187</v>
      </c>
      <c r="J435" s="149" t="s">
        <v>147</v>
      </c>
      <c r="K435" s="954"/>
      <c r="L435" s="955"/>
      <c r="M435" s="956"/>
      <c r="N435" s="953"/>
      <c r="O435" s="986"/>
      <c r="P435" s="953"/>
      <c r="Q435" s="117" t="s">
        <v>169</v>
      </c>
      <c r="R435" s="118"/>
      <c r="S435" s="117" t="s">
        <v>684</v>
      </c>
      <c r="T435" s="957"/>
      <c r="U435" s="957"/>
      <c r="V435" s="962"/>
      <c r="W435" s="957"/>
      <c r="X435" s="957"/>
      <c r="Y435" s="957"/>
      <c r="Z435" s="937"/>
      <c r="AA435" s="937"/>
      <c r="AB435" s="937"/>
      <c r="AC435" s="937"/>
      <c r="AD435" s="945"/>
      <c r="AE435" s="971"/>
      <c r="AF435" s="969"/>
      <c r="AG435" s="975"/>
      <c r="AH435" s="969"/>
      <c r="AI435" s="956"/>
      <c r="AJ435" s="956"/>
      <c r="AK435" s="956"/>
      <c r="AL435" s="956"/>
      <c r="AM435" s="953"/>
      <c r="AN435" s="980"/>
      <c r="AO435" s="942"/>
      <c r="AP435" s="942"/>
      <c r="AQ435" s="943"/>
      <c r="AR435" s="973"/>
    </row>
    <row r="436" spans="1:44" x14ac:dyDescent="0.25">
      <c r="A436" s="962"/>
      <c r="B436" s="991"/>
      <c r="C436" s="1019"/>
      <c r="D436" s="953"/>
      <c r="E436" s="986"/>
      <c r="F436" s="953"/>
      <c r="G436" s="945"/>
      <c r="H436" s="953"/>
      <c r="I436" s="119" t="s">
        <v>188</v>
      </c>
      <c r="J436" s="120" t="s">
        <v>168</v>
      </c>
      <c r="K436" s="954"/>
      <c r="L436" s="955"/>
      <c r="M436" s="956"/>
      <c r="N436" s="953"/>
      <c r="O436" s="986"/>
      <c r="P436" s="953"/>
      <c r="Q436" s="117" t="s">
        <v>172</v>
      </c>
      <c r="R436" s="118"/>
      <c r="S436" s="117" t="s">
        <v>684</v>
      </c>
      <c r="T436" s="957"/>
      <c r="U436" s="957"/>
      <c r="V436" s="962"/>
      <c r="W436" s="957"/>
      <c r="X436" s="957"/>
      <c r="Y436" s="957"/>
      <c r="Z436" s="937"/>
      <c r="AA436" s="937"/>
      <c r="AB436" s="937"/>
      <c r="AC436" s="937"/>
      <c r="AD436" s="945"/>
      <c r="AE436" s="971"/>
      <c r="AF436" s="969"/>
      <c r="AG436" s="975"/>
      <c r="AH436" s="969"/>
      <c r="AI436" s="956"/>
      <c r="AJ436" s="956"/>
      <c r="AK436" s="956"/>
      <c r="AL436" s="956"/>
      <c r="AM436" s="953"/>
      <c r="AN436" s="980"/>
      <c r="AO436" s="942"/>
      <c r="AP436" s="942"/>
      <c r="AQ436" s="943"/>
      <c r="AR436" s="973"/>
    </row>
    <row r="437" spans="1:44" x14ac:dyDescent="0.25">
      <c r="A437" s="962"/>
      <c r="B437" s="991"/>
      <c r="C437" s="1019"/>
      <c r="D437" s="953"/>
      <c r="E437" s="986"/>
      <c r="F437" s="953"/>
      <c r="G437" s="945"/>
      <c r="H437" s="953"/>
      <c r="I437" s="119" t="s">
        <v>189</v>
      </c>
      <c r="J437" s="149" t="s">
        <v>168</v>
      </c>
      <c r="K437" s="954"/>
      <c r="L437" s="955"/>
      <c r="M437" s="956"/>
      <c r="N437" s="953"/>
      <c r="O437" s="986"/>
      <c r="P437" s="953"/>
      <c r="Q437" s="117" t="s">
        <v>175</v>
      </c>
      <c r="R437" s="118"/>
      <c r="S437" s="117" t="s">
        <v>684</v>
      </c>
      <c r="T437" s="957"/>
      <c r="U437" s="957"/>
      <c r="V437" s="962"/>
      <c r="W437" s="957"/>
      <c r="X437" s="957"/>
      <c r="Y437" s="957"/>
      <c r="Z437" s="937"/>
      <c r="AA437" s="937"/>
      <c r="AB437" s="937"/>
      <c r="AC437" s="937"/>
      <c r="AD437" s="945"/>
      <c r="AE437" s="971"/>
      <c r="AF437" s="969"/>
      <c r="AG437" s="975"/>
      <c r="AH437" s="969"/>
      <c r="AI437" s="956"/>
      <c r="AJ437" s="956"/>
      <c r="AK437" s="956"/>
      <c r="AL437" s="956"/>
      <c r="AM437" s="953"/>
      <c r="AN437" s="980"/>
      <c r="AO437" s="942"/>
      <c r="AP437" s="942"/>
      <c r="AQ437" s="943"/>
      <c r="AR437" s="973"/>
    </row>
    <row r="438" spans="1:44" x14ac:dyDescent="0.25">
      <c r="A438" s="962"/>
      <c r="B438" s="991"/>
      <c r="C438" s="1019"/>
      <c r="D438" s="953"/>
      <c r="E438" s="986"/>
      <c r="F438" s="953"/>
      <c r="G438" s="945"/>
      <c r="H438" s="953"/>
      <c r="I438" s="119" t="s">
        <v>190</v>
      </c>
      <c r="J438" s="149" t="s">
        <v>168</v>
      </c>
      <c r="K438" s="954"/>
      <c r="L438" s="955"/>
      <c r="M438" s="956"/>
      <c r="N438" s="953"/>
      <c r="O438" s="986"/>
      <c r="P438" s="953"/>
      <c r="Q438" s="117" t="s">
        <v>178</v>
      </c>
      <c r="R438" s="118"/>
      <c r="S438" s="117" t="s">
        <v>684</v>
      </c>
      <c r="T438" s="957"/>
      <c r="U438" s="957"/>
      <c r="V438" s="962"/>
      <c r="W438" s="957"/>
      <c r="X438" s="957"/>
      <c r="Y438" s="957"/>
      <c r="Z438" s="937"/>
      <c r="AA438" s="937"/>
      <c r="AB438" s="937"/>
      <c r="AC438" s="937"/>
      <c r="AD438" s="945"/>
      <c r="AE438" s="971"/>
      <c r="AF438" s="969"/>
      <c r="AG438" s="975"/>
      <c r="AH438" s="969"/>
      <c r="AI438" s="956"/>
      <c r="AJ438" s="956"/>
      <c r="AK438" s="956"/>
      <c r="AL438" s="956"/>
      <c r="AM438" s="953"/>
      <c r="AN438" s="980"/>
      <c r="AO438" s="942"/>
      <c r="AP438" s="942"/>
      <c r="AQ438" s="943"/>
      <c r="AR438" s="973"/>
    </row>
    <row r="439" spans="1:44" x14ac:dyDescent="0.25">
      <c r="A439" s="962"/>
      <c r="B439" s="991"/>
      <c r="C439" s="1019"/>
      <c r="D439" s="953"/>
      <c r="E439" s="986"/>
      <c r="F439" s="953"/>
      <c r="G439" s="946"/>
      <c r="H439" s="953"/>
      <c r="I439" s="119" t="s">
        <v>191</v>
      </c>
      <c r="J439" s="149" t="s">
        <v>168</v>
      </c>
      <c r="K439" s="954"/>
      <c r="L439" s="955"/>
      <c r="M439" s="956"/>
      <c r="N439" s="953"/>
      <c r="O439" s="986"/>
      <c r="P439" s="953"/>
      <c r="Q439" s="117"/>
      <c r="R439" s="118"/>
      <c r="S439" s="117"/>
      <c r="T439" s="957"/>
      <c r="U439" s="957"/>
      <c r="V439" s="962"/>
      <c r="W439" s="957"/>
      <c r="X439" s="957"/>
      <c r="Y439" s="957"/>
      <c r="Z439" s="938"/>
      <c r="AA439" s="938"/>
      <c r="AB439" s="938"/>
      <c r="AC439" s="938"/>
      <c r="AD439" s="946"/>
      <c r="AE439" s="972"/>
      <c r="AF439" s="969"/>
      <c r="AG439" s="975"/>
      <c r="AH439" s="969"/>
      <c r="AI439" s="956"/>
      <c r="AJ439" s="956"/>
      <c r="AK439" s="956"/>
      <c r="AL439" s="956"/>
      <c r="AM439" s="953"/>
      <c r="AN439" s="980"/>
      <c r="AO439" s="942"/>
      <c r="AP439" s="942"/>
      <c r="AQ439" s="943"/>
      <c r="AR439" s="973"/>
    </row>
    <row r="440" spans="1:44" ht="15" customHeight="1" x14ac:dyDescent="0.25">
      <c r="A440" s="962">
        <v>23</v>
      </c>
      <c r="B440" s="991" t="s">
        <v>790</v>
      </c>
      <c r="C440" s="944" t="s">
        <v>791</v>
      </c>
      <c r="D440" s="944" t="s">
        <v>142</v>
      </c>
      <c r="E440" s="1031" t="s">
        <v>792</v>
      </c>
      <c r="F440" s="944" t="s">
        <v>793</v>
      </c>
      <c r="G440" s="944" t="s">
        <v>527</v>
      </c>
      <c r="H440" s="944" t="s">
        <v>145</v>
      </c>
      <c r="I440" s="158" t="s">
        <v>146</v>
      </c>
      <c r="J440" s="155" t="s">
        <v>147</v>
      </c>
      <c r="K440" s="1034">
        <v>11</v>
      </c>
      <c r="L440" s="1043" t="s">
        <v>40</v>
      </c>
      <c r="M440" s="1029" t="s">
        <v>652</v>
      </c>
      <c r="N440" s="1030" t="s">
        <v>528</v>
      </c>
      <c r="O440" s="1026" t="s">
        <v>794</v>
      </c>
      <c r="P440" s="1030" t="s">
        <v>149</v>
      </c>
      <c r="Q440" s="153" t="s">
        <v>150</v>
      </c>
      <c r="R440" s="154" t="s">
        <v>151</v>
      </c>
      <c r="S440" s="153">
        <v>15</v>
      </c>
      <c r="T440" s="1028">
        <v>100</v>
      </c>
      <c r="U440" s="1028" t="s">
        <v>152</v>
      </c>
      <c r="V440" s="987" t="s">
        <v>152</v>
      </c>
      <c r="W440" s="1028" t="s">
        <v>152</v>
      </c>
      <c r="X440" s="1028">
        <v>100</v>
      </c>
      <c r="Y440" s="1028">
        <v>100</v>
      </c>
      <c r="Z440" s="936" t="s">
        <v>539</v>
      </c>
      <c r="AA440" s="965">
        <v>0.33</v>
      </c>
      <c r="AB440" s="965">
        <v>0.33</v>
      </c>
      <c r="AC440" s="965">
        <v>0.34</v>
      </c>
      <c r="AD440" s="944" t="s">
        <v>795</v>
      </c>
      <c r="AE440" s="970" t="s">
        <v>796</v>
      </c>
      <c r="AF440" s="1041" t="s">
        <v>152</v>
      </c>
      <c r="AG440" s="1042" t="s">
        <v>156</v>
      </c>
      <c r="AH440" s="1041" t="s">
        <v>157</v>
      </c>
      <c r="AI440" s="1029" t="s">
        <v>145</v>
      </c>
      <c r="AJ440" s="1029" t="s">
        <v>651</v>
      </c>
      <c r="AK440" s="1029" t="s">
        <v>40</v>
      </c>
      <c r="AL440" s="956" t="s">
        <v>652</v>
      </c>
      <c r="AM440" s="1030" t="s">
        <v>528</v>
      </c>
      <c r="AN440" s="1027" t="s">
        <v>797</v>
      </c>
      <c r="AO440" s="942">
        <v>44562</v>
      </c>
      <c r="AP440" s="942">
        <v>44926</v>
      </c>
      <c r="AQ440" s="1030" t="s">
        <v>798</v>
      </c>
      <c r="AR440" s="1030" t="s">
        <v>799</v>
      </c>
    </row>
    <row r="441" spans="1:44" x14ac:dyDescent="0.25">
      <c r="A441" s="962"/>
      <c r="B441" s="991"/>
      <c r="C441" s="945"/>
      <c r="D441" s="945"/>
      <c r="E441" s="1032"/>
      <c r="F441" s="945"/>
      <c r="G441" s="945"/>
      <c r="H441" s="945"/>
      <c r="I441" s="158" t="s">
        <v>161</v>
      </c>
      <c r="J441" s="155" t="s">
        <v>168</v>
      </c>
      <c r="K441" s="1034"/>
      <c r="L441" s="1043"/>
      <c r="M441" s="1029"/>
      <c r="N441" s="1030"/>
      <c r="O441" s="1026"/>
      <c r="P441" s="1030"/>
      <c r="Q441" s="153" t="s">
        <v>162</v>
      </c>
      <c r="R441" s="154" t="s">
        <v>163</v>
      </c>
      <c r="S441" s="153">
        <v>15</v>
      </c>
      <c r="T441" s="1028"/>
      <c r="U441" s="1028"/>
      <c r="V441" s="987"/>
      <c r="W441" s="1028"/>
      <c r="X441" s="1028"/>
      <c r="Y441" s="1028"/>
      <c r="Z441" s="937"/>
      <c r="AA441" s="966"/>
      <c r="AB441" s="966"/>
      <c r="AC441" s="966"/>
      <c r="AD441" s="945"/>
      <c r="AE441" s="971"/>
      <c r="AF441" s="1041"/>
      <c r="AG441" s="1042"/>
      <c r="AH441" s="1041"/>
      <c r="AI441" s="1029"/>
      <c r="AJ441" s="1029"/>
      <c r="AK441" s="1029"/>
      <c r="AL441" s="956"/>
      <c r="AM441" s="1030"/>
      <c r="AN441" s="1027"/>
      <c r="AO441" s="942"/>
      <c r="AP441" s="942"/>
      <c r="AQ441" s="1030"/>
      <c r="AR441" s="1030"/>
    </row>
    <row r="442" spans="1:44" x14ac:dyDescent="0.25">
      <c r="A442" s="962"/>
      <c r="B442" s="991"/>
      <c r="C442" s="945"/>
      <c r="D442" s="945"/>
      <c r="E442" s="1032"/>
      <c r="F442" s="945"/>
      <c r="G442" s="945"/>
      <c r="H442" s="945"/>
      <c r="I442" s="158" t="s">
        <v>164</v>
      </c>
      <c r="J442" s="155" t="s">
        <v>168</v>
      </c>
      <c r="K442" s="1034"/>
      <c r="L442" s="1043"/>
      <c r="M442" s="1029"/>
      <c r="N442" s="1030"/>
      <c r="O442" s="1026"/>
      <c r="P442" s="1030"/>
      <c r="Q442" s="153" t="s">
        <v>165</v>
      </c>
      <c r="R442" s="154" t="s">
        <v>166</v>
      </c>
      <c r="S442" s="153">
        <v>15</v>
      </c>
      <c r="T442" s="1028"/>
      <c r="U442" s="1028"/>
      <c r="V442" s="987"/>
      <c r="W442" s="1028"/>
      <c r="X442" s="1028"/>
      <c r="Y442" s="1028"/>
      <c r="Z442" s="937"/>
      <c r="AA442" s="966"/>
      <c r="AB442" s="966"/>
      <c r="AC442" s="966"/>
      <c r="AD442" s="945"/>
      <c r="AE442" s="971"/>
      <c r="AF442" s="1041"/>
      <c r="AG442" s="1042"/>
      <c r="AH442" s="1041"/>
      <c r="AI442" s="1029"/>
      <c r="AJ442" s="1029"/>
      <c r="AK442" s="1029"/>
      <c r="AL442" s="956"/>
      <c r="AM442" s="1030"/>
      <c r="AN442" s="1027"/>
      <c r="AO442" s="942"/>
      <c r="AP442" s="942"/>
      <c r="AQ442" s="1030"/>
      <c r="AR442" s="1030"/>
    </row>
    <row r="443" spans="1:44" x14ac:dyDescent="0.25">
      <c r="A443" s="962"/>
      <c r="B443" s="991"/>
      <c r="C443" s="945"/>
      <c r="D443" s="945"/>
      <c r="E443" s="1032"/>
      <c r="F443" s="945"/>
      <c r="G443" s="945"/>
      <c r="H443" s="945"/>
      <c r="I443" s="158" t="s">
        <v>167</v>
      </c>
      <c r="J443" s="155" t="s">
        <v>168</v>
      </c>
      <c r="K443" s="1034"/>
      <c r="L443" s="1043"/>
      <c r="M443" s="1029"/>
      <c r="N443" s="1030"/>
      <c r="O443" s="1026"/>
      <c r="P443" s="1030"/>
      <c r="Q443" s="153" t="s">
        <v>169</v>
      </c>
      <c r="R443" s="154" t="s">
        <v>170</v>
      </c>
      <c r="S443" s="153">
        <v>15</v>
      </c>
      <c r="T443" s="1028"/>
      <c r="U443" s="1028"/>
      <c r="V443" s="987"/>
      <c r="W443" s="1028"/>
      <c r="X443" s="1028"/>
      <c r="Y443" s="1028"/>
      <c r="Z443" s="937"/>
      <c r="AA443" s="966"/>
      <c r="AB443" s="966"/>
      <c r="AC443" s="966"/>
      <c r="AD443" s="945"/>
      <c r="AE443" s="971"/>
      <c r="AF443" s="1041"/>
      <c r="AG443" s="1042"/>
      <c r="AH443" s="1041"/>
      <c r="AI443" s="1029"/>
      <c r="AJ443" s="1029"/>
      <c r="AK443" s="1029"/>
      <c r="AL443" s="956"/>
      <c r="AM443" s="1030"/>
      <c r="AN443" s="1027"/>
      <c r="AO443" s="942"/>
      <c r="AP443" s="942"/>
      <c r="AQ443" s="1030"/>
      <c r="AR443" s="1030"/>
    </row>
    <row r="444" spans="1:44" x14ac:dyDescent="0.25">
      <c r="A444" s="962"/>
      <c r="B444" s="991"/>
      <c r="C444" s="945"/>
      <c r="D444" s="945"/>
      <c r="E444" s="1032"/>
      <c r="F444" s="945"/>
      <c r="G444" s="945"/>
      <c r="H444" s="945"/>
      <c r="I444" s="158" t="s">
        <v>171</v>
      </c>
      <c r="J444" s="155" t="s">
        <v>147</v>
      </c>
      <c r="K444" s="1034"/>
      <c r="L444" s="1043"/>
      <c r="M444" s="1029"/>
      <c r="N444" s="1030"/>
      <c r="O444" s="1026"/>
      <c r="P444" s="1030"/>
      <c r="Q444" s="153" t="s">
        <v>172</v>
      </c>
      <c r="R444" s="154" t="s">
        <v>173</v>
      </c>
      <c r="S444" s="153">
        <v>15</v>
      </c>
      <c r="T444" s="1028"/>
      <c r="U444" s="1028"/>
      <c r="V444" s="987"/>
      <c r="W444" s="1028"/>
      <c r="X444" s="1028"/>
      <c r="Y444" s="1028"/>
      <c r="Z444" s="937"/>
      <c r="AA444" s="966"/>
      <c r="AB444" s="966"/>
      <c r="AC444" s="966"/>
      <c r="AD444" s="945"/>
      <c r="AE444" s="971"/>
      <c r="AF444" s="1041"/>
      <c r="AG444" s="1042"/>
      <c r="AH444" s="1041"/>
      <c r="AI444" s="1029"/>
      <c r="AJ444" s="1029"/>
      <c r="AK444" s="1029"/>
      <c r="AL444" s="956"/>
      <c r="AM444" s="1030"/>
      <c r="AN444" s="1027"/>
      <c r="AO444" s="942"/>
      <c r="AP444" s="942"/>
      <c r="AQ444" s="1030"/>
      <c r="AR444" s="1030"/>
    </row>
    <row r="445" spans="1:44" x14ac:dyDescent="0.25">
      <c r="A445" s="962"/>
      <c r="B445" s="991"/>
      <c r="C445" s="945"/>
      <c r="D445" s="945"/>
      <c r="E445" s="1032"/>
      <c r="F445" s="945"/>
      <c r="G445" s="945"/>
      <c r="H445" s="945"/>
      <c r="I445" s="158" t="s">
        <v>174</v>
      </c>
      <c r="J445" s="155" t="s">
        <v>147</v>
      </c>
      <c r="K445" s="1034"/>
      <c r="L445" s="1043"/>
      <c r="M445" s="1029"/>
      <c r="N445" s="1030"/>
      <c r="O445" s="1026"/>
      <c r="P445" s="1030"/>
      <c r="Q445" s="153" t="s">
        <v>175</v>
      </c>
      <c r="R445" s="154" t="s">
        <v>176</v>
      </c>
      <c r="S445" s="153">
        <v>15</v>
      </c>
      <c r="T445" s="1028"/>
      <c r="U445" s="1028"/>
      <c r="V445" s="987"/>
      <c r="W445" s="1028"/>
      <c r="X445" s="1028"/>
      <c r="Y445" s="1028"/>
      <c r="Z445" s="937"/>
      <c r="AA445" s="966"/>
      <c r="AB445" s="966"/>
      <c r="AC445" s="966"/>
      <c r="AD445" s="945"/>
      <c r="AE445" s="971"/>
      <c r="AF445" s="1041"/>
      <c r="AG445" s="1042"/>
      <c r="AH445" s="1041"/>
      <c r="AI445" s="1029"/>
      <c r="AJ445" s="1029"/>
      <c r="AK445" s="1029"/>
      <c r="AL445" s="956"/>
      <c r="AM445" s="1030"/>
      <c r="AN445" s="1027"/>
      <c r="AO445" s="942"/>
      <c r="AP445" s="942"/>
      <c r="AQ445" s="1030"/>
      <c r="AR445" s="1030"/>
    </row>
    <row r="446" spans="1:44" x14ac:dyDescent="0.25">
      <c r="A446" s="962"/>
      <c r="B446" s="991"/>
      <c r="C446" s="945"/>
      <c r="D446" s="945"/>
      <c r="E446" s="1032"/>
      <c r="F446" s="945"/>
      <c r="G446" s="945"/>
      <c r="H446" s="945"/>
      <c r="I446" s="158" t="s">
        <v>177</v>
      </c>
      <c r="J446" s="155" t="s">
        <v>168</v>
      </c>
      <c r="K446" s="1034"/>
      <c r="L446" s="1043"/>
      <c r="M446" s="1029"/>
      <c r="N446" s="1030"/>
      <c r="O446" s="1026"/>
      <c r="P446" s="1030"/>
      <c r="Q446" s="153" t="s">
        <v>178</v>
      </c>
      <c r="R446" s="154" t="s">
        <v>179</v>
      </c>
      <c r="S446" s="153">
        <v>10</v>
      </c>
      <c r="T446" s="1028"/>
      <c r="U446" s="1028"/>
      <c r="V446" s="987"/>
      <c r="W446" s="1028"/>
      <c r="X446" s="1028"/>
      <c r="Y446" s="1028"/>
      <c r="Z446" s="937"/>
      <c r="AA446" s="966"/>
      <c r="AB446" s="966"/>
      <c r="AC446" s="966"/>
      <c r="AD446" s="945"/>
      <c r="AE446" s="971"/>
      <c r="AF446" s="1041"/>
      <c r="AG446" s="1042"/>
      <c r="AH446" s="1041"/>
      <c r="AI446" s="1029"/>
      <c r="AJ446" s="1029"/>
      <c r="AK446" s="1029"/>
      <c r="AL446" s="956"/>
      <c r="AM446" s="1030"/>
      <c r="AN446" s="1027"/>
      <c r="AO446" s="942"/>
      <c r="AP446" s="942"/>
      <c r="AQ446" s="1030"/>
      <c r="AR446" s="1030"/>
    </row>
    <row r="447" spans="1:44" ht="30" x14ac:dyDescent="0.25">
      <c r="A447" s="962"/>
      <c r="B447" s="991"/>
      <c r="C447" s="945"/>
      <c r="D447" s="945"/>
      <c r="E447" s="1032"/>
      <c r="F447" s="945"/>
      <c r="G447" s="945"/>
      <c r="H447" s="945"/>
      <c r="I447" s="158" t="s">
        <v>180</v>
      </c>
      <c r="J447" s="155" t="s">
        <v>147</v>
      </c>
      <c r="K447" s="1034"/>
      <c r="L447" s="1043"/>
      <c r="M447" s="1029"/>
      <c r="N447" s="1030"/>
      <c r="O447" s="1026"/>
      <c r="P447" s="1030"/>
      <c r="Q447" s="1028"/>
      <c r="R447" s="987"/>
      <c r="S447" s="1028"/>
      <c r="T447" s="1028"/>
      <c r="U447" s="1028"/>
      <c r="V447" s="987"/>
      <c r="W447" s="1028"/>
      <c r="X447" s="1028"/>
      <c r="Y447" s="1028"/>
      <c r="Z447" s="937"/>
      <c r="AA447" s="966"/>
      <c r="AB447" s="966"/>
      <c r="AC447" s="966"/>
      <c r="AD447" s="945"/>
      <c r="AE447" s="971"/>
      <c r="AF447" s="1041"/>
      <c r="AG447" s="1042"/>
      <c r="AH447" s="1041"/>
      <c r="AI447" s="1029"/>
      <c r="AJ447" s="1029"/>
      <c r="AK447" s="1029"/>
      <c r="AL447" s="956"/>
      <c r="AM447" s="1030"/>
      <c r="AN447" s="1027"/>
      <c r="AO447" s="942"/>
      <c r="AP447" s="942"/>
      <c r="AQ447" s="1030"/>
      <c r="AR447" s="1030"/>
    </row>
    <row r="448" spans="1:44" x14ac:dyDescent="0.25">
      <c r="A448" s="962"/>
      <c r="B448" s="991"/>
      <c r="C448" s="945"/>
      <c r="D448" s="945"/>
      <c r="E448" s="1032"/>
      <c r="F448" s="945"/>
      <c r="G448" s="945"/>
      <c r="H448" s="945"/>
      <c r="I448" s="158" t="s">
        <v>181</v>
      </c>
      <c r="J448" s="155" t="s">
        <v>168</v>
      </c>
      <c r="K448" s="1034"/>
      <c r="L448" s="1043"/>
      <c r="M448" s="1029"/>
      <c r="N448" s="1030"/>
      <c r="O448" s="1026"/>
      <c r="P448" s="1030"/>
      <c r="Q448" s="1028"/>
      <c r="R448" s="987"/>
      <c r="S448" s="1028"/>
      <c r="T448" s="1028"/>
      <c r="U448" s="1028"/>
      <c r="V448" s="987"/>
      <c r="W448" s="1028"/>
      <c r="X448" s="1028"/>
      <c r="Y448" s="1028"/>
      <c r="Z448" s="937"/>
      <c r="AA448" s="966"/>
      <c r="AB448" s="966"/>
      <c r="AC448" s="966"/>
      <c r="AD448" s="945"/>
      <c r="AE448" s="971"/>
      <c r="AF448" s="1041"/>
      <c r="AG448" s="1042"/>
      <c r="AH448" s="1041"/>
      <c r="AI448" s="1029"/>
      <c r="AJ448" s="1029"/>
      <c r="AK448" s="1029"/>
      <c r="AL448" s="956"/>
      <c r="AM448" s="1030"/>
      <c r="AN448" s="1027"/>
      <c r="AO448" s="942"/>
      <c r="AP448" s="942"/>
      <c r="AQ448" s="1030"/>
      <c r="AR448" s="1030"/>
    </row>
    <row r="449" spans="1:44" x14ac:dyDescent="0.25">
      <c r="A449" s="962"/>
      <c r="B449" s="991"/>
      <c r="C449" s="945"/>
      <c r="D449" s="945"/>
      <c r="E449" s="1032"/>
      <c r="F449" s="945"/>
      <c r="G449" s="945"/>
      <c r="H449" s="945"/>
      <c r="I449" s="158" t="s">
        <v>182</v>
      </c>
      <c r="J449" s="155" t="s">
        <v>147</v>
      </c>
      <c r="K449" s="1034"/>
      <c r="L449" s="1043"/>
      <c r="M449" s="1029"/>
      <c r="N449" s="1030"/>
      <c r="O449" s="1026"/>
      <c r="P449" s="1030"/>
      <c r="Q449" s="1028"/>
      <c r="R449" s="987"/>
      <c r="S449" s="1028"/>
      <c r="T449" s="1028"/>
      <c r="U449" s="1028"/>
      <c r="V449" s="987"/>
      <c r="W449" s="1028"/>
      <c r="X449" s="1028"/>
      <c r="Y449" s="1028"/>
      <c r="Z449" s="937"/>
      <c r="AA449" s="966"/>
      <c r="AB449" s="966"/>
      <c r="AC449" s="966"/>
      <c r="AD449" s="945"/>
      <c r="AE449" s="971"/>
      <c r="AF449" s="1041"/>
      <c r="AG449" s="1042"/>
      <c r="AH449" s="1041"/>
      <c r="AI449" s="1029"/>
      <c r="AJ449" s="1029"/>
      <c r="AK449" s="1029"/>
      <c r="AL449" s="956"/>
      <c r="AM449" s="1030"/>
      <c r="AN449" s="1027"/>
      <c r="AO449" s="942"/>
      <c r="AP449" s="942"/>
      <c r="AQ449" s="1030"/>
      <c r="AR449" s="1030"/>
    </row>
    <row r="450" spans="1:44" x14ac:dyDescent="0.25">
      <c r="A450" s="962"/>
      <c r="B450" s="991"/>
      <c r="C450" s="945"/>
      <c r="D450" s="945"/>
      <c r="E450" s="1033"/>
      <c r="F450" s="945"/>
      <c r="G450" s="945"/>
      <c r="H450" s="945"/>
      <c r="I450" s="158" t="s">
        <v>183</v>
      </c>
      <c r="J450" s="155" t="s">
        <v>147</v>
      </c>
      <c r="K450" s="1034"/>
      <c r="L450" s="1043"/>
      <c r="M450" s="1029"/>
      <c r="N450" s="1030"/>
      <c r="O450" s="1026"/>
      <c r="P450" s="1030"/>
      <c r="Q450" s="1028"/>
      <c r="R450" s="987"/>
      <c r="S450" s="1028"/>
      <c r="T450" s="1028"/>
      <c r="U450" s="1028"/>
      <c r="V450" s="987"/>
      <c r="W450" s="1028"/>
      <c r="X450" s="1028"/>
      <c r="Y450" s="1028"/>
      <c r="Z450" s="938"/>
      <c r="AA450" s="967"/>
      <c r="AB450" s="967"/>
      <c r="AC450" s="967"/>
      <c r="AD450" s="946"/>
      <c r="AE450" s="972"/>
      <c r="AF450" s="1041"/>
      <c r="AG450" s="1042"/>
      <c r="AH450" s="1041"/>
      <c r="AI450" s="1029"/>
      <c r="AJ450" s="1029"/>
      <c r="AK450" s="1029"/>
      <c r="AL450" s="956"/>
      <c r="AM450" s="1030"/>
      <c r="AN450" s="1027"/>
      <c r="AO450" s="942"/>
      <c r="AP450" s="942"/>
      <c r="AQ450" s="1030"/>
      <c r="AR450" s="1030"/>
    </row>
    <row r="451" spans="1:44" ht="15" customHeight="1" x14ac:dyDescent="0.25">
      <c r="A451" s="962"/>
      <c r="B451" s="991"/>
      <c r="C451" s="945"/>
      <c r="D451" s="945"/>
      <c r="E451" s="1031" t="s">
        <v>532</v>
      </c>
      <c r="F451" s="945"/>
      <c r="G451" s="945"/>
      <c r="H451" s="945"/>
      <c r="I451" s="158" t="s">
        <v>184</v>
      </c>
      <c r="J451" s="155" t="s">
        <v>147</v>
      </c>
      <c r="K451" s="1034"/>
      <c r="L451" s="1043"/>
      <c r="M451" s="1029"/>
      <c r="N451" s="1030"/>
      <c r="O451" s="1026" t="s">
        <v>533</v>
      </c>
      <c r="P451" s="1030"/>
      <c r="Q451" s="153" t="s">
        <v>150</v>
      </c>
      <c r="R451" s="154"/>
      <c r="S451" s="153" t="s">
        <v>684</v>
      </c>
      <c r="T451" s="1028">
        <v>0</v>
      </c>
      <c r="U451" s="1028" t="s">
        <v>685</v>
      </c>
      <c r="V451" s="987"/>
      <c r="W451" s="1028">
        <v>0</v>
      </c>
      <c r="X451" s="1028" t="b">
        <v>0</v>
      </c>
      <c r="Y451" s="1028"/>
      <c r="Z451" s="968"/>
      <c r="AA451" s="968"/>
      <c r="AB451" s="968"/>
      <c r="AC451" s="968"/>
      <c r="AD451" s="944"/>
      <c r="AE451" s="970"/>
      <c r="AF451" s="1041"/>
      <c r="AG451" s="1042"/>
      <c r="AH451" s="1041"/>
      <c r="AI451" s="1029"/>
      <c r="AJ451" s="1029"/>
      <c r="AK451" s="1029"/>
      <c r="AL451" s="956"/>
      <c r="AM451" s="1030"/>
      <c r="AN451" s="1027" t="s">
        <v>800</v>
      </c>
      <c r="AO451" s="942"/>
      <c r="AP451" s="942"/>
      <c r="AQ451" s="1030"/>
      <c r="AR451" s="1030" t="s">
        <v>801</v>
      </c>
    </row>
    <row r="452" spans="1:44" x14ac:dyDescent="0.25">
      <c r="A452" s="962"/>
      <c r="B452" s="991"/>
      <c r="C452" s="945"/>
      <c r="D452" s="945"/>
      <c r="E452" s="1032"/>
      <c r="F452" s="945"/>
      <c r="G452" s="945"/>
      <c r="H452" s="945"/>
      <c r="I452" s="156" t="s">
        <v>185</v>
      </c>
      <c r="J452" s="155" t="s">
        <v>147</v>
      </c>
      <c r="K452" s="1034"/>
      <c r="L452" s="1043"/>
      <c r="M452" s="1029"/>
      <c r="N452" s="1030"/>
      <c r="O452" s="1026"/>
      <c r="P452" s="1030"/>
      <c r="Q452" s="153" t="s">
        <v>162</v>
      </c>
      <c r="R452" s="154"/>
      <c r="S452" s="153" t="s">
        <v>684</v>
      </c>
      <c r="T452" s="1028"/>
      <c r="U452" s="1028"/>
      <c r="V452" s="987"/>
      <c r="W452" s="1028"/>
      <c r="X452" s="1028"/>
      <c r="Y452" s="1028"/>
      <c r="Z452" s="966"/>
      <c r="AA452" s="966"/>
      <c r="AB452" s="966"/>
      <c r="AC452" s="966"/>
      <c r="AD452" s="945"/>
      <c r="AE452" s="971"/>
      <c r="AF452" s="1041"/>
      <c r="AG452" s="1042"/>
      <c r="AH452" s="1041"/>
      <c r="AI452" s="1029"/>
      <c r="AJ452" s="1029"/>
      <c r="AK452" s="1029"/>
      <c r="AL452" s="956"/>
      <c r="AM452" s="1030"/>
      <c r="AN452" s="1027"/>
      <c r="AO452" s="942"/>
      <c r="AP452" s="942"/>
      <c r="AQ452" s="1030"/>
      <c r="AR452" s="1030"/>
    </row>
    <row r="453" spans="1:44" x14ac:dyDescent="0.25">
      <c r="A453" s="962"/>
      <c r="B453" s="991"/>
      <c r="C453" s="945"/>
      <c r="D453" s="945"/>
      <c r="E453" s="1032"/>
      <c r="F453" s="945"/>
      <c r="G453" s="945"/>
      <c r="H453" s="945"/>
      <c r="I453" s="156" t="s">
        <v>186</v>
      </c>
      <c r="J453" s="155" t="s">
        <v>147</v>
      </c>
      <c r="K453" s="1034"/>
      <c r="L453" s="1043"/>
      <c r="M453" s="1029"/>
      <c r="N453" s="1030"/>
      <c r="O453" s="1026"/>
      <c r="P453" s="1030"/>
      <c r="Q453" s="153" t="s">
        <v>165</v>
      </c>
      <c r="R453" s="154"/>
      <c r="S453" s="153" t="s">
        <v>684</v>
      </c>
      <c r="T453" s="1028"/>
      <c r="U453" s="1028"/>
      <c r="V453" s="987"/>
      <c r="W453" s="1028"/>
      <c r="X453" s="1028"/>
      <c r="Y453" s="1028"/>
      <c r="Z453" s="966"/>
      <c r="AA453" s="966"/>
      <c r="AB453" s="966"/>
      <c r="AC453" s="966"/>
      <c r="AD453" s="945"/>
      <c r="AE453" s="971"/>
      <c r="AF453" s="1041"/>
      <c r="AG453" s="1042"/>
      <c r="AH453" s="1041"/>
      <c r="AI453" s="1029"/>
      <c r="AJ453" s="1029"/>
      <c r="AK453" s="1029"/>
      <c r="AL453" s="956"/>
      <c r="AM453" s="1030"/>
      <c r="AN453" s="1027"/>
      <c r="AO453" s="942"/>
      <c r="AP453" s="942"/>
      <c r="AQ453" s="1030"/>
      <c r="AR453" s="1030"/>
    </row>
    <row r="454" spans="1:44" x14ac:dyDescent="0.25">
      <c r="A454" s="962"/>
      <c r="B454" s="991"/>
      <c r="C454" s="945"/>
      <c r="D454" s="945"/>
      <c r="E454" s="1032"/>
      <c r="F454" s="945"/>
      <c r="G454" s="945"/>
      <c r="H454" s="945"/>
      <c r="I454" s="156" t="s">
        <v>187</v>
      </c>
      <c r="J454" s="155" t="s">
        <v>147</v>
      </c>
      <c r="K454" s="1034"/>
      <c r="L454" s="1043"/>
      <c r="M454" s="1029"/>
      <c r="N454" s="1030"/>
      <c r="O454" s="1026"/>
      <c r="P454" s="1030"/>
      <c r="Q454" s="153" t="s">
        <v>169</v>
      </c>
      <c r="R454" s="154"/>
      <c r="S454" s="153" t="s">
        <v>684</v>
      </c>
      <c r="T454" s="1028"/>
      <c r="U454" s="1028"/>
      <c r="V454" s="987"/>
      <c r="W454" s="1028"/>
      <c r="X454" s="1028"/>
      <c r="Y454" s="1028"/>
      <c r="Z454" s="966"/>
      <c r="AA454" s="966"/>
      <c r="AB454" s="966"/>
      <c r="AC454" s="966"/>
      <c r="AD454" s="945"/>
      <c r="AE454" s="971"/>
      <c r="AF454" s="1041"/>
      <c r="AG454" s="1042"/>
      <c r="AH454" s="1041"/>
      <c r="AI454" s="1029"/>
      <c r="AJ454" s="1029"/>
      <c r="AK454" s="1029"/>
      <c r="AL454" s="956"/>
      <c r="AM454" s="1030"/>
      <c r="AN454" s="1027"/>
      <c r="AO454" s="942"/>
      <c r="AP454" s="942"/>
      <c r="AQ454" s="1030"/>
      <c r="AR454" s="1030"/>
    </row>
    <row r="455" spans="1:44" x14ac:dyDescent="0.25">
      <c r="A455" s="962"/>
      <c r="B455" s="991"/>
      <c r="C455" s="945"/>
      <c r="D455" s="945"/>
      <c r="E455" s="1032"/>
      <c r="F455" s="945"/>
      <c r="G455" s="945"/>
      <c r="H455" s="945"/>
      <c r="I455" s="156" t="s">
        <v>188</v>
      </c>
      <c r="J455" s="155" t="s">
        <v>168</v>
      </c>
      <c r="K455" s="1034"/>
      <c r="L455" s="1043"/>
      <c r="M455" s="1029"/>
      <c r="N455" s="1030"/>
      <c r="O455" s="1026"/>
      <c r="P455" s="1030"/>
      <c r="Q455" s="153" t="s">
        <v>172</v>
      </c>
      <c r="R455" s="154"/>
      <c r="S455" s="153" t="s">
        <v>684</v>
      </c>
      <c r="T455" s="1028"/>
      <c r="U455" s="1028"/>
      <c r="V455" s="987"/>
      <c r="W455" s="1028"/>
      <c r="X455" s="1028"/>
      <c r="Y455" s="1028"/>
      <c r="Z455" s="966"/>
      <c r="AA455" s="966"/>
      <c r="AB455" s="966"/>
      <c r="AC455" s="966"/>
      <c r="AD455" s="945"/>
      <c r="AE455" s="971"/>
      <c r="AF455" s="1041"/>
      <c r="AG455" s="1042"/>
      <c r="AH455" s="1041"/>
      <c r="AI455" s="1029"/>
      <c r="AJ455" s="1029"/>
      <c r="AK455" s="1029"/>
      <c r="AL455" s="956"/>
      <c r="AM455" s="1030"/>
      <c r="AN455" s="1027"/>
      <c r="AO455" s="942"/>
      <c r="AP455" s="942"/>
      <c r="AQ455" s="1030"/>
      <c r="AR455" s="1030"/>
    </row>
    <row r="456" spans="1:44" x14ac:dyDescent="0.25">
      <c r="A456" s="962"/>
      <c r="B456" s="991"/>
      <c r="C456" s="945"/>
      <c r="D456" s="945"/>
      <c r="E456" s="1032"/>
      <c r="F456" s="945"/>
      <c r="G456" s="945"/>
      <c r="H456" s="945"/>
      <c r="I456" s="156" t="s">
        <v>189</v>
      </c>
      <c r="J456" s="155" t="s">
        <v>147</v>
      </c>
      <c r="K456" s="1034"/>
      <c r="L456" s="1043"/>
      <c r="M456" s="1029"/>
      <c r="N456" s="1030"/>
      <c r="O456" s="1026"/>
      <c r="P456" s="1030"/>
      <c r="Q456" s="153" t="s">
        <v>175</v>
      </c>
      <c r="R456" s="154"/>
      <c r="S456" s="153" t="s">
        <v>684</v>
      </c>
      <c r="T456" s="1028"/>
      <c r="U456" s="1028"/>
      <c r="V456" s="987"/>
      <c r="W456" s="1028"/>
      <c r="X456" s="1028"/>
      <c r="Y456" s="1028"/>
      <c r="Z456" s="966"/>
      <c r="AA456" s="966"/>
      <c r="AB456" s="966"/>
      <c r="AC456" s="966"/>
      <c r="AD456" s="945"/>
      <c r="AE456" s="971"/>
      <c r="AF456" s="1041"/>
      <c r="AG456" s="1042"/>
      <c r="AH456" s="1041"/>
      <c r="AI456" s="1029"/>
      <c r="AJ456" s="1029"/>
      <c r="AK456" s="1029"/>
      <c r="AL456" s="956"/>
      <c r="AM456" s="1030"/>
      <c r="AN456" s="1027"/>
      <c r="AO456" s="942"/>
      <c r="AP456" s="942"/>
      <c r="AQ456" s="1030"/>
      <c r="AR456" s="1030"/>
    </row>
    <row r="457" spans="1:44" x14ac:dyDescent="0.25">
      <c r="A457" s="962"/>
      <c r="B457" s="991"/>
      <c r="C457" s="945"/>
      <c r="D457" s="945"/>
      <c r="E457" s="1032"/>
      <c r="F457" s="945"/>
      <c r="G457" s="945"/>
      <c r="H457" s="945"/>
      <c r="I457" s="156" t="s">
        <v>190</v>
      </c>
      <c r="J457" s="155" t="s">
        <v>168</v>
      </c>
      <c r="K457" s="1034"/>
      <c r="L457" s="1043"/>
      <c r="M457" s="1029"/>
      <c r="N457" s="1030"/>
      <c r="O457" s="1026"/>
      <c r="P457" s="1030"/>
      <c r="Q457" s="153" t="s">
        <v>178</v>
      </c>
      <c r="R457" s="154"/>
      <c r="S457" s="153" t="s">
        <v>684</v>
      </c>
      <c r="T457" s="1028"/>
      <c r="U457" s="1028"/>
      <c r="V457" s="987"/>
      <c r="W457" s="1028"/>
      <c r="X457" s="1028"/>
      <c r="Y457" s="1028"/>
      <c r="Z457" s="966"/>
      <c r="AA457" s="966"/>
      <c r="AB457" s="966"/>
      <c r="AC457" s="966"/>
      <c r="AD457" s="945"/>
      <c r="AE457" s="971"/>
      <c r="AF457" s="1041"/>
      <c r="AG457" s="1042"/>
      <c r="AH457" s="1041"/>
      <c r="AI457" s="1029"/>
      <c r="AJ457" s="1029"/>
      <c r="AK457" s="1029"/>
      <c r="AL457" s="956"/>
      <c r="AM457" s="1030"/>
      <c r="AN457" s="1027"/>
      <c r="AO457" s="942"/>
      <c r="AP457" s="942"/>
      <c r="AQ457" s="1030"/>
      <c r="AR457" s="1030"/>
    </row>
    <row r="458" spans="1:44" x14ac:dyDescent="0.25">
      <c r="A458" s="962"/>
      <c r="B458" s="991"/>
      <c r="C458" s="946"/>
      <c r="D458" s="946"/>
      <c r="E458" s="1033"/>
      <c r="F458" s="946"/>
      <c r="G458" s="946"/>
      <c r="H458" s="946"/>
      <c r="I458" s="156" t="s">
        <v>191</v>
      </c>
      <c r="J458" s="155" t="s">
        <v>168</v>
      </c>
      <c r="K458" s="1034"/>
      <c r="L458" s="1043"/>
      <c r="M458" s="1029"/>
      <c r="N458" s="1030"/>
      <c r="O458" s="1026"/>
      <c r="P458" s="1030"/>
      <c r="Q458" s="153"/>
      <c r="R458" s="154"/>
      <c r="S458" s="153"/>
      <c r="T458" s="1028"/>
      <c r="U458" s="1028"/>
      <c r="V458" s="987"/>
      <c r="W458" s="1028"/>
      <c r="X458" s="1028"/>
      <c r="Y458" s="1028"/>
      <c r="Z458" s="967"/>
      <c r="AA458" s="967"/>
      <c r="AB458" s="967"/>
      <c r="AC458" s="967"/>
      <c r="AD458" s="946"/>
      <c r="AE458" s="972"/>
      <c r="AF458" s="1041"/>
      <c r="AG458" s="1042"/>
      <c r="AH458" s="1041"/>
      <c r="AI458" s="1029"/>
      <c r="AJ458" s="1029"/>
      <c r="AK458" s="1029"/>
      <c r="AL458" s="956"/>
      <c r="AM458" s="1030"/>
      <c r="AN458" s="1027"/>
      <c r="AO458" s="942"/>
      <c r="AP458" s="942"/>
      <c r="AQ458" s="1030"/>
      <c r="AR458" s="1030"/>
    </row>
    <row r="459" spans="1:44" ht="15" customHeight="1" x14ac:dyDescent="0.25">
      <c r="A459" s="962">
        <v>24</v>
      </c>
      <c r="B459" s="991" t="s">
        <v>802</v>
      </c>
      <c r="C459" s="953" t="s">
        <v>803</v>
      </c>
      <c r="D459" s="953" t="s">
        <v>142</v>
      </c>
      <c r="E459" s="1026" t="s">
        <v>804</v>
      </c>
      <c r="F459" s="953" t="s">
        <v>805</v>
      </c>
      <c r="G459" s="944" t="s">
        <v>806</v>
      </c>
      <c r="H459" s="1030" t="s">
        <v>196</v>
      </c>
      <c r="I459" s="158" t="s">
        <v>146</v>
      </c>
      <c r="J459" s="155" t="s">
        <v>168</v>
      </c>
      <c r="K459" s="1034">
        <v>8</v>
      </c>
      <c r="L459" s="1043" t="s">
        <v>40</v>
      </c>
      <c r="M459" s="1029" t="s">
        <v>647</v>
      </c>
      <c r="N459" s="1030" t="s">
        <v>528</v>
      </c>
      <c r="O459" s="1026" t="s">
        <v>807</v>
      </c>
      <c r="P459" s="1030" t="s">
        <v>149</v>
      </c>
      <c r="Q459" s="153" t="s">
        <v>150</v>
      </c>
      <c r="R459" s="154" t="s">
        <v>151</v>
      </c>
      <c r="S459" s="153">
        <v>15</v>
      </c>
      <c r="T459" s="1028">
        <v>100</v>
      </c>
      <c r="U459" s="1028" t="s">
        <v>152</v>
      </c>
      <c r="V459" s="987" t="s">
        <v>152</v>
      </c>
      <c r="W459" s="1028" t="s">
        <v>152</v>
      </c>
      <c r="X459" s="1028">
        <v>100</v>
      </c>
      <c r="Y459" s="1028">
        <v>100</v>
      </c>
      <c r="Z459" s="936" t="s">
        <v>66</v>
      </c>
      <c r="AA459" s="968">
        <v>1</v>
      </c>
      <c r="AB459" s="968">
        <v>1</v>
      </c>
      <c r="AC459" s="968">
        <v>2</v>
      </c>
      <c r="AD459" s="944" t="s">
        <v>808</v>
      </c>
      <c r="AE459" s="970" t="s">
        <v>809</v>
      </c>
      <c r="AF459" s="1041" t="s">
        <v>152</v>
      </c>
      <c r="AG459" s="1042" t="s">
        <v>156</v>
      </c>
      <c r="AH459" s="1041" t="s">
        <v>157</v>
      </c>
      <c r="AI459" s="1029" t="s">
        <v>145</v>
      </c>
      <c r="AJ459" s="1029" t="s">
        <v>651</v>
      </c>
      <c r="AK459" s="1029" t="s">
        <v>40</v>
      </c>
      <c r="AL459" s="956" t="s">
        <v>652</v>
      </c>
      <c r="AM459" s="1030" t="s">
        <v>528</v>
      </c>
      <c r="AN459" s="1027" t="s">
        <v>810</v>
      </c>
      <c r="AO459" s="942">
        <v>44562</v>
      </c>
      <c r="AP459" s="942">
        <v>44926</v>
      </c>
      <c r="AQ459" s="1030" t="s">
        <v>811</v>
      </c>
      <c r="AR459" s="1030" t="s">
        <v>812</v>
      </c>
    </row>
    <row r="460" spans="1:44" x14ac:dyDescent="0.25">
      <c r="A460" s="962"/>
      <c r="B460" s="991"/>
      <c r="C460" s="953"/>
      <c r="D460" s="953"/>
      <c r="E460" s="1026"/>
      <c r="F460" s="953"/>
      <c r="G460" s="945"/>
      <c r="H460" s="1030"/>
      <c r="I460" s="158" t="s">
        <v>161</v>
      </c>
      <c r="J460" s="155" t="s">
        <v>147</v>
      </c>
      <c r="K460" s="1034"/>
      <c r="L460" s="1043"/>
      <c r="M460" s="1029"/>
      <c r="N460" s="1030"/>
      <c r="O460" s="1026"/>
      <c r="P460" s="1030"/>
      <c r="Q460" s="153" t="s">
        <v>162</v>
      </c>
      <c r="R460" s="154" t="s">
        <v>163</v>
      </c>
      <c r="S460" s="153">
        <v>15</v>
      </c>
      <c r="T460" s="1028"/>
      <c r="U460" s="1028"/>
      <c r="V460" s="987"/>
      <c r="W460" s="1028"/>
      <c r="X460" s="1028"/>
      <c r="Y460" s="1028"/>
      <c r="Z460" s="937"/>
      <c r="AA460" s="966"/>
      <c r="AB460" s="966"/>
      <c r="AC460" s="966"/>
      <c r="AD460" s="945"/>
      <c r="AE460" s="971"/>
      <c r="AF460" s="1041"/>
      <c r="AG460" s="1042"/>
      <c r="AH460" s="1041"/>
      <c r="AI460" s="1029"/>
      <c r="AJ460" s="1029"/>
      <c r="AK460" s="1029"/>
      <c r="AL460" s="956"/>
      <c r="AM460" s="1030"/>
      <c r="AN460" s="1027"/>
      <c r="AO460" s="942"/>
      <c r="AP460" s="942"/>
      <c r="AQ460" s="1030"/>
      <c r="AR460" s="1030"/>
    </row>
    <row r="461" spans="1:44" x14ac:dyDescent="0.25">
      <c r="A461" s="962"/>
      <c r="B461" s="991"/>
      <c r="C461" s="953"/>
      <c r="D461" s="953"/>
      <c r="E461" s="1026"/>
      <c r="F461" s="953"/>
      <c r="G461" s="945"/>
      <c r="H461" s="1030"/>
      <c r="I461" s="158" t="s">
        <v>164</v>
      </c>
      <c r="J461" s="155" t="s">
        <v>168</v>
      </c>
      <c r="K461" s="1034"/>
      <c r="L461" s="1043"/>
      <c r="M461" s="1029"/>
      <c r="N461" s="1030"/>
      <c r="O461" s="1026"/>
      <c r="P461" s="1030"/>
      <c r="Q461" s="153" t="s">
        <v>165</v>
      </c>
      <c r="R461" s="154" t="s">
        <v>166</v>
      </c>
      <c r="S461" s="153">
        <v>15</v>
      </c>
      <c r="T461" s="1028"/>
      <c r="U461" s="1028"/>
      <c r="V461" s="987"/>
      <c r="W461" s="1028"/>
      <c r="X461" s="1028"/>
      <c r="Y461" s="1028"/>
      <c r="Z461" s="937"/>
      <c r="AA461" s="966"/>
      <c r="AB461" s="966"/>
      <c r="AC461" s="966"/>
      <c r="AD461" s="945"/>
      <c r="AE461" s="971"/>
      <c r="AF461" s="1041"/>
      <c r="AG461" s="1042"/>
      <c r="AH461" s="1041"/>
      <c r="AI461" s="1029"/>
      <c r="AJ461" s="1029"/>
      <c r="AK461" s="1029"/>
      <c r="AL461" s="956"/>
      <c r="AM461" s="1030"/>
      <c r="AN461" s="1027"/>
      <c r="AO461" s="942"/>
      <c r="AP461" s="942"/>
      <c r="AQ461" s="1030"/>
      <c r="AR461" s="1030"/>
    </row>
    <row r="462" spans="1:44" x14ac:dyDescent="0.25">
      <c r="A462" s="962"/>
      <c r="B462" s="991"/>
      <c r="C462" s="953"/>
      <c r="D462" s="953"/>
      <c r="E462" s="1026"/>
      <c r="F462" s="953"/>
      <c r="G462" s="945"/>
      <c r="H462" s="1030"/>
      <c r="I462" s="158" t="s">
        <v>167</v>
      </c>
      <c r="J462" s="155" t="s">
        <v>147</v>
      </c>
      <c r="K462" s="1034"/>
      <c r="L462" s="1043"/>
      <c r="M462" s="1029"/>
      <c r="N462" s="1030"/>
      <c r="O462" s="1026"/>
      <c r="P462" s="1030"/>
      <c r="Q462" s="153" t="s">
        <v>169</v>
      </c>
      <c r="R462" s="154" t="s">
        <v>170</v>
      </c>
      <c r="S462" s="153">
        <v>15</v>
      </c>
      <c r="T462" s="1028"/>
      <c r="U462" s="1028"/>
      <c r="V462" s="987"/>
      <c r="W462" s="1028"/>
      <c r="X462" s="1028"/>
      <c r="Y462" s="1028"/>
      <c r="Z462" s="937"/>
      <c r="AA462" s="966"/>
      <c r="AB462" s="966"/>
      <c r="AC462" s="966"/>
      <c r="AD462" s="945"/>
      <c r="AE462" s="971"/>
      <c r="AF462" s="1041"/>
      <c r="AG462" s="1042"/>
      <c r="AH462" s="1041"/>
      <c r="AI462" s="1029"/>
      <c r="AJ462" s="1029"/>
      <c r="AK462" s="1029"/>
      <c r="AL462" s="956"/>
      <c r="AM462" s="1030"/>
      <c r="AN462" s="1027"/>
      <c r="AO462" s="942"/>
      <c r="AP462" s="942"/>
      <c r="AQ462" s="1030"/>
      <c r="AR462" s="1030"/>
    </row>
    <row r="463" spans="1:44" x14ac:dyDescent="0.25">
      <c r="A463" s="962"/>
      <c r="B463" s="991"/>
      <c r="C463" s="953"/>
      <c r="D463" s="953"/>
      <c r="E463" s="1026"/>
      <c r="F463" s="953"/>
      <c r="G463" s="945"/>
      <c r="H463" s="1030"/>
      <c r="I463" s="158" t="s">
        <v>171</v>
      </c>
      <c r="J463" s="155" t="s">
        <v>147</v>
      </c>
      <c r="K463" s="1034"/>
      <c r="L463" s="1043"/>
      <c r="M463" s="1029"/>
      <c r="N463" s="1030"/>
      <c r="O463" s="1026"/>
      <c r="P463" s="1030"/>
      <c r="Q463" s="153" t="s">
        <v>172</v>
      </c>
      <c r="R463" s="154" t="s">
        <v>173</v>
      </c>
      <c r="S463" s="153">
        <v>15</v>
      </c>
      <c r="T463" s="1028"/>
      <c r="U463" s="1028"/>
      <c r="V463" s="987"/>
      <c r="W463" s="1028"/>
      <c r="X463" s="1028"/>
      <c r="Y463" s="1028"/>
      <c r="Z463" s="937"/>
      <c r="AA463" s="966"/>
      <c r="AB463" s="966"/>
      <c r="AC463" s="966"/>
      <c r="AD463" s="945"/>
      <c r="AE463" s="971"/>
      <c r="AF463" s="1041"/>
      <c r="AG463" s="1042"/>
      <c r="AH463" s="1041"/>
      <c r="AI463" s="1029"/>
      <c r="AJ463" s="1029"/>
      <c r="AK463" s="1029"/>
      <c r="AL463" s="956"/>
      <c r="AM463" s="1030"/>
      <c r="AN463" s="1027"/>
      <c r="AO463" s="942"/>
      <c r="AP463" s="942"/>
      <c r="AQ463" s="1030"/>
      <c r="AR463" s="1030"/>
    </row>
    <row r="464" spans="1:44" x14ac:dyDescent="0.25">
      <c r="A464" s="962"/>
      <c r="B464" s="991"/>
      <c r="C464" s="953"/>
      <c r="D464" s="953"/>
      <c r="E464" s="1026"/>
      <c r="F464" s="953"/>
      <c r="G464" s="945"/>
      <c r="H464" s="1030"/>
      <c r="I464" s="158" t="s">
        <v>174</v>
      </c>
      <c r="J464" s="155" t="s">
        <v>147</v>
      </c>
      <c r="K464" s="1034"/>
      <c r="L464" s="1043"/>
      <c r="M464" s="1029"/>
      <c r="N464" s="1030"/>
      <c r="O464" s="1026"/>
      <c r="P464" s="1030"/>
      <c r="Q464" s="153" t="s">
        <v>175</v>
      </c>
      <c r="R464" s="154" t="s">
        <v>176</v>
      </c>
      <c r="S464" s="153">
        <v>15</v>
      </c>
      <c r="T464" s="1028"/>
      <c r="U464" s="1028"/>
      <c r="V464" s="987"/>
      <c r="W464" s="1028"/>
      <c r="X464" s="1028"/>
      <c r="Y464" s="1028"/>
      <c r="Z464" s="937"/>
      <c r="AA464" s="966"/>
      <c r="AB464" s="966"/>
      <c r="AC464" s="966"/>
      <c r="AD464" s="945"/>
      <c r="AE464" s="971"/>
      <c r="AF464" s="1041"/>
      <c r="AG464" s="1042"/>
      <c r="AH464" s="1041"/>
      <c r="AI464" s="1029"/>
      <c r="AJ464" s="1029"/>
      <c r="AK464" s="1029"/>
      <c r="AL464" s="956"/>
      <c r="AM464" s="1030"/>
      <c r="AN464" s="1027"/>
      <c r="AO464" s="942"/>
      <c r="AP464" s="942"/>
      <c r="AQ464" s="1030"/>
      <c r="AR464" s="1030"/>
    </row>
    <row r="465" spans="1:44" x14ac:dyDescent="0.25">
      <c r="A465" s="962"/>
      <c r="B465" s="991"/>
      <c r="C465" s="953"/>
      <c r="D465" s="953"/>
      <c r="E465" s="1026"/>
      <c r="F465" s="953"/>
      <c r="G465" s="945"/>
      <c r="H465" s="1030"/>
      <c r="I465" s="158" t="s">
        <v>177</v>
      </c>
      <c r="J465" s="155" t="s">
        <v>147</v>
      </c>
      <c r="K465" s="1034"/>
      <c r="L465" s="1043"/>
      <c r="M465" s="1029"/>
      <c r="N465" s="1030"/>
      <c r="O465" s="1026"/>
      <c r="P465" s="1030"/>
      <c r="Q465" s="153" t="s">
        <v>178</v>
      </c>
      <c r="R465" s="154" t="s">
        <v>179</v>
      </c>
      <c r="S465" s="153">
        <v>10</v>
      </c>
      <c r="T465" s="1028"/>
      <c r="U465" s="1028"/>
      <c r="V465" s="987"/>
      <c r="W465" s="1028"/>
      <c r="X465" s="1028"/>
      <c r="Y465" s="1028"/>
      <c r="Z465" s="937"/>
      <c r="AA465" s="966"/>
      <c r="AB465" s="966"/>
      <c r="AC465" s="966"/>
      <c r="AD465" s="945"/>
      <c r="AE465" s="971"/>
      <c r="AF465" s="1041"/>
      <c r="AG465" s="1042"/>
      <c r="AH465" s="1041"/>
      <c r="AI465" s="1029"/>
      <c r="AJ465" s="1029"/>
      <c r="AK465" s="1029"/>
      <c r="AL465" s="956"/>
      <c r="AM465" s="1030"/>
      <c r="AN465" s="1027"/>
      <c r="AO465" s="942"/>
      <c r="AP465" s="942"/>
      <c r="AQ465" s="1030"/>
      <c r="AR465" s="1030"/>
    </row>
    <row r="466" spans="1:44" ht="46.5" customHeight="1" x14ac:dyDescent="0.25">
      <c r="A466" s="962"/>
      <c r="B466" s="991"/>
      <c r="C466" s="953"/>
      <c r="D466" s="953"/>
      <c r="E466" s="1026"/>
      <c r="F466" s="953"/>
      <c r="G466" s="945"/>
      <c r="H466" s="1030"/>
      <c r="I466" s="158" t="s">
        <v>180</v>
      </c>
      <c r="J466" s="155" t="s">
        <v>168</v>
      </c>
      <c r="K466" s="1034"/>
      <c r="L466" s="1043"/>
      <c r="M466" s="1029"/>
      <c r="N466" s="1030"/>
      <c r="O466" s="1026"/>
      <c r="P466" s="1030"/>
      <c r="Q466" s="1028"/>
      <c r="R466" s="987"/>
      <c r="S466" s="1028"/>
      <c r="T466" s="1028"/>
      <c r="U466" s="1028"/>
      <c r="V466" s="987"/>
      <c r="W466" s="1028"/>
      <c r="X466" s="1028"/>
      <c r="Y466" s="1028"/>
      <c r="Z466" s="937"/>
      <c r="AA466" s="966"/>
      <c r="AB466" s="966"/>
      <c r="AC466" s="966"/>
      <c r="AD466" s="945"/>
      <c r="AE466" s="971"/>
      <c r="AF466" s="1041"/>
      <c r="AG466" s="1042"/>
      <c r="AH466" s="1041"/>
      <c r="AI466" s="1029"/>
      <c r="AJ466" s="1029"/>
      <c r="AK466" s="1029"/>
      <c r="AL466" s="956"/>
      <c r="AM466" s="1030"/>
      <c r="AN466" s="1027"/>
      <c r="AO466" s="942"/>
      <c r="AP466" s="942"/>
      <c r="AQ466" s="1030"/>
      <c r="AR466" s="1030"/>
    </row>
    <row r="467" spans="1:44" ht="33.75" customHeight="1" x14ac:dyDescent="0.25">
      <c r="A467" s="962"/>
      <c r="B467" s="991"/>
      <c r="C467" s="953"/>
      <c r="D467" s="953"/>
      <c r="E467" s="1026"/>
      <c r="F467" s="953"/>
      <c r="G467" s="945"/>
      <c r="H467" s="1030"/>
      <c r="I467" s="158" t="s">
        <v>181</v>
      </c>
      <c r="J467" s="155" t="s">
        <v>168</v>
      </c>
      <c r="K467" s="1034"/>
      <c r="L467" s="1043"/>
      <c r="M467" s="1029"/>
      <c r="N467" s="1030"/>
      <c r="O467" s="1026"/>
      <c r="P467" s="1030"/>
      <c r="Q467" s="1028"/>
      <c r="R467" s="987"/>
      <c r="S467" s="1028"/>
      <c r="T467" s="1028"/>
      <c r="U467" s="1028"/>
      <c r="V467" s="987"/>
      <c r="W467" s="1028"/>
      <c r="X467" s="1028"/>
      <c r="Y467" s="1028"/>
      <c r="Z467" s="937"/>
      <c r="AA467" s="966"/>
      <c r="AB467" s="966"/>
      <c r="AC467" s="966"/>
      <c r="AD467" s="945"/>
      <c r="AE467" s="971"/>
      <c r="AF467" s="1041"/>
      <c r="AG467" s="1042"/>
      <c r="AH467" s="1041"/>
      <c r="AI467" s="1029"/>
      <c r="AJ467" s="1029"/>
      <c r="AK467" s="1029"/>
      <c r="AL467" s="956"/>
      <c r="AM467" s="1030"/>
      <c r="AN467" s="1027"/>
      <c r="AO467" s="942"/>
      <c r="AP467" s="942"/>
      <c r="AQ467" s="1030"/>
      <c r="AR467" s="1030"/>
    </row>
    <row r="468" spans="1:44" ht="59.25" customHeight="1" x14ac:dyDescent="0.25">
      <c r="A468" s="962"/>
      <c r="B468" s="991"/>
      <c r="C468" s="953"/>
      <c r="D468" s="953"/>
      <c r="E468" s="1026"/>
      <c r="F468" s="953"/>
      <c r="G468" s="945"/>
      <c r="H468" s="1030"/>
      <c r="I468" s="158" t="s">
        <v>182</v>
      </c>
      <c r="J468" s="155" t="s">
        <v>168</v>
      </c>
      <c r="K468" s="1034"/>
      <c r="L468" s="1043"/>
      <c r="M468" s="1029"/>
      <c r="N468" s="1030"/>
      <c r="O468" s="1026"/>
      <c r="P468" s="1030"/>
      <c r="Q468" s="1028"/>
      <c r="R468" s="987"/>
      <c r="S468" s="1028"/>
      <c r="T468" s="1028"/>
      <c r="U468" s="1028"/>
      <c r="V468" s="987"/>
      <c r="W468" s="1028"/>
      <c r="X468" s="1028"/>
      <c r="Y468" s="1028"/>
      <c r="Z468" s="937"/>
      <c r="AA468" s="966"/>
      <c r="AB468" s="966"/>
      <c r="AC468" s="966"/>
      <c r="AD468" s="945"/>
      <c r="AE468" s="971"/>
      <c r="AF468" s="1041"/>
      <c r="AG468" s="1042"/>
      <c r="AH468" s="1041"/>
      <c r="AI468" s="1029"/>
      <c r="AJ468" s="1029"/>
      <c r="AK468" s="1029"/>
      <c r="AL468" s="956"/>
      <c r="AM468" s="1030"/>
      <c r="AN468" s="1027"/>
      <c r="AO468" s="942"/>
      <c r="AP468" s="942"/>
      <c r="AQ468" s="1030"/>
      <c r="AR468" s="1030"/>
    </row>
    <row r="469" spans="1:44" ht="119.25" customHeight="1" x14ac:dyDescent="0.25">
      <c r="A469" s="962"/>
      <c r="B469" s="991"/>
      <c r="C469" s="953"/>
      <c r="D469" s="953"/>
      <c r="E469" s="1026"/>
      <c r="F469" s="953"/>
      <c r="G469" s="945"/>
      <c r="H469" s="1030"/>
      <c r="I469" s="158" t="s">
        <v>183</v>
      </c>
      <c r="J469" s="155" t="s">
        <v>147</v>
      </c>
      <c r="K469" s="1034"/>
      <c r="L469" s="1043"/>
      <c r="M469" s="1029"/>
      <c r="N469" s="1030"/>
      <c r="O469" s="1026"/>
      <c r="P469" s="1030"/>
      <c r="Q469" s="1028"/>
      <c r="R469" s="987"/>
      <c r="S469" s="1028"/>
      <c r="T469" s="1028"/>
      <c r="U469" s="1028"/>
      <c r="V469" s="987"/>
      <c r="W469" s="1028"/>
      <c r="X469" s="1028"/>
      <c r="Y469" s="1028"/>
      <c r="Z469" s="938"/>
      <c r="AA469" s="967"/>
      <c r="AB469" s="967"/>
      <c r="AC469" s="967"/>
      <c r="AD469" s="946"/>
      <c r="AE469" s="972"/>
      <c r="AF469" s="1041"/>
      <c r="AG469" s="1042"/>
      <c r="AH469" s="1041"/>
      <c r="AI469" s="1029"/>
      <c r="AJ469" s="1029"/>
      <c r="AK469" s="1029"/>
      <c r="AL469" s="956"/>
      <c r="AM469" s="1030"/>
      <c r="AN469" s="1027"/>
      <c r="AO469" s="942"/>
      <c r="AP469" s="942"/>
      <c r="AQ469" s="1030"/>
      <c r="AR469" s="1030"/>
    </row>
    <row r="470" spans="1:44" ht="15" customHeight="1" x14ac:dyDescent="0.25">
      <c r="A470" s="962"/>
      <c r="B470" s="991"/>
      <c r="C470" s="953"/>
      <c r="D470" s="953"/>
      <c r="E470" s="1044" t="s">
        <v>532</v>
      </c>
      <c r="F470" s="953"/>
      <c r="G470" s="945"/>
      <c r="H470" s="1030"/>
      <c r="I470" s="158" t="s">
        <v>184</v>
      </c>
      <c r="J470" s="155" t="s">
        <v>147</v>
      </c>
      <c r="K470" s="1034"/>
      <c r="L470" s="1043"/>
      <c r="M470" s="1029"/>
      <c r="N470" s="1030"/>
      <c r="O470" s="1044" t="s">
        <v>533</v>
      </c>
      <c r="P470" s="1030"/>
      <c r="Q470" s="153" t="s">
        <v>150</v>
      </c>
      <c r="R470" s="154"/>
      <c r="S470" s="153" t="s">
        <v>684</v>
      </c>
      <c r="T470" s="1028">
        <v>0</v>
      </c>
      <c r="U470" s="1028" t="s">
        <v>685</v>
      </c>
      <c r="V470" s="987"/>
      <c r="W470" s="1028">
        <v>0</v>
      </c>
      <c r="X470" s="1028" t="b">
        <v>0</v>
      </c>
      <c r="Y470" s="1028"/>
      <c r="Z470" s="968"/>
      <c r="AA470" s="968"/>
      <c r="AB470" s="968"/>
      <c r="AC470" s="968"/>
      <c r="AD470" s="1035"/>
      <c r="AE470" s="1038"/>
      <c r="AF470" s="1041"/>
      <c r="AG470" s="1042"/>
      <c r="AH470" s="1041"/>
      <c r="AI470" s="1029"/>
      <c r="AJ470" s="1029"/>
      <c r="AK470" s="1029"/>
      <c r="AL470" s="956"/>
      <c r="AM470" s="1030"/>
      <c r="AN470" s="943" t="s">
        <v>813</v>
      </c>
      <c r="AO470" s="942"/>
      <c r="AP470" s="942"/>
      <c r="AQ470" s="1030"/>
      <c r="AR470" s="1030" t="s">
        <v>801</v>
      </c>
    </row>
    <row r="471" spans="1:44" x14ac:dyDescent="0.25">
      <c r="A471" s="962"/>
      <c r="B471" s="991"/>
      <c r="C471" s="953"/>
      <c r="D471" s="953"/>
      <c r="E471" s="1044"/>
      <c r="F471" s="953"/>
      <c r="G471" s="945"/>
      <c r="H471" s="1030"/>
      <c r="I471" s="156" t="s">
        <v>185</v>
      </c>
      <c r="J471" s="155" t="s">
        <v>168</v>
      </c>
      <c r="K471" s="1034"/>
      <c r="L471" s="1043"/>
      <c r="M471" s="1029"/>
      <c r="N471" s="1030"/>
      <c r="O471" s="1044"/>
      <c r="P471" s="1030"/>
      <c r="Q471" s="153" t="s">
        <v>162</v>
      </c>
      <c r="R471" s="154"/>
      <c r="S471" s="153" t="s">
        <v>684</v>
      </c>
      <c r="T471" s="1028"/>
      <c r="U471" s="1028"/>
      <c r="V471" s="987"/>
      <c r="W471" s="1028"/>
      <c r="X471" s="1028"/>
      <c r="Y471" s="1028"/>
      <c r="Z471" s="966"/>
      <c r="AA471" s="966"/>
      <c r="AB471" s="966"/>
      <c r="AC471" s="966"/>
      <c r="AD471" s="1036"/>
      <c r="AE471" s="1039"/>
      <c r="AF471" s="1041"/>
      <c r="AG471" s="1042"/>
      <c r="AH471" s="1041"/>
      <c r="AI471" s="1029"/>
      <c r="AJ471" s="1029"/>
      <c r="AK471" s="1029"/>
      <c r="AL471" s="956"/>
      <c r="AM471" s="1030"/>
      <c r="AN471" s="943"/>
      <c r="AO471" s="942"/>
      <c r="AP471" s="942"/>
      <c r="AQ471" s="1030"/>
      <c r="AR471" s="1030"/>
    </row>
    <row r="472" spans="1:44" x14ac:dyDescent="0.25">
      <c r="A472" s="962"/>
      <c r="B472" s="991"/>
      <c r="C472" s="953"/>
      <c r="D472" s="953"/>
      <c r="E472" s="1044"/>
      <c r="F472" s="953"/>
      <c r="G472" s="945"/>
      <c r="H472" s="1030"/>
      <c r="I472" s="156" t="s">
        <v>186</v>
      </c>
      <c r="J472" s="155" t="s">
        <v>168</v>
      </c>
      <c r="K472" s="1034"/>
      <c r="L472" s="1043"/>
      <c r="M472" s="1029"/>
      <c r="N472" s="1030"/>
      <c r="O472" s="1044"/>
      <c r="P472" s="1030"/>
      <c r="Q472" s="153" t="s">
        <v>165</v>
      </c>
      <c r="R472" s="154"/>
      <c r="S472" s="153" t="s">
        <v>684</v>
      </c>
      <c r="T472" s="1028"/>
      <c r="U472" s="1028"/>
      <c r="V472" s="987"/>
      <c r="W472" s="1028"/>
      <c r="X472" s="1028"/>
      <c r="Y472" s="1028"/>
      <c r="Z472" s="966"/>
      <c r="AA472" s="966"/>
      <c r="AB472" s="966"/>
      <c r="AC472" s="966"/>
      <c r="AD472" s="1036"/>
      <c r="AE472" s="1039"/>
      <c r="AF472" s="1041"/>
      <c r="AG472" s="1042"/>
      <c r="AH472" s="1041"/>
      <c r="AI472" s="1029"/>
      <c r="AJ472" s="1029"/>
      <c r="AK472" s="1029"/>
      <c r="AL472" s="956"/>
      <c r="AM472" s="1030"/>
      <c r="AN472" s="943"/>
      <c r="AO472" s="942"/>
      <c r="AP472" s="942"/>
      <c r="AQ472" s="1030"/>
      <c r="AR472" s="1030"/>
    </row>
    <row r="473" spans="1:44" x14ac:dyDescent="0.25">
      <c r="A473" s="962"/>
      <c r="B473" s="991"/>
      <c r="C473" s="953"/>
      <c r="D473" s="953"/>
      <c r="E473" s="1044"/>
      <c r="F473" s="953"/>
      <c r="G473" s="945"/>
      <c r="H473" s="1030"/>
      <c r="I473" s="156" t="s">
        <v>187</v>
      </c>
      <c r="J473" s="155" t="s">
        <v>147</v>
      </c>
      <c r="K473" s="1034"/>
      <c r="L473" s="1043"/>
      <c r="M473" s="1029"/>
      <c r="N473" s="1030"/>
      <c r="O473" s="1044"/>
      <c r="P473" s="1030"/>
      <c r="Q473" s="153" t="s">
        <v>169</v>
      </c>
      <c r="R473" s="154"/>
      <c r="S473" s="153" t="s">
        <v>684</v>
      </c>
      <c r="T473" s="1028"/>
      <c r="U473" s="1028"/>
      <c r="V473" s="987"/>
      <c r="W473" s="1028"/>
      <c r="X473" s="1028"/>
      <c r="Y473" s="1028"/>
      <c r="Z473" s="966"/>
      <c r="AA473" s="966"/>
      <c r="AB473" s="966"/>
      <c r="AC473" s="966"/>
      <c r="AD473" s="1036"/>
      <c r="AE473" s="1039"/>
      <c r="AF473" s="1041"/>
      <c r="AG473" s="1042"/>
      <c r="AH473" s="1041"/>
      <c r="AI473" s="1029"/>
      <c r="AJ473" s="1029"/>
      <c r="AK473" s="1029"/>
      <c r="AL473" s="956"/>
      <c r="AM473" s="1030"/>
      <c r="AN473" s="943"/>
      <c r="AO473" s="942"/>
      <c r="AP473" s="942"/>
      <c r="AQ473" s="1030"/>
      <c r="AR473" s="1030"/>
    </row>
    <row r="474" spans="1:44" x14ac:dyDescent="0.25">
      <c r="A474" s="962"/>
      <c r="B474" s="991"/>
      <c r="C474" s="953"/>
      <c r="D474" s="953"/>
      <c r="E474" s="1044"/>
      <c r="F474" s="953"/>
      <c r="G474" s="945"/>
      <c r="H474" s="1030"/>
      <c r="I474" s="156" t="s">
        <v>188</v>
      </c>
      <c r="J474" s="157" t="s">
        <v>168</v>
      </c>
      <c r="K474" s="1034"/>
      <c r="L474" s="1043"/>
      <c r="M474" s="1029"/>
      <c r="N474" s="1030"/>
      <c r="O474" s="1044"/>
      <c r="P474" s="1030"/>
      <c r="Q474" s="153" t="s">
        <v>172</v>
      </c>
      <c r="R474" s="154"/>
      <c r="S474" s="153" t="s">
        <v>684</v>
      </c>
      <c r="T474" s="1028"/>
      <c r="U474" s="1028"/>
      <c r="V474" s="987"/>
      <c r="W474" s="1028"/>
      <c r="X474" s="1028"/>
      <c r="Y474" s="1028"/>
      <c r="Z474" s="966"/>
      <c r="AA474" s="966"/>
      <c r="AB474" s="966"/>
      <c r="AC474" s="966"/>
      <c r="AD474" s="1036"/>
      <c r="AE474" s="1039"/>
      <c r="AF474" s="1041"/>
      <c r="AG474" s="1042"/>
      <c r="AH474" s="1041"/>
      <c r="AI474" s="1029"/>
      <c r="AJ474" s="1029"/>
      <c r="AK474" s="1029"/>
      <c r="AL474" s="956"/>
      <c r="AM474" s="1030"/>
      <c r="AN474" s="943"/>
      <c r="AO474" s="942"/>
      <c r="AP474" s="942"/>
      <c r="AQ474" s="1030"/>
      <c r="AR474" s="1030"/>
    </row>
    <row r="475" spans="1:44" ht="37.5" customHeight="1" x14ac:dyDescent="0.25">
      <c r="A475" s="962"/>
      <c r="B475" s="991"/>
      <c r="C475" s="953"/>
      <c r="D475" s="953"/>
      <c r="E475" s="1044"/>
      <c r="F475" s="953"/>
      <c r="G475" s="945"/>
      <c r="H475" s="1030"/>
      <c r="I475" s="156" t="s">
        <v>189</v>
      </c>
      <c r="J475" s="155" t="s">
        <v>168</v>
      </c>
      <c r="K475" s="1034"/>
      <c r="L475" s="1043"/>
      <c r="M475" s="1029"/>
      <c r="N475" s="1030"/>
      <c r="O475" s="1044"/>
      <c r="P475" s="1030"/>
      <c r="Q475" s="153" t="s">
        <v>175</v>
      </c>
      <c r="R475" s="154"/>
      <c r="S475" s="153" t="s">
        <v>684</v>
      </c>
      <c r="T475" s="1028"/>
      <c r="U475" s="1028"/>
      <c r="V475" s="987"/>
      <c r="W475" s="1028"/>
      <c r="X475" s="1028"/>
      <c r="Y475" s="1028"/>
      <c r="Z475" s="966"/>
      <c r="AA475" s="966"/>
      <c r="AB475" s="966"/>
      <c r="AC475" s="966"/>
      <c r="AD475" s="1036"/>
      <c r="AE475" s="1039"/>
      <c r="AF475" s="1041"/>
      <c r="AG475" s="1042"/>
      <c r="AH475" s="1041"/>
      <c r="AI475" s="1029"/>
      <c r="AJ475" s="1029"/>
      <c r="AK475" s="1029"/>
      <c r="AL475" s="956"/>
      <c r="AM475" s="1030"/>
      <c r="AN475" s="943"/>
      <c r="AO475" s="942"/>
      <c r="AP475" s="942"/>
      <c r="AQ475" s="1030"/>
      <c r="AR475" s="1030"/>
    </row>
    <row r="476" spans="1:44" ht="33" customHeight="1" x14ac:dyDescent="0.25">
      <c r="A476" s="962"/>
      <c r="B476" s="991"/>
      <c r="C476" s="953"/>
      <c r="D476" s="953"/>
      <c r="E476" s="1044"/>
      <c r="F476" s="953"/>
      <c r="G476" s="945"/>
      <c r="H476" s="1030"/>
      <c r="I476" s="156" t="s">
        <v>190</v>
      </c>
      <c r="J476" s="155" t="s">
        <v>168</v>
      </c>
      <c r="K476" s="1034"/>
      <c r="L476" s="1043"/>
      <c r="M476" s="1029"/>
      <c r="N476" s="1030"/>
      <c r="O476" s="1044"/>
      <c r="P476" s="1030"/>
      <c r="Q476" s="153" t="s">
        <v>178</v>
      </c>
      <c r="R476" s="154"/>
      <c r="S476" s="153" t="s">
        <v>684</v>
      </c>
      <c r="T476" s="1028"/>
      <c r="U476" s="1028"/>
      <c r="V476" s="987"/>
      <c r="W476" s="1028"/>
      <c r="X476" s="1028"/>
      <c r="Y476" s="1028"/>
      <c r="Z476" s="966"/>
      <c r="AA476" s="966"/>
      <c r="AB476" s="966"/>
      <c r="AC476" s="966"/>
      <c r="AD476" s="1036"/>
      <c r="AE476" s="1039"/>
      <c r="AF476" s="1041"/>
      <c r="AG476" s="1042"/>
      <c r="AH476" s="1041"/>
      <c r="AI476" s="1029"/>
      <c r="AJ476" s="1029"/>
      <c r="AK476" s="1029"/>
      <c r="AL476" s="956"/>
      <c r="AM476" s="1030"/>
      <c r="AN476" s="943"/>
      <c r="AO476" s="942"/>
      <c r="AP476" s="942"/>
      <c r="AQ476" s="1030"/>
      <c r="AR476" s="1030"/>
    </row>
    <row r="477" spans="1:44" x14ac:dyDescent="0.25">
      <c r="A477" s="962"/>
      <c r="B477" s="991"/>
      <c r="C477" s="953"/>
      <c r="D477" s="953"/>
      <c r="E477" s="1044"/>
      <c r="F477" s="953"/>
      <c r="G477" s="946"/>
      <c r="H477" s="1030"/>
      <c r="I477" s="156" t="s">
        <v>191</v>
      </c>
      <c r="J477" s="155" t="s">
        <v>168</v>
      </c>
      <c r="K477" s="1034"/>
      <c r="L477" s="1043"/>
      <c r="M477" s="1029"/>
      <c r="N477" s="1030"/>
      <c r="O477" s="1044"/>
      <c r="P477" s="1030"/>
      <c r="Q477" s="153"/>
      <c r="R477" s="154"/>
      <c r="S477" s="153"/>
      <c r="T477" s="1028"/>
      <c r="U477" s="1028"/>
      <c r="V477" s="987"/>
      <c r="W477" s="1028"/>
      <c r="X477" s="1028"/>
      <c r="Y477" s="1028"/>
      <c r="Z477" s="967"/>
      <c r="AA477" s="967"/>
      <c r="AB477" s="967"/>
      <c r="AC477" s="967"/>
      <c r="AD477" s="1037"/>
      <c r="AE477" s="1040"/>
      <c r="AF477" s="1041"/>
      <c r="AG477" s="1042"/>
      <c r="AH477" s="1041"/>
      <c r="AI477" s="1029"/>
      <c r="AJ477" s="1029"/>
      <c r="AK477" s="1029"/>
      <c r="AL477" s="956"/>
      <c r="AM477" s="1030"/>
      <c r="AN477" s="943"/>
      <c r="AO477" s="942"/>
      <c r="AP477" s="942"/>
      <c r="AQ477" s="1030"/>
      <c r="AR477" s="1030"/>
    </row>
    <row r="478" spans="1:44" x14ac:dyDescent="0.25">
      <c r="A478" s="962">
        <v>25</v>
      </c>
      <c r="B478" s="991" t="s">
        <v>814</v>
      </c>
      <c r="C478" s="953" t="s">
        <v>815</v>
      </c>
      <c r="D478" s="953" t="s">
        <v>142</v>
      </c>
      <c r="E478" s="1026" t="s">
        <v>816</v>
      </c>
      <c r="F478" s="953" t="s">
        <v>387</v>
      </c>
      <c r="G478" s="944" t="s">
        <v>527</v>
      </c>
      <c r="H478" s="953" t="s">
        <v>145</v>
      </c>
      <c r="I478" s="116" t="s">
        <v>146</v>
      </c>
      <c r="J478" s="149" t="s">
        <v>147</v>
      </c>
      <c r="K478" s="954">
        <v>9</v>
      </c>
      <c r="L478" s="955" t="s">
        <v>40</v>
      </c>
      <c r="M478" s="956" t="s">
        <v>652</v>
      </c>
      <c r="N478" s="953" t="s">
        <v>528</v>
      </c>
      <c r="O478" s="986" t="s">
        <v>817</v>
      </c>
      <c r="P478" s="953" t="s">
        <v>149</v>
      </c>
      <c r="Q478" s="117" t="s">
        <v>150</v>
      </c>
      <c r="R478" s="118" t="s">
        <v>151</v>
      </c>
      <c r="S478" s="117">
        <v>15</v>
      </c>
      <c r="T478" s="957">
        <v>100</v>
      </c>
      <c r="U478" s="957" t="s">
        <v>152</v>
      </c>
      <c r="V478" s="962" t="s">
        <v>152</v>
      </c>
      <c r="W478" s="957" t="s">
        <v>152</v>
      </c>
      <c r="X478" s="957">
        <v>100</v>
      </c>
      <c r="Y478" s="957">
        <v>100</v>
      </c>
      <c r="Z478" s="963" t="s">
        <v>539</v>
      </c>
      <c r="AA478" s="964">
        <v>0.33</v>
      </c>
      <c r="AB478" s="964">
        <v>0.33</v>
      </c>
      <c r="AC478" s="964">
        <v>0.34</v>
      </c>
      <c r="AD478" s="953" t="s">
        <v>389</v>
      </c>
      <c r="AE478" s="974" t="s">
        <v>818</v>
      </c>
      <c r="AF478" s="969" t="s">
        <v>152</v>
      </c>
      <c r="AG478" s="975" t="s">
        <v>156</v>
      </c>
      <c r="AH478" s="969" t="s">
        <v>157</v>
      </c>
      <c r="AI478" s="956" t="s">
        <v>145</v>
      </c>
      <c r="AJ478" s="956" t="s">
        <v>651</v>
      </c>
      <c r="AK478" s="956" t="s">
        <v>40</v>
      </c>
      <c r="AL478" s="956" t="s">
        <v>652</v>
      </c>
      <c r="AM478" s="953" t="s">
        <v>528</v>
      </c>
      <c r="AN478" s="977" t="s">
        <v>819</v>
      </c>
      <c r="AO478" s="942">
        <v>44562</v>
      </c>
      <c r="AP478" s="942">
        <v>44926</v>
      </c>
      <c r="AQ478" s="943" t="s">
        <v>389</v>
      </c>
      <c r="AR478" s="973" t="s">
        <v>820</v>
      </c>
    </row>
    <row r="479" spans="1:44" x14ac:dyDescent="0.25">
      <c r="A479" s="962"/>
      <c r="B479" s="991"/>
      <c r="C479" s="953"/>
      <c r="D479" s="953"/>
      <c r="E479" s="1026"/>
      <c r="F479" s="953"/>
      <c r="G479" s="945"/>
      <c r="H479" s="953"/>
      <c r="I479" s="116" t="s">
        <v>161</v>
      </c>
      <c r="J479" s="149" t="s">
        <v>147</v>
      </c>
      <c r="K479" s="954"/>
      <c r="L479" s="955"/>
      <c r="M479" s="956"/>
      <c r="N479" s="953"/>
      <c r="O479" s="986"/>
      <c r="P479" s="953"/>
      <c r="Q479" s="117" t="s">
        <v>162</v>
      </c>
      <c r="R479" s="118" t="s">
        <v>163</v>
      </c>
      <c r="S479" s="117">
        <v>15</v>
      </c>
      <c r="T479" s="957"/>
      <c r="U479" s="957"/>
      <c r="V479" s="962"/>
      <c r="W479" s="957"/>
      <c r="X479" s="957"/>
      <c r="Y479" s="957"/>
      <c r="Z479" s="963"/>
      <c r="AA479" s="963"/>
      <c r="AB479" s="963"/>
      <c r="AC479" s="963"/>
      <c r="AD479" s="953"/>
      <c r="AE479" s="974"/>
      <c r="AF479" s="969"/>
      <c r="AG479" s="975"/>
      <c r="AH479" s="969"/>
      <c r="AI479" s="956"/>
      <c r="AJ479" s="956"/>
      <c r="AK479" s="956"/>
      <c r="AL479" s="956"/>
      <c r="AM479" s="953"/>
      <c r="AN479" s="978"/>
      <c r="AO479" s="942"/>
      <c r="AP479" s="942"/>
      <c r="AQ479" s="943"/>
      <c r="AR479" s="973"/>
    </row>
    <row r="480" spans="1:44" x14ac:dyDescent="0.25">
      <c r="A480" s="962"/>
      <c r="B480" s="991"/>
      <c r="C480" s="953"/>
      <c r="D480" s="953"/>
      <c r="E480" s="1026"/>
      <c r="F480" s="953"/>
      <c r="G480" s="945"/>
      <c r="H480" s="953"/>
      <c r="I480" s="116" t="s">
        <v>164</v>
      </c>
      <c r="J480" s="149" t="s">
        <v>147</v>
      </c>
      <c r="K480" s="954"/>
      <c r="L480" s="955"/>
      <c r="M480" s="956"/>
      <c r="N480" s="953"/>
      <c r="O480" s="986"/>
      <c r="P480" s="953"/>
      <c r="Q480" s="117" t="s">
        <v>165</v>
      </c>
      <c r="R480" s="118" t="s">
        <v>166</v>
      </c>
      <c r="S480" s="117">
        <v>15</v>
      </c>
      <c r="T480" s="957"/>
      <c r="U480" s="957"/>
      <c r="V480" s="962"/>
      <c r="W480" s="957"/>
      <c r="X480" s="957"/>
      <c r="Y480" s="957"/>
      <c r="Z480" s="963"/>
      <c r="AA480" s="963"/>
      <c r="AB480" s="963"/>
      <c r="AC480" s="963"/>
      <c r="AD480" s="953"/>
      <c r="AE480" s="974"/>
      <c r="AF480" s="969"/>
      <c r="AG480" s="975"/>
      <c r="AH480" s="969"/>
      <c r="AI480" s="956"/>
      <c r="AJ480" s="956"/>
      <c r="AK480" s="956"/>
      <c r="AL480" s="956"/>
      <c r="AM480" s="953"/>
      <c r="AN480" s="978"/>
      <c r="AO480" s="942"/>
      <c r="AP480" s="942"/>
      <c r="AQ480" s="943"/>
      <c r="AR480" s="973"/>
    </row>
    <row r="481" spans="1:44" x14ac:dyDescent="0.25">
      <c r="A481" s="962"/>
      <c r="B481" s="991"/>
      <c r="C481" s="953"/>
      <c r="D481" s="953"/>
      <c r="E481" s="1026"/>
      <c r="F481" s="953"/>
      <c r="G481" s="945"/>
      <c r="H481" s="953"/>
      <c r="I481" s="116" t="s">
        <v>167</v>
      </c>
      <c r="J481" s="149" t="s">
        <v>168</v>
      </c>
      <c r="K481" s="954"/>
      <c r="L481" s="955"/>
      <c r="M481" s="956"/>
      <c r="N481" s="953"/>
      <c r="O481" s="986"/>
      <c r="P481" s="953"/>
      <c r="Q481" s="117" t="s">
        <v>169</v>
      </c>
      <c r="R481" s="118" t="s">
        <v>170</v>
      </c>
      <c r="S481" s="117">
        <v>15</v>
      </c>
      <c r="T481" s="957"/>
      <c r="U481" s="957"/>
      <c r="V481" s="962"/>
      <c r="W481" s="957"/>
      <c r="X481" s="957"/>
      <c r="Y481" s="957"/>
      <c r="Z481" s="963"/>
      <c r="AA481" s="963"/>
      <c r="AB481" s="963"/>
      <c r="AC481" s="963"/>
      <c r="AD481" s="953"/>
      <c r="AE481" s="974"/>
      <c r="AF481" s="969"/>
      <c r="AG481" s="975"/>
      <c r="AH481" s="969"/>
      <c r="AI481" s="956"/>
      <c r="AJ481" s="956"/>
      <c r="AK481" s="956"/>
      <c r="AL481" s="956"/>
      <c r="AM481" s="953"/>
      <c r="AN481" s="978"/>
      <c r="AO481" s="942"/>
      <c r="AP481" s="942"/>
      <c r="AQ481" s="943"/>
      <c r="AR481" s="973"/>
    </row>
    <row r="482" spans="1:44" x14ac:dyDescent="0.25">
      <c r="A482" s="962"/>
      <c r="B482" s="991"/>
      <c r="C482" s="953"/>
      <c r="D482" s="953"/>
      <c r="E482" s="1026"/>
      <c r="F482" s="953"/>
      <c r="G482" s="945"/>
      <c r="H482" s="953"/>
      <c r="I482" s="116" t="s">
        <v>171</v>
      </c>
      <c r="J482" s="149" t="s">
        <v>147</v>
      </c>
      <c r="K482" s="954"/>
      <c r="L482" s="955"/>
      <c r="M482" s="956"/>
      <c r="N482" s="953"/>
      <c r="O482" s="986"/>
      <c r="P482" s="953"/>
      <c r="Q482" s="117" t="s">
        <v>172</v>
      </c>
      <c r="R482" s="118" t="s">
        <v>173</v>
      </c>
      <c r="S482" s="117">
        <v>15</v>
      </c>
      <c r="T482" s="957"/>
      <c r="U482" s="957"/>
      <c r="V482" s="962"/>
      <c r="W482" s="957"/>
      <c r="X482" s="957"/>
      <c r="Y482" s="957"/>
      <c r="Z482" s="963"/>
      <c r="AA482" s="963"/>
      <c r="AB482" s="963"/>
      <c r="AC482" s="963"/>
      <c r="AD482" s="953"/>
      <c r="AE482" s="974"/>
      <c r="AF482" s="969"/>
      <c r="AG482" s="975"/>
      <c r="AH482" s="969"/>
      <c r="AI482" s="956"/>
      <c r="AJ482" s="956"/>
      <c r="AK482" s="956"/>
      <c r="AL482" s="956"/>
      <c r="AM482" s="953"/>
      <c r="AN482" s="978"/>
      <c r="AO482" s="942"/>
      <c r="AP482" s="942"/>
      <c r="AQ482" s="943"/>
      <c r="AR482" s="973"/>
    </row>
    <row r="483" spans="1:44" x14ac:dyDescent="0.25">
      <c r="A483" s="962"/>
      <c r="B483" s="991"/>
      <c r="C483" s="953"/>
      <c r="D483" s="953"/>
      <c r="E483" s="1026"/>
      <c r="F483" s="953"/>
      <c r="G483" s="945"/>
      <c r="H483" s="953"/>
      <c r="I483" s="116" t="s">
        <v>174</v>
      </c>
      <c r="J483" s="149" t="s">
        <v>168</v>
      </c>
      <c r="K483" s="954"/>
      <c r="L483" s="955"/>
      <c r="M483" s="956"/>
      <c r="N483" s="953"/>
      <c r="O483" s="986"/>
      <c r="P483" s="953"/>
      <c r="Q483" s="117" t="s">
        <v>175</v>
      </c>
      <c r="R483" s="118" t="s">
        <v>176</v>
      </c>
      <c r="S483" s="117">
        <v>15</v>
      </c>
      <c r="T483" s="957"/>
      <c r="U483" s="957"/>
      <c r="V483" s="962"/>
      <c r="W483" s="957"/>
      <c r="X483" s="957"/>
      <c r="Y483" s="957"/>
      <c r="Z483" s="963"/>
      <c r="AA483" s="963"/>
      <c r="AB483" s="963"/>
      <c r="AC483" s="963"/>
      <c r="AD483" s="953"/>
      <c r="AE483" s="974"/>
      <c r="AF483" s="969"/>
      <c r="AG483" s="975"/>
      <c r="AH483" s="969"/>
      <c r="AI483" s="956"/>
      <c r="AJ483" s="956"/>
      <c r="AK483" s="956"/>
      <c r="AL483" s="956"/>
      <c r="AM483" s="953"/>
      <c r="AN483" s="978"/>
      <c r="AO483" s="942"/>
      <c r="AP483" s="942"/>
      <c r="AQ483" s="943"/>
      <c r="AR483" s="973"/>
    </row>
    <row r="484" spans="1:44" x14ac:dyDescent="0.25">
      <c r="A484" s="962"/>
      <c r="B484" s="991"/>
      <c r="C484" s="953"/>
      <c r="D484" s="953"/>
      <c r="E484" s="1026"/>
      <c r="F484" s="953"/>
      <c r="G484" s="945"/>
      <c r="H484" s="953"/>
      <c r="I484" s="116" t="s">
        <v>177</v>
      </c>
      <c r="J484" s="149" t="s">
        <v>147</v>
      </c>
      <c r="K484" s="954"/>
      <c r="L484" s="955"/>
      <c r="M484" s="956"/>
      <c r="N484" s="953"/>
      <c r="O484" s="986"/>
      <c r="P484" s="953"/>
      <c r="Q484" s="117" t="s">
        <v>178</v>
      </c>
      <c r="R484" s="118" t="s">
        <v>179</v>
      </c>
      <c r="S484" s="117">
        <v>10</v>
      </c>
      <c r="T484" s="957"/>
      <c r="U484" s="957"/>
      <c r="V484" s="962"/>
      <c r="W484" s="957"/>
      <c r="X484" s="957"/>
      <c r="Y484" s="957"/>
      <c r="Z484" s="963"/>
      <c r="AA484" s="963"/>
      <c r="AB484" s="963"/>
      <c r="AC484" s="963"/>
      <c r="AD484" s="953"/>
      <c r="AE484" s="974"/>
      <c r="AF484" s="969"/>
      <c r="AG484" s="975"/>
      <c r="AH484" s="969"/>
      <c r="AI484" s="956"/>
      <c r="AJ484" s="956"/>
      <c r="AK484" s="956"/>
      <c r="AL484" s="956"/>
      <c r="AM484" s="953"/>
      <c r="AN484" s="978"/>
      <c r="AO484" s="942"/>
      <c r="AP484" s="942"/>
      <c r="AQ484" s="943"/>
      <c r="AR484" s="973"/>
    </row>
    <row r="485" spans="1:44" ht="30" x14ac:dyDescent="0.25">
      <c r="A485" s="962"/>
      <c r="B485" s="991"/>
      <c r="C485" s="953"/>
      <c r="D485" s="953"/>
      <c r="E485" s="1026"/>
      <c r="F485" s="953"/>
      <c r="G485" s="945"/>
      <c r="H485" s="953"/>
      <c r="I485" s="116" t="s">
        <v>180</v>
      </c>
      <c r="J485" s="149" t="s">
        <v>168</v>
      </c>
      <c r="K485" s="954"/>
      <c r="L485" s="955"/>
      <c r="M485" s="956"/>
      <c r="N485" s="953"/>
      <c r="O485" s="986"/>
      <c r="P485" s="953"/>
      <c r="Q485" s="957"/>
      <c r="R485" s="962"/>
      <c r="S485" s="957"/>
      <c r="T485" s="957"/>
      <c r="U485" s="957"/>
      <c r="V485" s="962"/>
      <c r="W485" s="957"/>
      <c r="X485" s="957"/>
      <c r="Y485" s="957"/>
      <c r="Z485" s="963"/>
      <c r="AA485" s="963"/>
      <c r="AB485" s="963"/>
      <c r="AC485" s="963"/>
      <c r="AD485" s="953"/>
      <c r="AE485" s="974"/>
      <c r="AF485" s="969"/>
      <c r="AG485" s="975"/>
      <c r="AH485" s="969"/>
      <c r="AI485" s="956"/>
      <c r="AJ485" s="956"/>
      <c r="AK485" s="956"/>
      <c r="AL485" s="956"/>
      <c r="AM485" s="953"/>
      <c r="AN485" s="978"/>
      <c r="AO485" s="942"/>
      <c r="AP485" s="942"/>
      <c r="AQ485" s="943"/>
      <c r="AR485" s="973"/>
    </row>
    <row r="486" spans="1:44" x14ac:dyDescent="0.25">
      <c r="A486" s="962"/>
      <c r="B486" s="991"/>
      <c r="C486" s="953"/>
      <c r="D486" s="953"/>
      <c r="E486" s="1026"/>
      <c r="F486" s="953"/>
      <c r="G486" s="945"/>
      <c r="H486" s="953"/>
      <c r="I486" s="116" t="s">
        <v>181</v>
      </c>
      <c r="J486" s="149" t="s">
        <v>168</v>
      </c>
      <c r="K486" s="954"/>
      <c r="L486" s="955"/>
      <c r="M486" s="956"/>
      <c r="N486" s="953"/>
      <c r="O486" s="986"/>
      <c r="P486" s="953"/>
      <c r="Q486" s="957"/>
      <c r="R486" s="962"/>
      <c r="S486" s="957"/>
      <c r="T486" s="957"/>
      <c r="U486" s="957"/>
      <c r="V486" s="962"/>
      <c r="W486" s="957"/>
      <c r="X486" s="957"/>
      <c r="Y486" s="957"/>
      <c r="Z486" s="963"/>
      <c r="AA486" s="963"/>
      <c r="AB486" s="963"/>
      <c r="AC486" s="963"/>
      <c r="AD486" s="953"/>
      <c r="AE486" s="974"/>
      <c r="AF486" s="969"/>
      <c r="AG486" s="975"/>
      <c r="AH486" s="969"/>
      <c r="AI486" s="956"/>
      <c r="AJ486" s="956"/>
      <c r="AK486" s="956"/>
      <c r="AL486" s="956"/>
      <c r="AM486" s="953"/>
      <c r="AN486" s="978"/>
      <c r="AO486" s="942"/>
      <c r="AP486" s="942"/>
      <c r="AQ486" s="943"/>
      <c r="AR486" s="973"/>
    </row>
    <row r="487" spans="1:44" x14ac:dyDescent="0.25">
      <c r="A487" s="962"/>
      <c r="B487" s="991"/>
      <c r="C487" s="953"/>
      <c r="D487" s="953"/>
      <c r="E487" s="1026"/>
      <c r="F487" s="953"/>
      <c r="G487" s="945"/>
      <c r="H487" s="953"/>
      <c r="I487" s="116" t="s">
        <v>182</v>
      </c>
      <c r="J487" s="149" t="s">
        <v>147</v>
      </c>
      <c r="K487" s="954"/>
      <c r="L487" s="955"/>
      <c r="M487" s="956"/>
      <c r="N487" s="953"/>
      <c r="O487" s="986"/>
      <c r="P487" s="953"/>
      <c r="Q487" s="957"/>
      <c r="R487" s="962"/>
      <c r="S487" s="957"/>
      <c r="T487" s="957"/>
      <c r="U487" s="957"/>
      <c r="V487" s="962"/>
      <c r="W487" s="957"/>
      <c r="X487" s="957"/>
      <c r="Y487" s="957"/>
      <c r="Z487" s="963"/>
      <c r="AA487" s="963"/>
      <c r="AB487" s="963"/>
      <c r="AC487" s="963"/>
      <c r="AD487" s="953"/>
      <c r="AE487" s="974"/>
      <c r="AF487" s="969"/>
      <c r="AG487" s="975"/>
      <c r="AH487" s="969"/>
      <c r="AI487" s="956"/>
      <c r="AJ487" s="956"/>
      <c r="AK487" s="956"/>
      <c r="AL487" s="956"/>
      <c r="AM487" s="953"/>
      <c r="AN487" s="978"/>
      <c r="AO487" s="942"/>
      <c r="AP487" s="942"/>
      <c r="AQ487" s="943"/>
      <c r="AR487" s="973"/>
    </row>
    <row r="488" spans="1:44" x14ac:dyDescent="0.25">
      <c r="A488" s="962"/>
      <c r="B488" s="991"/>
      <c r="C488" s="953"/>
      <c r="D488" s="953"/>
      <c r="E488" s="1026"/>
      <c r="F488" s="953"/>
      <c r="G488" s="945"/>
      <c r="H488" s="953"/>
      <c r="I488" s="116" t="s">
        <v>183</v>
      </c>
      <c r="J488" s="149" t="s">
        <v>168</v>
      </c>
      <c r="K488" s="954"/>
      <c r="L488" s="955"/>
      <c r="M488" s="956"/>
      <c r="N488" s="953"/>
      <c r="O488" s="986"/>
      <c r="P488" s="953"/>
      <c r="Q488" s="957"/>
      <c r="R488" s="962"/>
      <c r="S488" s="957"/>
      <c r="T488" s="957"/>
      <c r="U488" s="957"/>
      <c r="V488" s="962"/>
      <c r="W488" s="957"/>
      <c r="X488" s="957"/>
      <c r="Y488" s="957"/>
      <c r="Z488" s="963"/>
      <c r="AA488" s="963"/>
      <c r="AB488" s="963"/>
      <c r="AC488" s="963"/>
      <c r="AD488" s="953"/>
      <c r="AE488" s="974"/>
      <c r="AF488" s="969"/>
      <c r="AG488" s="975"/>
      <c r="AH488" s="969"/>
      <c r="AI488" s="956"/>
      <c r="AJ488" s="956"/>
      <c r="AK488" s="956"/>
      <c r="AL488" s="956"/>
      <c r="AM488" s="953"/>
      <c r="AN488" s="979"/>
      <c r="AO488" s="942"/>
      <c r="AP488" s="942"/>
      <c r="AQ488" s="943"/>
      <c r="AR488" s="973"/>
    </row>
    <row r="489" spans="1:44" x14ac:dyDescent="0.25">
      <c r="A489" s="962"/>
      <c r="B489" s="991"/>
      <c r="C489" s="953"/>
      <c r="D489" s="953"/>
      <c r="E489" s="986" t="s">
        <v>532</v>
      </c>
      <c r="F489" s="953"/>
      <c r="G489" s="945"/>
      <c r="H489" s="953"/>
      <c r="I489" s="116" t="s">
        <v>184</v>
      </c>
      <c r="J489" s="149" t="s">
        <v>147</v>
      </c>
      <c r="K489" s="954"/>
      <c r="L489" s="955"/>
      <c r="M489" s="956"/>
      <c r="N489" s="953"/>
      <c r="O489" s="986" t="s">
        <v>533</v>
      </c>
      <c r="P489" s="953"/>
      <c r="Q489" s="117" t="s">
        <v>150</v>
      </c>
      <c r="R489" s="118"/>
      <c r="S489" s="117" t="s">
        <v>684</v>
      </c>
      <c r="T489" s="957">
        <v>0</v>
      </c>
      <c r="U489" s="957" t="s">
        <v>685</v>
      </c>
      <c r="V489" s="962"/>
      <c r="W489" s="957">
        <v>0</v>
      </c>
      <c r="X489" s="957" t="b">
        <v>0</v>
      </c>
      <c r="Y489" s="957"/>
      <c r="Z489" s="936"/>
      <c r="AA489" s="936"/>
      <c r="AB489" s="936"/>
      <c r="AC489" s="936"/>
      <c r="AD489" s="953"/>
      <c r="AE489" s="974"/>
      <c r="AF489" s="969"/>
      <c r="AG489" s="975"/>
      <c r="AH489" s="969"/>
      <c r="AI489" s="956"/>
      <c r="AJ489" s="956"/>
      <c r="AK489" s="956"/>
      <c r="AL489" s="956"/>
      <c r="AM489" s="953"/>
      <c r="AN489" s="980" t="s">
        <v>821</v>
      </c>
      <c r="AO489" s="942"/>
      <c r="AP489" s="942"/>
      <c r="AQ489" s="943"/>
      <c r="AR489" s="973" t="s">
        <v>801</v>
      </c>
    </row>
    <row r="490" spans="1:44" x14ac:dyDescent="0.25">
      <c r="A490" s="962"/>
      <c r="B490" s="991"/>
      <c r="C490" s="953"/>
      <c r="D490" s="953"/>
      <c r="E490" s="986"/>
      <c r="F490" s="953"/>
      <c r="G490" s="945"/>
      <c r="H490" s="953"/>
      <c r="I490" s="119" t="s">
        <v>185</v>
      </c>
      <c r="J490" s="149" t="s">
        <v>168</v>
      </c>
      <c r="K490" s="954"/>
      <c r="L490" s="955"/>
      <c r="M490" s="956"/>
      <c r="N490" s="953"/>
      <c r="O490" s="986"/>
      <c r="P490" s="953"/>
      <c r="Q490" s="117" t="s">
        <v>162</v>
      </c>
      <c r="R490" s="118"/>
      <c r="S490" s="117" t="s">
        <v>684</v>
      </c>
      <c r="T490" s="957"/>
      <c r="U490" s="957"/>
      <c r="V490" s="962"/>
      <c r="W490" s="957"/>
      <c r="X490" s="957"/>
      <c r="Y490" s="957"/>
      <c r="Z490" s="937"/>
      <c r="AA490" s="937"/>
      <c r="AB490" s="937"/>
      <c r="AC490" s="937"/>
      <c r="AD490" s="953"/>
      <c r="AE490" s="974"/>
      <c r="AF490" s="969"/>
      <c r="AG490" s="975"/>
      <c r="AH490" s="969"/>
      <c r="AI490" s="956"/>
      <c r="AJ490" s="956"/>
      <c r="AK490" s="956"/>
      <c r="AL490" s="956"/>
      <c r="AM490" s="953"/>
      <c r="AN490" s="980"/>
      <c r="AO490" s="942"/>
      <c r="AP490" s="942"/>
      <c r="AQ490" s="943"/>
      <c r="AR490" s="973"/>
    </row>
    <row r="491" spans="1:44" x14ac:dyDescent="0.25">
      <c r="A491" s="962"/>
      <c r="B491" s="991"/>
      <c r="C491" s="953"/>
      <c r="D491" s="953"/>
      <c r="E491" s="986"/>
      <c r="F491" s="953"/>
      <c r="G491" s="945"/>
      <c r="H491" s="953"/>
      <c r="I491" s="119" t="s">
        <v>186</v>
      </c>
      <c r="J491" s="149" t="s">
        <v>147</v>
      </c>
      <c r="K491" s="954"/>
      <c r="L491" s="955"/>
      <c r="M491" s="956"/>
      <c r="N491" s="953"/>
      <c r="O491" s="986"/>
      <c r="P491" s="953"/>
      <c r="Q491" s="117" t="s">
        <v>165</v>
      </c>
      <c r="R491" s="118"/>
      <c r="S491" s="117" t="s">
        <v>684</v>
      </c>
      <c r="T491" s="957"/>
      <c r="U491" s="957"/>
      <c r="V491" s="962"/>
      <c r="W491" s="957"/>
      <c r="X491" s="957"/>
      <c r="Y491" s="957"/>
      <c r="Z491" s="937"/>
      <c r="AA491" s="937"/>
      <c r="AB491" s="937"/>
      <c r="AC491" s="937"/>
      <c r="AD491" s="953"/>
      <c r="AE491" s="974"/>
      <c r="AF491" s="969"/>
      <c r="AG491" s="975"/>
      <c r="AH491" s="969"/>
      <c r="AI491" s="956"/>
      <c r="AJ491" s="956"/>
      <c r="AK491" s="956"/>
      <c r="AL491" s="956"/>
      <c r="AM491" s="953"/>
      <c r="AN491" s="980"/>
      <c r="AO491" s="942"/>
      <c r="AP491" s="942"/>
      <c r="AQ491" s="943"/>
      <c r="AR491" s="973"/>
    </row>
    <row r="492" spans="1:44" x14ac:dyDescent="0.25">
      <c r="A492" s="962"/>
      <c r="B492" s="991"/>
      <c r="C492" s="953"/>
      <c r="D492" s="953"/>
      <c r="E492" s="986"/>
      <c r="F492" s="953"/>
      <c r="G492" s="945"/>
      <c r="H492" s="953"/>
      <c r="I492" s="119" t="s">
        <v>187</v>
      </c>
      <c r="J492" s="149" t="s">
        <v>147</v>
      </c>
      <c r="K492" s="954"/>
      <c r="L492" s="955"/>
      <c r="M492" s="956"/>
      <c r="N492" s="953"/>
      <c r="O492" s="986"/>
      <c r="P492" s="953"/>
      <c r="Q492" s="117" t="s">
        <v>169</v>
      </c>
      <c r="R492" s="118"/>
      <c r="S492" s="117" t="s">
        <v>684</v>
      </c>
      <c r="T492" s="957"/>
      <c r="U492" s="957"/>
      <c r="V492" s="962"/>
      <c r="W492" s="957"/>
      <c r="X492" s="957"/>
      <c r="Y492" s="957"/>
      <c r="Z492" s="937"/>
      <c r="AA492" s="937"/>
      <c r="AB492" s="937"/>
      <c r="AC492" s="937"/>
      <c r="AD492" s="953"/>
      <c r="AE492" s="974"/>
      <c r="AF492" s="969"/>
      <c r="AG492" s="975"/>
      <c r="AH492" s="969"/>
      <c r="AI492" s="956"/>
      <c r="AJ492" s="956"/>
      <c r="AK492" s="956"/>
      <c r="AL492" s="956"/>
      <c r="AM492" s="953"/>
      <c r="AN492" s="980"/>
      <c r="AO492" s="942"/>
      <c r="AP492" s="942"/>
      <c r="AQ492" s="943"/>
      <c r="AR492" s="973"/>
    </row>
    <row r="493" spans="1:44" x14ac:dyDescent="0.25">
      <c r="A493" s="962"/>
      <c r="B493" s="991"/>
      <c r="C493" s="953"/>
      <c r="D493" s="953"/>
      <c r="E493" s="986"/>
      <c r="F493" s="953"/>
      <c r="G493" s="945"/>
      <c r="H493" s="953"/>
      <c r="I493" s="119" t="s">
        <v>188</v>
      </c>
      <c r="J493" s="120" t="s">
        <v>168</v>
      </c>
      <c r="K493" s="954"/>
      <c r="L493" s="955"/>
      <c r="M493" s="956"/>
      <c r="N493" s="953"/>
      <c r="O493" s="986"/>
      <c r="P493" s="953"/>
      <c r="Q493" s="117" t="s">
        <v>172</v>
      </c>
      <c r="R493" s="118"/>
      <c r="S493" s="117" t="s">
        <v>684</v>
      </c>
      <c r="T493" s="957"/>
      <c r="U493" s="957"/>
      <c r="V493" s="962"/>
      <c r="W493" s="957"/>
      <c r="X493" s="957"/>
      <c r="Y493" s="957"/>
      <c r="Z493" s="937"/>
      <c r="AA493" s="937"/>
      <c r="AB493" s="937"/>
      <c r="AC493" s="937"/>
      <c r="AD493" s="953"/>
      <c r="AE493" s="974"/>
      <c r="AF493" s="969"/>
      <c r="AG493" s="975"/>
      <c r="AH493" s="969"/>
      <c r="AI493" s="956"/>
      <c r="AJ493" s="956"/>
      <c r="AK493" s="956"/>
      <c r="AL493" s="956"/>
      <c r="AM493" s="953"/>
      <c r="AN493" s="980"/>
      <c r="AO493" s="942"/>
      <c r="AP493" s="942"/>
      <c r="AQ493" s="943"/>
      <c r="AR493" s="973"/>
    </row>
    <row r="494" spans="1:44" x14ac:dyDescent="0.25">
      <c r="A494" s="962"/>
      <c r="B494" s="991"/>
      <c r="C494" s="953"/>
      <c r="D494" s="953"/>
      <c r="E494" s="986"/>
      <c r="F494" s="953"/>
      <c r="G494" s="945"/>
      <c r="H494" s="953"/>
      <c r="I494" s="119" t="s">
        <v>189</v>
      </c>
      <c r="J494" s="149" t="s">
        <v>168</v>
      </c>
      <c r="K494" s="954"/>
      <c r="L494" s="955"/>
      <c r="M494" s="956"/>
      <c r="N494" s="953"/>
      <c r="O494" s="986"/>
      <c r="P494" s="953"/>
      <c r="Q494" s="117" t="s">
        <v>175</v>
      </c>
      <c r="R494" s="118"/>
      <c r="S494" s="117" t="s">
        <v>684</v>
      </c>
      <c r="T494" s="957"/>
      <c r="U494" s="957"/>
      <c r="V494" s="962"/>
      <c r="W494" s="957"/>
      <c r="X494" s="957"/>
      <c r="Y494" s="957"/>
      <c r="Z494" s="937"/>
      <c r="AA494" s="937"/>
      <c r="AB494" s="937"/>
      <c r="AC494" s="937"/>
      <c r="AD494" s="953"/>
      <c r="AE494" s="974"/>
      <c r="AF494" s="969"/>
      <c r="AG494" s="975"/>
      <c r="AH494" s="969"/>
      <c r="AI494" s="956"/>
      <c r="AJ494" s="956"/>
      <c r="AK494" s="956"/>
      <c r="AL494" s="956"/>
      <c r="AM494" s="953"/>
      <c r="AN494" s="980"/>
      <c r="AO494" s="942"/>
      <c r="AP494" s="942"/>
      <c r="AQ494" s="943"/>
      <c r="AR494" s="973"/>
    </row>
    <row r="495" spans="1:44" x14ac:dyDescent="0.25">
      <c r="A495" s="962"/>
      <c r="B495" s="991"/>
      <c r="C495" s="953"/>
      <c r="D495" s="953"/>
      <c r="E495" s="986"/>
      <c r="F495" s="953"/>
      <c r="G495" s="945"/>
      <c r="H495" s="953"/>
      <c r="I495" s="119" t="s">
        <v>190</v>
      </c>
      <c r="J495" s="149" t="s">
        <v>168</v>
      </c>
      <c r="K495" s="954"/>
      <c r="L495" s="955"/>
      <c r="M495" s="956"/>
      <c r="N495" s="953"/>
      <c r="O495" s="986"/>
      <c r="P495" s="953"/>
      <c r="Q495" s="117" t="s">
        <v>178</v>
      </c>
      <c r="R495" s="118"/>
      <c r="S495" s="117" t="s">
        <v>684</v>
      </c>
      <c r="T495" s="957"/>
      <c r="U495" s="957"/>
      <c r="V495" s="962"/>
      <c r="W495" s="957"/>
      <c r="X495" s="957"/>
      <c r="Y495" s="957"/>
      <c r="Z495" s="937"/>
      <c r="AA495" s="937"/>
      <c r="AB495" s="937"/>
      <c r="AC495" s="937"/>
      <c r="AD495" s="953"/>
      <c r="AE495" s="974"/>
      <c r="AF495" s="969"/>
      <c r="AG495" s="975"/>
      <c r="AH495" s="969"/>
      <c r="AI495" s="956"/>
      <c r="AJ495" s="956"/>
      <c r="AK495" s="956"/>
      <c r="AL495" s="956"/>
      <c r="AM495" s="953"/>
      <c r="AN495" s="980"/>
      <c r="AO495" s="942"/>
      <c r="AP495" s="942"/>
      <c r="AQ495" s="943"/>
      <c r="AR495" s="973"/>
    </row>
    <row r="496" spans="1:44" ht="117" customHeight="1" x14ac:dyDescent="0.25">
      <c r="A496" s="962"/>
      <c r="B496" s="991"/>
      <c r="C496" s="953"/>
      <c r="D496" s="953"/>
      <c r="E496" s="986"/>
      <c r="F496" s="953"/>
      <c r="G496" s="946"/>
      <c r="H496" s="953"/>
      <c r="I496" s="119" t="s">
        <v>191</v>
      </c>
      <c r="J496" s="149" t="s">
        <v>168</v>
      </c>
      <c r="K496" s="954"/>
      <c r="L496" s="955"/>
      <c r="M496" s="956"/>
      <c r="N496" s="953"/>
      <c r="O496" s="986"/>
      <c r="P496" s="953"/>
      <c r="Q496" s="117"/>
      <c r="R496" s="118"/>
      <c r="S496" s="117"/>
      <c r="T496" s="957"/>
      <c r="U496" s="957"/>
      <c r="V496" s="962"/>
      <c r="W496" s="957"/>
      <c r="X496" s="957"/>
      <c r="Y496" s="957"/>
      <c r="Z496" s="938"/>
      <c r="AA496" s="938"/>
      <c r="AB496" s="938"/>
      <c r="AC496" s="938"/>
      <c r="AD496" s="953"/>
      <c r="AE496" s="974"/>
      <c r="AF496" s="969"/>
      <c r="AG496" s="975"/>
      <c r="AH496" s="969"/>
      <c r="AI496" s="956"/>
      <c r="AJ496" s="956"/>
      <c r="AK496" s="956"/>
      <c r="AL496" s="956"/>
      <c r="AM496" s="953"/>
      <c r="AN496" s="980"/>
      <c r="AO496" s="942"/>
      <c r="AP496" s="942"/>
      <c r="AQ496" s="943"/>
      <c r="AR496" s="973"/>
    </row>
    <row r="497" spans="1:44" x14ac:dyDescent="0.25">
      <c r="A497" s="962">
        <v>26</v>
      </c>
      <c r="B497" s="991" t="s">
        <v>822</v>
      </c>
      <c r="C497" s="953" t="s">
        <v>823</v>
      </c>
      <c r="D497" s="953" t="s">
        <v>142</v>
      </c>
      <c r="E497" s="986" t="s">
        <v>824</v>
      </c>
      <c r="F497" s="953" t="s">
        <v>825</v>
      </c>
      <c r="G497" s="944" t="s">
        <v>527</v>
      </c>
      <c r="H497" s="953" t="s">
        <v>145</v>
      </c>
      <c r="I497" s="116" t="s">
        <v>146</v>
      </c>
      <c r="J497" s="149" t="s">
        <v>147</v>
      </c>
      <c r="K497" s="954">
        <f>COUNTIF(J497:J515,"Si")</f>
        <v>11</v>
      </c>
      <c r="L497" s="955" t="str">
        <f>+IF(AND(K497&lt;6,K497&gt;0),"Moderado",IF(AND(K497&lt;12,K497&gt;5),"Mayor",IF(AND(K497&lt;20,K497&gt;11),"Catastrófico","Responda las Preguntas de Impacto")))</f>
        <v>Mayor</v>
      </c>
      <c r="M497" s="956" t="str">
        <f>IF(AND(EXACT(H497,"Rara vez"),(EXACT(L497,"Moderado"))),"Moderado",IF(AND(EXACT(H497,"Rara vez"),(EXACT(L497,"Mayor"))),"Alto",IF(AND(EXACT(H497,"Rara vez"),(EXACT(L497,"Catastrófico"))),"Extremo",IF(AND(EXACT(H497,"Improbable"),(EXACT(L497,"Moderado"))),"Moderado",IF(AND(EXACT(H497,"Improbable"),(EXACT(L497,"Mayor"))),"Alto",IF(AND(EXACT(H497,"Improbable"),(EXACT(L497,"Catastrófico"))),"Extremo",IF(AND(EXACT(H497,"Posible"),(EXACT(L497,"Moderado"))),"Alto",IF(AND(EXACT(H497,"Posible"),(EXACT(L497,"Mayor"))),"Extremo",IF(AND(EXACT(H497,"Posible"),(EXACT(L497,"Catastrófico"))),"Extremo",IF(AND(EXACT(H497,"Probable"),(EXACT(L497,"Moderado"))),"Alto",IF(AND(EXACT(H497,"Probable"),(EXACT(L497,"Mayor"))),"Extremo",IF(AND(EXACT(H497,"Probable"),(EXACT(L497,"Catastrófico"))),"Extremo",IF(AND(EXACT(H497,"Casi Seguro"),(EXACT(L497,"Moderado"))),"Extremo",IF(AND(EXACT(H497,"Casi Seguro"),(EXACT(L497,"Mayor"))),"Extremo",IF(AND(EXACT(H497,"Casi Seguro"),(EXACT(L497,"Catastrófico"))),"Extremo","")))))))))))))))</f>
        <v>Alto</v>
      </c>
      <c r="N497" s="953" t="s">
        <v>528</v>
      </c>
      <c r="O497" s="986" t="s">
        <v>826</v>
      </c>
      <c r="P497" s="953" t="s">
        <v>149</v>
      </c>
      <c r="Q497" s="117" t="s">
        <v>150</v>
      </c>
      <c r="R497" s="118" t="s">
        <v>151</v>
      </c>
      <c r="S497" s="117">
        <f>+IFERROR(VLOOKUP(R497,[3]DATOS!$E$2:$F$17,2,FALSE),"")</f>
        <v>15</v>
      </c>
      <c r="T497" s="957">
        <f>SUM(S497:S503)</f>
        <v>100</v>
      </c>
      <c r="U497" s="957" t="str">
        <f>+IF(AND(T497&lt;=100,T497&gt;=96),"Fuerte",IF(AND(T497&lt;=95,T497&gt;=86),"Moderado",IF(AND(T497&lt;=85,K497&gt;=0),"Débil"," ")))</f>
        <v>Fuerte</v>
      </c>
      <c r="V497" s="962" t="s">
        <v>152</v>
      </c>
      <c r="W497" s="957" t="str">
        <f>IF(AND(EXACT(U497,"Fuerte"),(EXACT(V497,"Fuerte"))),"Fuerte",IF(AND(EXACT(U497,"Fuerte"),(EXACT(V497,"Moderado"))),"Moderado",IF(AND(EXACT(U497,"Fuerte"),(EXACT(V497,"Débil"))),"Débil",IF(AND(EXACT(U497,"Moderado"),(EXACT(V497,"Fuerte"))),"Moderado",IF(AND(EXACT(U497,"Moderado"),(EXACT(V497,"Moderado"))),"Moderado",IF(AND(EXACT(U497,"Moderado"),(EXACT(V497,"Débil"))),"Débil",IF(AND(EXACT(U497,"Débil"),(EXACT(V497,"Fuerte"))),"Débil",IF(AND(EXACT(U497,"Débil"),(EXACT(V497,"Moderado"))),"Débil",IF(AND(EXACT(U497,"Débil"),(EXACT(V497,"Débil"))),"Débil",)))))))))</f>
        <v>Fuerte</v>
      </c>
      <c r="X497" s="957">
        <f>IF(W497="Fuerte",100,IF(W497="Moderado",50,IF(W497="Débil",0)))</f>
        <v>100</v>
      </c>
      <c r="Y497" s="957">
        <f>AVERAGE(X497:X515)</f>
        <v>100</v>
      </c>
      <c r="Z497" s="963" t="s">
        <v>539</v>
      </c>
      <c r="AA497" s="964">
        <v>0.33</v>
      </c>
      <c r="AB497" s="964">
        <v>0.33</v>
      </c>
      <c r="AC497" s="964">
        <v>0.34</v>
      </c>
      <c r="AD497" s="953" t="s">
        <v>159</v>
      </c>
      <c r="AE497" s="974" t="s">
        <v>827</v>
      </c>
      <c r="AF497" s="969" t="str">
        <f>+IF(Y497=100,"Fuerte",IF(AND(Y497&lt;=99,Y497&gt;=50),"Moderado",IF(Y497&lt;50,"Débil"," ")))</f>
        <v>Fuerte</v>
      </c>
      <c r="AG497" s="975" t="s">
        <v>156</v>
      </c>
      <c r="AH497" s="969" t="s">
        <v>157</v>
      </c>
      <c r="AI497" s="956" t="str">
        <f>IF(AND(OR(AH497="Directamente",AH497="Indirectamente",AH497="No Disminuye"),(AF497="Fuerte"),(AG497="Directamente"),(OR(H497="Rara vez",H497="Improbable",H497="Posible"))),"Rara vez",IF(AND(OR(AH497="Directamente",AH497="Indirectamente",AH497="No Disminuye"),(AF497="Fuerte"),(AG497="Directamente"),(H497="Probable")),"Improbable",IF(AND(OR(AH497="Directamente",AH497="Indirectamente",AH497="No Disminuye"),(AF497="Fuerte"),(AG497="Directamente"),(H497="Casi Seguro")),"Posible",IF(AND(AH497="Directamente",AG497="No disminuye",AF497="Fuerte"),H497,IF(AND(OR(AH497="Directamente",AH497="Indirectamente",AH497="No Disminuye"),AF497="Moderado",AG497="Directamente",(OR(H497="Rara vez",H497="Improbable"))),"Rara vez",IF(AND(OR(AH497="Directamente",AH497="Indirectamente",AH497="No Disminuye"),(AF497="Moderado"),(AG497="Directamente"),(H497="Posible")),"Improbable",IF(AND(OR(AH497="Directamente",AH497="Indirectamente",AH497="No Disminuye"),(AF497="Moderado"),(AG497="Directamente"),(H497="Probable")),"Posible",IF(AND(OR(AH497="Directamente",AH497="Indirectamente",AH497="No Disminuye"),(AF497="Moderado"),(AG497="Directamente"),(H497="Casi Seguro")),"Probable",IF(AND(AH497="Directamente",AG497="No disminuye",AF497="Moderado"),H497,IF(AF497="Débil",H497," ESTA COMBINACION NO ESTÁ CONTEMPLADA EN LA METODOLOGÍA "))))))))))</f>
        <v>Rara vez</v>
      </c>
      <c r="AJ497" s="956" t="str">
        <f>IF(AND(OR(AH497="Directamente",AH497="Indirectamente",AH497="No Disminuye"),AF497="Moderado",AG497="Directamente",(OR(H497="Raro",H497="Improbable"))),"Raro",IF(AND(OR(AH497="Directamente",AH497="Indirectamente",AH497="No Disminuye"),(AF497="Moderado"),(AG497="Directamente"),(H497="Posible")),"Improbable",IF(AND(OR(AH497="Directamente",AH497="Indirectamente",AH497="No Disminuye"),(AF497="Moderado"),(AG497="Directamente"),(H497="Probable")),"Posible",IF(AND(OR(AH497="Directamente",AH497="Indirectamente",AH497="No Disminuye"),(AF497="Moderado"),(AG497="Directamente"),(H497="Casi Seguro")),"Probable",IF(AND(AH497="Directamente",AG497="No disminuye",AF497="Moderado"),H497," ")))))</f>
        <v xml:space="preserve"> </v>
      </c>
      <c r="AK497" s="956" t="str">
        <f>L497</f>
        <v>Mayor</v>
      </c>
      <c r="AL497" s="956" t="str">
        <f>IF(AND(EXACT(AI497,"Rara vez"),(EXACT(AK497,"Moderado"))),"Moderado",IF(AND(EXACT(AI497,"Rara vez"),(EXACT(AK497,"Mayor"))),"Alto",IF(AND(EXACT(AI497,"Rara vez"),(EXACT(AK497,"Catastrófico"))),"Extremo",IF(AND(EXACT(AI497,"Improbable"),(EXACT(AK497,"Moderado"))),"Moderado",IF(AND(EXACT(AI497,"Improbable"),(EXACT(AK497,"Mayor"))),"Alto",IF(AND(EXACT(AI497,"Improbable"),(EXACT(AK497,"Catastrófico"))),"Extremo",IF(AND(EXACT(AI497,"Posible"),(EXACT(AK497,"Moderado"))),"Alto",IF(AND(EXACT(AI497,"Posible"),(EXACT(AK497,"Mayor"))),"Extremo",IF(AND(EXACT(AI497,"Posible"),(EXACT(AK497,"Catastrófico"))),"Extremo",IF(AND(EXACT(AI497,"Probable"),(EXACT(AK497,"Moderado"))),"Alto",IF(AND(EXACT(AI497,"Probable"),(EXACT(AK497,"Mayor"))),"Extremo",IF(AND(EXACT(AI497,"Probable"),(EXACT(AK497,"Catastrófico"))),"Extremo",IF(AND(EXACT(AI497,"Casi Seguro"),(EXACT(AK497,"Moderado"))),"Extremo",IF(AND(EXACT(AI497,"Casi Seguro"),(EXACT(AK497,"Mayor"))),"Extremo",IF(AND(EXACT(AI497,"Casi Seguro"),(EXACT(AK497,"Catastrófico"))),"Extremo","")))))))))))))))</f>
        <v>Alto</v>
      </c>
      <c r="AM497" s="953" t="s">
        <v>528</v>
      </c>
      <c r="AN497" s="977" t="s">
        <v>828</v>
      </c>
      <c r="AO497" s="942">
        <v>44562</v>
      </c>
      <c r="AP497" s="942">
        <v>44926</v>
      </c>
      <c r="AQ497" s="943" t="s">
        <v>159</v>
      </c>
      <c r="AR497" s="973" t="s">
        <v>829</v>
      </c>
    </row>
    <row r="498" spans="1:44" x14ac:dyDescent="0.25">
      <c r="A498" s="962"/>
      <c r="B498" s="991"/>
      <c r="C498" s="953"/>
      <c r="D498" s="953"/>
      <c r="E498" s="986"/>
      <c r="F498" s="953"/>
      <c r="G498" s="945"/>
      <c r="H498" s="953"/>
      <c r="I498" s="116" t="s">
        <v>161</v>
      </c>
      <c r="J498" s="149" t="s">
        <v>147</v>
      </c>
      <c r="K498" s="954"/>
      <c r="L498" s="955"/>
      <c r="M498" s="956"/>
      <c r="N498" s="953"/>
      <c r="O498" s="986"/>
      <c r="P498" s="953"/>
      <c r="Q498" s="117" t="s">
        <v>162</v>
      </c>
      <c r="R498" s="118" t="s">
        <v>163</v>
      </c>
      <c r="S498" s="117">
        <f>+IFERROR(VLOOKUP(R498,[3]DATOS!$E$2:$F$17,2,FALSE),"")</f>
        <v>15</v>
      </c>
      <c r="T498" s="957"/>
      <c r="U498" s="957"/>
      <c r="V498" s="962"/>
      <c r="W498" s="957"/>
      <c r="X498" s="957"/>
      <c r="Y498" s="957"/>
      <c r="Z498" s="963"/>
      <c r="AA498" s="963"/>
      <c r="AB498" s="963"/>
      <c r="AC498" s="963"/>
      <c r="AD498" s="953"/>
      <c r="AE498" s="974"/>
      <c r="AF498" s="969"/>
      <c r="AG498" s="975"/>
      <c r="AH498" s="969"/>
      <c r="AI498" s="956"/>
      <c r="AJ498" s="956"/>
      <c r="AK498" s="956"/>
      <c r="AL498" s="956"/>
      <c r="AM498" s="953"/>
      <c r="AN498" s="978"/>
      <c r="AO498" s="942"/>
      <c r="AP498" s="942"/>
      <c r="AQ498" s="943"/>
      <c r="AR498" s="973"/>
    </row>
    <row r="499" spans="1:44" x14ac:dyDescent="0.25">
      <c r="A499" s="962"/>
      <c r="B499" s="991"/>
      <c r="C499" s="953"/>
      <c r="D499" s="953"/>
      <c r="E499" s="986"/>
      <c r="F499" s="953"/>
      <c r="G499" s="945"/>
      <c r="H499" s="953"/>
      <c r="I499" s="116" t="s">
        <v>164</v>
      </c>
      <c r="J499" s="149" t="s">
        <v>168</v>
      </c>
      <c r="K499" s="954"/>
      <c r="L499" s="955"/>
      <c r="M499" s="956"/>
      <c r="N499" s="953"/>
      <c r="O499" s="986"/>
      <c r="P499" s="953"/>
      <c r="Q499" s="117" t="s">
        <v>165</v>
      </c>
      <c r="R499" s="118" t="s">
        <v>166</v>
      </c>
      <c r="S499" s="117">
        <f>+IFERROR(VLOOKUP(R499,[3]DATOS!$E$2:$F$17,2,FALSE),"")</f>
        <v>15</v>
      </c>
      <c r="T499" s="957"/>
      <c r="U499" s="957"/>
      <c r="V499" s="962"/>
      <c r="W499" s="957"/>
      <c r="X499" s="957"/>
      <c r="Y499" s="957"/>
      <c r="Z499" s="963"/>
      <c r="AA499" s="963"/>
      <c r="AB499" s="963"/>
      <c r="AC499" s="963"/>
      <c r="AD499" s="953"/>
      <c r="AE499" s="974"/>
      <c r="AF499" s="969"/>
      <c r="AG499" s="975"/>
      <c r="AH499" s="969"/>
      <c r="AI499" s="956"/>
      <c r="AJ499" s="956"/>
      <c r="AK499" s="956"/>
      <c r="AL499" s="956"/>
      <c r="AM499" s="953"/>
      <c r="AN499" s="978"/>
      <c r="AO499" s="942"/>
      <c r="AP499" s="942"/>
      <c r="AQ499" s="943"/>
      <c r="AR499" s="973"/>
    </row>
    <row r="500" spans="1:44" x14ac:dyDescent="0.25">
      <c r="A500" s="962"/>
      <c r="B500" s="991"/>
      <c r="C500" s="953"/>
      <c r="D500" s="953"/>
      <c r="E500" s="986"/>
      <c r="F500" s="953"/>
      <c r="G500" s="945"/>
      <c r="H500" s="953"/>
      <c r="I500" s="116" t="s">
        <v>167</v>
      </c>
      <c r="J500" s="149" t="s">
        <v>168</v>
      </c>
      <c r="K500" s="954"/>
      <c r="L500" s="955"/>
      <c r="M500" s="956"/>
      <c r="N500" s="953"/>
      <c r="O500" s="986"/>
      <c r="P500" s="953"/>
      <c r="Q500" s="117" t="s">
        <v>169</v>
      </c>
      <c r="R500" s="118" t="s">
        <v>170</v>
      </c>
      <c r="S500" s="117">
        <f>+IFERROR(VLOOKUP(R500,[3]DATOS!$E$2:$F$17,2,FALSE),"")</f>
        <v>15</v>
      </c>
      <c r="T500" s="957"/>
      <c r="U500" s="957"/>
      <c r="V500" s="962"/>
      <c r="W500" s="957"/>
      <c r="X500" s="957"/>
      <c r="Y500" s="957"/>
      <c r="Z500" s="963"/>
      <c r="AA500" s="963"/>
      <c r="AB500" s="963"/>
      <c r="AC500" s="963"/>
      <c r="AD500" s="953"/>
      <c r="AE500" s="974"/>
      <c r="AF500" s="969"/>
      <c r="AG500" s="975"/>
      <c r="AH500" s="969"/>
      <c r="AI500" s="956"/>
      <c r="AJ500" s="956"/>
      <c r="AK500" s="956"/>
      <c r="AL500" s="956"/>
      <c r="AM500" s="953"/>
      <c r="AN500" s="978"/>
      <c r="AO500" s="942"/>
      <c r="AP500" s="942"/>
      <c r="AQ500" s="943"/>
      <c r="AR500" s="973"/>
    </row>
    <row r="501" spans="1:44" x14ac:dyDescent="0.25">
      <c r="A501" s="962"/>
      <c r="B501" s="991"/>
      <c r="C501" s="953"/>
      <c r="D501" s="953"/>
      <c r="E501" s="986"/>
      <c r="F501" s="953"/>
      <c r="G501" s="945"/>
      <c r="H501" s="953"/>
      <c r="I501" s="116" t="s">
        <v>171</v>
      </c>
      <c r="J501" s="149" t="s">
        <v>147</v>
      </c>
      <c r="K501" s="954"/>
      <c r="L501" s="955"/>
      <c r="M501" s="956"/>
      <c r="N501" s="953"/>
      <c r="O501" s="986"/>
      <c r="P501" s="953"/>
      <c r="Q501" s="117" t="s">
        <v>172</v>
      </c>
      <c r="R501" s="118" t="s">
        <v>173</v>
      </c>
      <c r="S501" s="117">
        <f>+IFERROR(VLOOKUP(R501,[3]DATOS!$E$2:$F$17,2,FALSE),"")</f>
        <v>15</v>
      </c>
      <c r="T501" s="957"/>
      <c r="U501" s="957"/>
      <c r="V501" s="962"/>
      <c r="W501" s="957"/>
      <c r="X501" s="957"/>
      <c r="Y501" s="957"/>
      <c r="Z501" s="963"/>
      <c r="AA501" s="963"/>
      <c r="AB501" s="963"/>
      <c r="AC501" s="963"/>
      <c r="AD501" s="953"/>
      <c r="AE501" s="974"/>
      <c r="AF501" s="969"/>
      <c r="AG501" s="975"/>
      <c r="AH501" s="969"/>
      <c r="AI501" s="956"/>
      <c r="AJ501" s="956"/>
      <c r="AK501" s="956"/>
      <c r="AL501" s="956"/>
      <c r="AM501" s="953"/>
      <c r="AN501" s="978"/>
      <c r="AO501" s="942"/>
      <c r="AP501" s="942"/>
      <c r="AQ501" s="943"/>
      <c r="AR501" s="973"/>
    </row>
    <row r="502" spans="1:44" x14ac:dyDescent="0.25">
      <c r="A502" s="962"/>
      <c r="B502" s="991"/>
      <c r="C502" s="953"/>
      <c r="D502" s="953"/>
      <c r="E502" s="986"/>
      <c r="F502" s="953"/>
      <c r="G502" s="945"/>
      <c r="H502" s="953"/>
      <c r="I502" s="116" t="s">
        <v>174</v>
      </c>
      <c r="J502" s="149" t="s">
        <v>147</v>
      </c>
      <c r="K502" s="954"/>
      <c r="L502" s="955"/>
      <c r="M502" s="956"/>
      <c r="N502" s="953"/>
      <c r="O502" s="986"/>
      <c r="P502" s="953"/>
      <c r="Q502" s="117" t="s">
        <v>175</v>
      </c>
      <c r="R502" s="118" t="s">
        <v>176</v>
      </c>
      <c r="S502" s="117">
        <f>+IFERROR(VLOOKUP(R502,[3]DATOS!$E$2:$F$17,2,FALSE),"")</f>
        <v>15</v>
      </c>
      <c r="T502" s="957"/>
      <c r="U502" s="957"/>
      <c r="V502" s="962"/>
      <c r="W502" s="957"/>
      <c r="X502" s="957"/>
      <c r="Y502" s="957"/>
      <c r="Z502" s="963"/>
      <c r="AA502" s="963"/>
      <c r="AB502" s="963"/>
      <c r="AC502" s="963"/>
      <c r="AD502" s="953"/>
      <c r="AE502" s="974"/>
      <c r="AF502" s="969"/>
      <c r="AG502" s="975"/>
      <c r="AH502" s="969"/>
      <c r="AI502" s="956"/>
      <c r="AJ502" s="956"/>
      <c r="AK502" s="956"/>
      <c r="AL502" s="956"/>
      <c r="AM502" s="953"/>
      <c r="AN502" s="978"/>
      <c r="AO502" s="942"/>
      <c r="AP502" s="942"/>
      <c r="AQ502" s="943"/>
      <c r="AR502" s="973"/>
    </row>
    <row r="503" spans="1:44" x14ac:dyDescent="0.25">
      <c r="A503" s="962"/>
      <c r="B503" s="991"/>
      <c r="C503" s="953"/>
      <c r="D503" s="953"/>
      <c r="E503" s="986"/>
      <c r="F503" s="953"/>
      <c r="G503" s="945"/>
      <c r="H503" s="953"/>
      <c r="I503" s="116" t="s">
        <v>177</v>
      </c>
      <c r="J503" s="149" t="s">
        <v>147</v>
      </c>
      <c r="K503" s="954"/>
      <c r="L503" s="955"/>
      <c r="M503" s="956"/>
      <c r="N503" s="953"/>
      <c r="O503" s="986"/>
      <c r="P503" s="953"/>
      <c r="Q503" s="117" t="s">
        <v>178</v>
      </c>
      <c r="R503" s="118" t="s">
        <v>179</v>
      </c>
      <c r="S503" s="117">
        <f>+IFERROR(VLOOKUP(R503,[3]DATOS!$E$2:$F$17,2,FALSE),"")</f>
        <v>10</v>
      </c>
      <c r="T503" s="957"/>
      <c r="U503" s="957"/>
      <c r="V503" s="962"/>
      <c r="W503" s="957"/>
      <c r="X503" s="957"/>
      <c r="Y503" s="957"/>
      <c r="Z503" s="963"/>
      <c r="AA503" s="963"/>
      <c r="AB503" s="963"/>
      <c r="AC503" s="963"/>
      <c r="AD503" s="953"/>
      <c r="AE503" s="974"/>
      <c r="AF503" s="969"/>
      <c r="AG503" s="975"/>
      <c r="AH503" s="969"/>
      <c r="AI503" s="956"/>
      <c r="AJ503" s="956"/>
      <c r="AK503" s="956"/>
      <c r="AL503" s="956"/>
      <c r="AM503" s="953"/>
      <c r="AN503" s="978"/>
      <c r="AO503" s="942"/>
      <c r="AP503" s="942"/>
      <c r="AQ503" s="943"/>
      <c r="AR503" s="973"/>
    </row>
    <row r="504" spans="1:44" ht="30" x14ac:dyDescent="0.25">
      <c r="A504" s="962"/>
      <c r="B504" s="991"/>
      <c r="C504" s="953"/>
      <c r="D504" s="953"/>
      <c r="E504" s="986"/>
      <c r="F504" s="953"/>
      <c r="G504" s="945"/>
      <c r="H504" s="953"/>
      <c r="I504" s="116" t="s">
        <v>180</v>
      </c>
      <c r="J504" s="149" t="s">
        <v>168</v>
      </c>
      <c r="K504" s="954"/>
      <c r="L504" s="955"/>
      <c r="M504" s="956"/>
      <c r="N504" s="953"/>
      <c r="O504" s="986"/>
      <c r="P504" s="953"/>
      <c r="Q504" s="957"/>
      <c r="R504" s="962"/>
      <c r="S504" s="957"/>
      <c r="T504" s="957"/>
      <c r="U504" s="957"/>
      <c r="V504" s="962"/>
      <c r="W504" s="957"/>
      <c r="X504" s="957"/>
      <c r="Y504" s="957"/>
      <c r="Z504" s="963"/>
      <c r="AA504" s="963"/>
      <c r="AB504" s="963"/>
      <c r="AC504" s="963"/>
      <c r="AD504" s="953"/>
      <c r="AE504" s="974"/>
      <c r="AF504" s="969"/>
      <c r="AG504" s="975"/>
      <c r="AH504" s="969"/>
      <c r="AI504" s="956"/>
      <c r="AJ504" s="956"/>
      <c r="AK504" s="956"/>
      <c r="AL504" s="956"/>
      <c r="AM504" s="953"/>
      <c r="AN504" s="978"/>
      <c r="AO504" s="942"/>
      <c r="AP504" s="942"/>
      <c r="AQ504" s="943"/>
      <c r="AR504" s="973"/>
    </row>
    <row r="505" spans="1:44" x14ac:dyDescent="0.25">
      <c r="A505" s="962"/>
      <c r="B505" s="991"/>
      <c r="C505" s="953"/>
      <c r="D505" s="953"/>
      <c r="E505" s="986"/>
      <c r="F505" s="953"/>
      <c r="G505" s="945"/>
      <c r="H505" s="953"/>
      <c r="I505" s="116" t="s">
        <v>181</v>
      </c>
      <c r="J505" s="149" t="s">
        <v>147</v>
      </c>
      <c r="K505" s="954"/>
      <c r="L505" s="955"/>
      <c r="M505" s="956"/>
      <c r="N505" s="953"/>
      <c r="O505" s="986"/>
      <c r="P505" s="953"/>
      <c r="Q505" s="957"/>
      <c r="R505" s="962"/>
      <c r="S505" s="957"/>
      <c r="T505" s="957"/>
      <c r="U505" s="957"/>
      <c r="V505" s="962"/>
      <c r="W505" s="957"/>
      <c r="X505" s="957"/>
      <c r="Y505" s="957"/>
      <c r="Z505" s="963"/>
      <c r="AA505" s="963"/>
      <c r="AB505" s="963"/>
      <c r="AC505" s="963"/>
      <c r="AD505" s="953"/>
      <c r="AE505" s="974"/>
      <c r="AF505" s="969"/>
      <c r="AG505" s="975"/>
      <c r="AH505" s="969"/>
      <c r="AI505" s="956"/>
      <c r="AJ505" s="956"/>
      <c r="AK505" s="956"/>
      <c r="AL505" s="956"/>
      <c r="AM505" s="953"/>
      <c r="AN505" s="978"/>
      <c r="AO505" s="942"/>
      <c r="AP505" s="942"/>
      <c r="AQ505" s="943"/>
      <c r="AR505" s="973"/>
    </row>
    <row r="506" spans="1:44" x14ac:dyDescent="0.25">
      <c r="A506" s="962"/>
      <c r="B506" s="991"/>
      <c r="C506" s="953"/>
      <c r="D506" s="953"/>
      <c r="E506" s="986"/>
      <c r="F506" s="953"/>
      <c r="G506" s="945"/>
      <c r="H506" s="953"/>
      <c r="I506" s="116" t="s">
        <v>182</v>
      </c>
      <c r="J506" s="149" t="s">
        <v>147</v>
      </c>
      <c r="K506" s="954"/>
      <c r="L506" s="955"/>
      <c r="M506" s="956"/>
      <c r="N506" s="953"/>
      <c r="O506" s="986"/>
      <c r="P506" s="953"/>
      <c r="Q506" s="957"/>
      <c r="R506" s="962"/>
      <c r="S506" s="957"/>
      <c r="T506" s="957"/>
      <c r="U506" s="957"/>
      <c r="V506" s="962"/>
      <c r="W506" s="957"/>
      <c r="X506" s="957"/>
      <c r="Y506" s="957"/>
      <c r="Z506" s="963"/>
      <c r="AA506" s="963"/>
      <c r="AB506" s="963"/>
      <c r="AC506" s="963"/>
      <c r="AD506" s="953"/>
      <c r="AE506" s="974"/>
      <c r="AF506" s="969"/>
      <c r="AG506" s="975"/>
      <c r="AH506" s="969"/>
      <c r="AI506" s="956"/>
      <c r="AJ506" s="956"/>
      <c r="AK506" s="956"/>
      <c r="AL506" s="956"/>
      <c r="AM506" s="953"/>
      <c r="AN506" s="978"/>
      <c r="AO506" s="942"/>
      <c r="AP506" s="942"/>
      <c r="AQ506" s="943"/>
      <c r="AR506" s="973"/>
    </row>
    <row r="507" spans="1:44" x14ac:dyDescent="0.25">
      <c r="A507" s="962"/>
      <c r="B507" s="991"/>
      <c r="C507" s="953"/>
      <c r="D507" s="953"/>
      <c r="E507" s="986"/>
      <c r="F507" s="953"/>
      <c r="G507" s="945"/>
      <c r="H507" s="953"/>
      <c r="I507" s="116" t="s">
        <v>183</v>
      </c>
      <c r="J507" s="149" t="s">
        <v>147</v>
      </c>
      <c r="K507" s="954"/>
      <c r="L507" s="955"/>
      <c r="M507" s="956"/>
      <c r="N507" s="953"/>
      <c r="O507" s="986"/>
      <c r="P507" s="953"/>
      <c r="Q507" s="957"/>
      <c r="R507" s="962"/>
      <c r="S507" s="957"/>
      <c r="T507" s="957"/>
      <c r="U507" s="957"/>
      <c r="V507" s="962"/>
      <c r="W507" s="957"/>
      <c r="X507" s="957"/>
      <c r="Y507" s="957"/>
      <c r="Z507" s="963"/>
      <c r="AA507" s="963"/>
      <c r="AB507" s="963"/>
      <c r="AC507" s="963"/>
      <c r="AD507" s="953"/>
      <c r="AE507" s="974"/>
      <c r="AF507" s="969"/>
      <c r="AG507" s="975"/>
      <c r="AH507" s="969"/>
      <c r="AI507" s="956"/>
      <c r="AJ507" s="956"/>
      <c r="AK507" s="956"/>
      <c r="AL507" s="956"/>
      <c r="AM507" s="953"/>
      <c r="AN507" s="979"/>
      <c r="AO507" s="942"/>
      <c r="AP507" s="942"/>
      <c r="AQ507" s="943"/>
      <c r="AR507" s="973"/>
    </row>
    <row r="508" spans="1:44" x14ac:dyDescent="0.25">
      <c r="A508" s="962"/>
      <c r="B508" s="991"/>
      <c r="C508" s="953"/>
      <c r="D508" s="953"/>
      <c r="E508" s="986" t="s">
        <v>532</v>
      </c>
      <c r="F508" s="953"/>
      <c r="G508" s="945"/>
      <c r="H508" s="953"/>
      <c r="I508" s="116" t="s">
        <v>184</v>
      </c>
      <c r="J508" s="149" t="s">
        <v>147</v>
      </c>
      <c r="K508" s="954"/>
      <c r="L508" s="955"/>
      <c r="M508" s="956"/>
      <c r="N508" s="953"/>
      <c r="O508" s="986" t="s">
        <v>533</v>
      </c>
      <c r="P508" s="953"/>
      <c r="Q508" s="117" t="s">
        <v>150</v>
      </c>
      <c r="R508" s="118"/>
      <c r="S508" s="117" t="str">
        <f>+IFERROR(VLOOKUP(R508,[3]DATOS!$E$2:$F$17,2,FALSE),"")</f>
        <v/>
      </c>
      <c r="T508" s="957">
        <f>SUM(S508:S514)</f>
        <v>0</v>
      </c>
      <c r="U508" s="957" t="str">
        <f>+IF(AND(T508&lt;=100,T508&gt;=96),"Fuerte",IF(AND(T508&lt;=95,T508&gt;=86),"Moderado",IF(AND(T508&lt;=85,K508&gt;=0),"Débil"," ")))</f>
        <v>Débil</v>
      </c>
      <c r="V508" s="962"/>
      <c r="W508" s="957">
        <f>IF(AND(EXACT(U508,"Fuerte"),(EXACT(V508,"Fuerte"))),"Fuerte",IF(AND(EXACT(U508,"Fuerte"),(EXACT(V508,"Moderado"))),"Moderado",IF(AND(EXACT(U508,"Fuerte"),(EXACT(V508,"Débil"))),"Débil",IF(AND(EXACT(U508,"Moderado"),(EXACT(V508,"Fuerte"))),"Moderado",IF(AND(EXACT(U508,"Moderado"),(EXACT(V508,"Moderado"))),"Moderado",IF(AND(EXACT(U508,"Moderado"),(EXACT(V508,"Débil"))),"Débil",IF(AND(EXACT(U508,"Débil"),(EXACT(V508,"Fuerte"))),"Débil",IF(AND(EXACT(U508,"Débil"),(EXACT(V508,"Moderado"))),"Débil",IF(AND(EXACT(U508,"Débil"),(EXACT(V508,"Débil"))),"Débil",)))))))))</f>
        <v>0</v>
      </c>
      <c r="X508" s="957" t="b">
        <f>IF(W508="Fuerte",100,IF(W508="Moderado",50,IF(W508="Débil",0)))</f>
        <v>0</v>
      </c>
      <c r="Y508" s="957"/>
      <c r="Z508" s="936"/>
      <c r="AA508" s="936"/>
      <c r="AB508" s="936"/>
      <c r="AC508" s="936"/>
      <c r="AD508" s="953"/>
      <c r="AE508" s="974"/>
      <c r="AF508" s="969"/>
      <c r="AG508" s="975"/>
      <c r="AH508" s="969"/>
      <c r="AI508" s="956"/>
      <c r="AJ508" s="956"/>
      <c r="AK508" s="956"/>
      <c r="AL508" s="956"/>
      <c r="AM508" s="953"/>
      <c r="AN508" s="980" t="s">
        <v>830</v>
      </c>
      <c r="AO508" s="942"/>
      <c r="AP508" s="942"/>
      <c r="AQ508" s="943"/>
      <c r="AR508" s="973" t="s">
        <v>831</v>
      </c>
    </row>
    <row r="509" spans="1:44" x14ac:dyDescent="0.25">
      <c r="A509" s="962"/>
      <c r="B509" s="991"/>
      <c r="C509" s="953"/>
      <c r="D509" s="953"/>
      <c r="E509" s="986"/>
      <c r="F509" s="953"/>
      <c r="G509" s="945"/>
      <c r="H509" s="953"/>
      <c r="I509" s="119" t="s">
        <v>185</v>
      </c>
      <c r="J509" s="149" t="s">
        <v>147</v>
      </c>
      <c r="K509" s="954"/>
      <c r="L509" s="955"/>
      <c r="M509" s="956"/>
      <c r="N509" s="953"/>
      <c r="O509" s="986"/>
      <c r="P509" s="953"/>
      <c r="Q509" s="117" t="s">
        <v>162</v>
      </c>
      <c r="R509" s="118"/>
      <c r="S509" s="117" t="str">
        <f>+IFERROR(VLOOKUP(R509,[3]DATOS!$E$2:$F$17,2,FALSE),"")</f>
        <v/>
      </c>
      <c r="T509" s="957"/>
      <c r="U509" s="957"/>
      <c r="V509" s="962"/>
      <c r="W509" s="957"/>
      <c r="X509" s="957"/>
      <c r="Y509" s="957"/>
      <c r="Z509" s="937"/>
      <c r="AA509" s="937"/>
      <c r="AB509" s="937"/>
      <c r="AC509" s="937"/>
      <c r="AD509" s="953"/>
      <c r="AE509" s="974"/>
      <c r="AF509" s="969"/>
      <c r="AG509" s="975"/>
      <c r="AH509" s="969"/>
      <c r="AI509" s="956"/>
      <c r="AJ509" s="956"/>
      <c r="AK509" s="956"/>
      <c r="AL509" s="956"/>
      <c r="AM509" s="953"/>
      <c r="AN509" s="980"/>
      <c r="AO509" s="942"/>
      <c r="AP509" s="942"/>
      <c r="AQ509" s="943"/>
      <c r="AR509" s="973"/>
    </row>
    <row r="510" spans="1:44" x14ac:dyDescent="0.25">
      <c r="A510" s="962"/>
      <c r="B510" s="991"/>
      <c r="C510" s="953"/>
      <c r="D510" s="953"/>
      <c r="E510" s="986"/>
      <c r="F510" s="953"/>
      <c r="G510" s="945"/>
      <c r="H510" s="953"/>
      <c r="I510" s="119" t="s">
        <v>186</v>
      </c>
      <c r="J510" s="149" t="s">
        <v>147</v>
      </c>
      <c r="K510" s="954"/>
      <c r="L510" s="955"/>
      <c r="M510" s="956"/>
      <c r="N510" s="953"/>
      <c r="O510" s="986"/>
      <c r="P510" s="953"/>
      <c r="Q510" s="117" t="s">
        <v>165</v>
      </c>
      <c r="R510" s="118"/>
      <c r="S510" s="117" t="str">
        <f>+IFERROR(VLOOKUP(R510,[3]DATOS!$E$2:$F$17,2,FALSE),"")</f>
        <v/>
      </c>
      <c r="T510" s="957"/>
      <c r="U510" s="957"/>
      <c r="V510" s="962"/>
      <c r="W510" s="957"/>
      <c r="X510" s="957"/>
      <c r="Y510" s="957"/>
      <c r="Z510" s="937"/>
      <c r="AA510" s="937"/>
      <c r="AB510" s="937"/>
      <c r="AC510" s="937"/>
      <c r="AD510" s="953"/>
      <c r="AE510" s="974"/>
      <c r="AF510" s="969"/>
      <c r="AG510" s="975"/>
      <c r="AH510" s="969"/>
      <c r="AI510" s="956"/>
      <c r="AJ510" s="956"/>
      <c r="AK510" s="956"/>
      <c r="AL510" s="956"/>
      <c r="AM510" s="953"/>
      <c r="AN510" s="980"/>
      <c r="AO510" s="942"/>
      <c r="AP510" s="942"/>
      <c r="AQ510" s="943"/>
      <c r="AR510" s="973"/>
    </row>
    <row r="511" spans="1:44" x14ac:dyDescent="0.25">
      <c r="A511" s="962"/>
      <c r="B511" s="991"/>
      <c r="C511" s="953"/>
      <c r="D511" s="953"/>
      <c r="E511" s="986"/>
      <c r="F511" s="953"/>
      <c r="G511" s="945"/>
      <c r="H511" s="953"/>
      <c r="I511" s="119" t="s">
        <v>187</v>
      </c>
      <c r="J511" s="149" t="s">
        <v>168</v>
      </c>
      <c r="K511" s="954"/>
      <c r="L511" s="955"/>
      <c r="M511" s="956"/>
      <c r="N511" s="953"/>
      <c r="O511" s="986"/>
      <c r="P511" s="953"/>
      <c r="Q511" s="117" t="s">
        <v>169</v>
      </c>
      <c r="R511" s="118"/>
      <c r="S511" s="117" t="str">
        <f>+IFERROR(VLOOKUP(R511,[3]DATOS!$E$2:$F$17,2,FALSE),"")</f>
        <v/>
      </c>
      <c r="T511" s="957"/>
      <c r="U511" s="957"/>
      <c r="V511" s="962"/>
      <c r="W511" s="957"/>
      <c r="X511" s="957"/>
      <c r="Y511" s="957"/>
      <c r="Z511" s="937"/>
      <c r="AA511" s="937"/>
      <c r="AB511" s="937"/>
      <c r="AC511" s="937"/>
      <c r="AD511" s="953"/>
      <c r="AE511" s="974"/>
      <c r="AF511" s="969"/>
      <c r="AG511" s="975"/>
      <c r="AH511" s="969"/>
      <c r="AI511" s="956"/>
      <c r="AJ511" s="956"/>
      <c r="AK511" s="956"/>
      <c r="AL511" s="956"/>
      <c r="AM511" s="953"/>
      <c r="AN511" s="980"/>
      <c r="AO511" s="942"/>
      <c r="AP511" s="942"/>
      <c r="AQ511" s="943"/>
      <c r="AR511" s="973"/>
    </row>
    <row r="512" spans="1:44" x14ac:dyDescent="0.25">
      <c r="A512" s="962"/>
      <c r="B512" s="991"/>
      <c r="C512" s="953"/>
      <c r="D512" s="953"/>
      <c r="E512" s="986"/>
      <c r="F512" s="953"/>
      <c r="G512" s="945"/>
      <c r="H512" s="953"/>
      <c r="I512" s="119" t="s">
        <v>188</v>
      </c>
      <c r="J512" s="149" t="s">
        <v>168</v>
      </c>
      <c r="K512" s="954"/>
      <c r="L512" s="955"/>
      <c r="M512" s="956"/>
      <c r="N512" s="953"/>
      <c r="O512" s="986"/>
      <c r="P512" s="953"/>
      <c r="Q512" s="117" t="s">
        <v>172</v>
      </c>
      <c r="R512" s="118"/>
      <c r="S512" s="117" t="str">
        <f>+IFERROR(VLOOKUP(R512,[3]DATOS!$E$2:$F$17,2,FALSE),"")</f>
        <v/>
      </c>
      <c r="T512" s="957"/>
      <c r="U512" s="957"/>
      <c r="V512" s="962"/>
      <c r="W512" s="957"/>
      <c r="X512" s="957"/>
      <c r="Y512" s="957"/>
      <c r="Z512" s="937"/>
      <c r="AA512" s="937"/>
      <c r="AB512" s="937"/>
      <c r="AC512" s="937"/>
      <c r="AD512" s="953"/>
      <c r="AE512" s="974"/>
      <c r="AF512" s="969"/>
      <c r="AG512" s="975"/>
      <c r="AH512" s="969"/>
      <c r="AI512" s="956"/>
      <c r="AJ512" s="956"/>
      <c r="AK512" s="956"/>
      <c r="AL512" s="956"/>
      <c r="AM512" s="953"/>
      <c r="AN512" s="980"/>
      <c r="AO512" s="942"/>
      <c r="AP512" s="942"/>
      <c r="AQ512" s="943"/>
      <c r="AR512" s="973"/>
    </row>
    <row r="513" spans="1:44" x14ac:dyDescent="0.25">
      <c r="A513" s="962"/>
      <c r="B513" s="991"/>
      <c r="C513" s="953"/>
      <c r="D513" s="953"/>
      <c r="E513" s="986"/>
      <c r="F513" s="953"/>
      <c r="G513" s="945"/>
      <c r="H513" s="953"/>
      <c r="I513" s="119" t="s">
        <v>189</v>
      </c>
      <c r="J513" s="149" t="s">
        <v>168</v>
      </c>
      <c r="K513" s="954"/>
      <c r="L513" s="955"/>
      <c r="M513" s="956"/>
      <c r="N513" s="953"/>
      <c r="O513" s="986"/>
      <c r="P513" s="953"/>
      <c r="Q513" s="117" t="s">
        <v>175</v>
      </c>
      <c r="R513" s="118"/>
      <c r="S513" s="117" t="str">
        <f>+IFERROR(VLOOKUP(R513,[3]DATOS!$E$2:$F$17,2,FALSE),"")</f>
        <v/>
      </c>
      <c r="T513" s="957"/>
      <c r="U513" s="957"/>
      <c r="V513" s="962"/>
      <c r="W513" s="957"/>
      <c r="X513" s="957"/>
      <c r="Y513" s="957"/>
      <c r="Z513" s="937"/>
      <c r="AA513" s="937"/>
      <c r="AB513" s="937"/>
      <c r="AC513" s="937"/>
      <c r="AD513" s="953"/>
      <c r="AE513" s="974"/>
      <c r="AF513" s="969"/>
      <c r="AG513" s="975"/>
      <c r="AH513" s="969"/>
      <c r="AI513" s="956"/>
      <c r="AJ513" s="956"/>
      <c r="AK513" s="956"/>
      <c r="AL513" s="956"/>
      <c r="AM513" s="953"/>
      <c r="AN513" s="980"/>
      <c r="AO513" s="942"/>
      <c r="AP513" s="942"/>
      <c r="AQ513" s="943"/>
      <c r="AR513" s="973"/>
    </row>
    <row r="514" spans="1:44" x14ac:dyDescent="0.25">
      <c r="A514" s="962"/>
      <c r="B514" s="991"/>
      <c r="C514" s="953"/>
      <c r="D514" s="953"/>
      <c r="E514" s="986"/>
      <c r="F514" s="953"/>
      <c r="G514" s="945"/>
      <c r="H514" s="953"/>
      <c r="I514" s="119" t="s">
        <v>190</v>
      </c>
      <c r="J514" s="149" t="s">
        <v>168</v>
      </c>
      <c r="K514" s="954"/>
      <c r="L514" s="955"/>
      <c r="M514" s="956"/>
      <c r="N514" s="953"/>
      <c r="O514" s="986"/>
      <c r="P514" s="953"/>
      <c r="Q514" s="117" t="s">
        <v>178</v>
      </c>
      <c r="R514" s="118"/>
      <c r="S514" s="117" t="str">
        <f>+IFERROR(VLOOKUP(R514,[3]DATOS!$E$2:$F$17,2,FALSE),"")</f>
        <v/>
      </c>
      <c r="T514" s="957"/>
      <c r="U514" s="957"/>
      <c r="V514" s="962"/>
      <c r="W514" s="957"/>
      <c r="X514" s="957"/>
      <c r="Y514" s="957"/>
      <c r="Z514" s="937"/>
      <c r="AA514" s="937"/>
      <c r="AB514" s="937"/>
      <c r="AC514" s="937"/>
      <c r="AD514" s="953"/>
      <c r="AE514" s="974"/>
      <c r="AF514" s="969"/>
      <c r="AG514" s="975"/>
      <c r="AH514" s="969"/>
      <c r="AI514" s="956"/>
      <c r="AJ514" s="956"/>
      <c r="AK514" s="956"/>
      <c r="AL514" s="956"/>
      <c r="AM514" s="953"/>
      <c r="AN514" s="980"/>
      <c r="AO514" s="942"/>
      <c r="AP514" s="942"/>
      <c r="AQ514" s="943"/>
      <c r="AR514" s="973"/>
    </row>
    <row r="515" spans="1:44" x14ac:dyDescent="0.25">
      <c r="A515" s="962"/>
      <c r="B515" s="991"/>
      <c r="C515" s="953"/>
      <c r="D515" s="953"/>
      <c r="E515" s="986"/>
      <c r="F515" s="953"/>
      <c r="G515" s="946"/>
      <c r="H515" s="953"/>
      <c r="I515" s="119" t="s">
        <v>191</v>
      </c>
      <c r="J515" s="149" t="s">
        <v>168</v>
      </c>
      <c r="K515" s="954"/>
      <c r="L515" s="955"/>
      <c r="M515" s="956"/>
      <c r="N515" s="953"/>
      <c r="O515" s="986"/>
      <c r="P515" s="953"/>
      <c r="Q515" s="117"/>
      <c r="R515" s="118"/>
      <c r="S515" s="117"/>
      <c r="T515" s="957"/>
      <c r="U515" s="957"/>
      <c r="V515" s="962"/>
      <c r="W515" s="957"/>
      <c r="X515" s="957"/>
      <c r="Y515" s="957"/>
      <c r="Z515" s="938"/>
      <c r="AA515" s="938"/>
      <c r="AB515" s="938"/>
      <c r="AC515" s="938"/>
      <c r="AD515" s="953"/>
      <c r="AE515" s="974"/>
      <c r="AF515" s="969"/>
      <c r="AG515" s="975"/>
      <c r="AH515" s="969"/>
      <c r="AI515" s="956"/>
      <c r="AJ515" s="956"/>
      <c r="AK515" s="956"/>
      <c r="AL515" s="956"/>
      <c r="AM515" s="953"/>
      <c r="AN515" s="980"/>
      <c r="AO515" s="942"/>
      <c r="AP515" s="942"/>
      <c r="AQ515" s="943"/>
      <c r="AR515" s="973"/>
    </row>
    <row r="516" spans="1:44" ht="15" customHeight="1" x14ac:dyDescent="0.25">
      <c r="A516" s="944">
        <v>27</v>
      </c>
      <c r="B516" s="947" t="s">
        <v>738</v>
      </c>
      <c r="C516" s="1245" t="s">
        <v>1082</v>
      </c>
      <c r="D516" s="944" t="s">
        <v>142</v>
      </c>
      <c r="E516" s="950" t="s">
        <v>1073</v>
      </c>
      <c r="F516" s="944" t="s">
        <v>1074</v>
      </c>
      <c r="G516" s="953" t="s">
        <v>196</v>
      </c>
      <c r="H516" s="953" t="s">
        <v>145</v>
      </c>
      <c r="I516" s="116" t="s">
        <v>146</v>
      </c>
      <c r="J516" s="280" t="s">
        <v>147</v>
      </c>
      <c r="K516" s="954">
        <f>COUNTIF(J516:J534,"Si")</f>
        <v>10</v>
      </c>
      <c r="L516" s="955" t="str">
        <f>+IF(AND(K516&lt;6,K516&gt;0),"Moderado",IF(AND(K516&lt;12,K516&gt;5),"Mayor",IF(AND(K516&lt;20,K516&gt;11),"Catastrófico","Responda las Preguntas de Impacto")))</f>
        <v>Mayor</v>
      </c>
      <c r="M516" s="956" t="str">
        <f>IF(AND(EXACT(H516,"Rara vez"),(EXACT(L516,"Moderado"))),"Moderado",IF(AND(EXACT(H516,"Rara vez"),(EXACT(L516,"Mayor"))),"Alto",IF(AND(EXACT(H516,"Rara vez"),(EXACT(L516,"Catastrófico"))),"Extremo",IF(AND(EXACT(H516,"Improbable"),(EXACT(L516,"Moderado"))),"Moderado",IF(AND(EXACT(H516,"Improbable"),(EXACT(L516,"Mayor"))),"Alto",IF(AND(EXACT(H516,"Improbable"),(EXACT(L516,"Catastrófico"))),"Extremo",IF(AND(EXACT(H516,"Posible"),(EXACT(L516,"Moderado"))),"Alto",IF(AND(EXACT(H516,"Posible"),(EXACT(L516,"Mayor"))),"Extremo",IF(AND(EXACT(H516,"Posible"),(EXACT(L516,"Catastrófico"))),"Extremo",IF(AND(EXACT(H516,"Probable"),(EXACT(L516,"Moderado"))),"Alto",IF(AND(EXACT(H516,"Probable"),(EXACT(L516,"Mayor"))),"Extremo",IF(AND(EXACT(H516,"Probable"),(EXACT(L516,"Catastrófico"))),"Extremo",IF(AND(EXACT(H516,"Casi Seguro"),(EXACT(L516,"Moderado"))),"Extremo",IF(AND(EXACT(H516,"Casi Seguro"),(EXACT(L516,"Mayor"))),"Extremo",IF(AND(EXACT(H516,"Casi Seguro"),(EXACT(L516,"Catastrófico"))),"Extremo","")))))))))))))))</f>
        <v>Alto</v>
      </c>
      <c r="N516" s="953" t="s">
        <v>528</v>
      </c>
      <c r="O516" s="1244" t="s">
        <v>1075</v>
      </c>
      <c r="P516" s="953" t="s">
        <v>149</v>
      </c>
      <c r="Q516" s="117" t="s">
        <v>150</v>
      </c>
      <c r="R516" s="118" t="s">
        <v>151</v>
      </c>
      <c r="S516" s="117">
        <f>+IFERROR(VLOOKUP(R516,[3]DATOS!$E$2:$F$17,2,FALSE),"")</f>
        <v>15</v>
      </c>
      <c r="T516" s="957">
        <f>SUM(S516:S522)</f>
        <v>100</v>
      </c>
      <c r="U516" s="957" t="str">
        <f>+IF(AND(T516&lt;=100,T516&gt;=96),"Fuerte",IF(AND(T516&lt;=95,T516&gt;=86),"Moderado",IF(AND(T516&lt;=85,K516&gt;=0),"Débil"," ")))</f>
        <v>Fuerte</v>
      </c>
      <c r="V516" s="962" t="s">
        <v>152</v>
      </c>
      <c r="W516" s="957" t="str">
        <f>IF(AND(EXACT(U516,"Fuerte"),(EXACT(V516,"Fuerte"))),"Fuerte",IF(AND(EXACT(U516,"Fuerte"),(EXACT(V516,"Moderado"))),"Moderado",IF(AND(EXACT(U516,"Fuerte"),(EXACT(V516,"Débil"))),"Débil",IF(AND(EXACT(U516,"Moderado"),(EXACT(V516,"Fuerte"))),"Moderado",IF(AND(EXACT(U516,"Moderado"),(EXACT(V516,"Moderado"))),"Moderado",IF(AND(EXACT(U516,"Moderado"),(EXACT(V516,"Débil"))),"Débil",IF(AND(EXACT(U516,"Débil"),(EXACT(V516,"Fuerte"))),"Débil",IF(AND(EXACT(U516,"Débil"),(EXACT(V516,"Moderado"))),"Débil",IF(AND(EXACT(U516,"Débil"),(EXACT(V516,"Débil"))),"Débil",)))))))))</f>
        <v>Fuerte</v>
      </c>
      <c r="X516" s="957">
        <f>IF(W516="Fuerte",100,IF(W516="Moderado",50,IF(W516="Débil",0)))</f>
        <v>100</v>
      </c>
      <c r="Y516" s="957">
        <f>AVERAGE(X516:X534)</f>
        <v>100</v>
      </c>
      <c r="Z516" s="963" t="s">
        <v>539</v>
      </c>
      <c r="AA516" s="964">
        <v>0.33</v>
      </c>
      <c r="AB516" s="964">
        <v>0.33</v>
      </c>
      <c r="AC516" s="964">
        <v>0.34</v>
      </c>
      <c r="AD516" s="953" t="s">
        <v>1076</v>
      </c>
      <c r="AE516" s="974" t="s">
        <v>1077</v>
      </c>
      <c r="AF516" s="969" t="str">
        <f>+IF(Y516=100,"Fuerte",IF(AND(Y516&lt;=99,Y516&gt;=50),"Moderado",IF(Y516&lt;50,"Débil"," ")))</f>
        <v>Fuerte</v>
      </c>
      <c r="AG516" s="975" t="s">
        <v>156</v>
      </c>
      <c r="AH516" s="969" t="s">
        <v>156</v>
      </c>
      <c r="AI516" s="956" t="str">
        <f>IF(AND(OR(AH516="Directamente",AH516="Indirectamente",AH516="No Disminuye"),(AF516="Fuerte"),(AG516="Directamente"),(OR(H516="Rara vez",H516="Improbable",H516="Posible"))),"Rara vez",IF(AND(OR(AH516="Directamente",AH516="Indirectamente",AH516="No Disminuye"),(AF516="Fuerte"),(AG516="Directamente"),(H516="Probable")),"Improbable",IF(AND(OR(AH516="Directamente",AH516="Indirectamente",AH516="No Disminuye"),(AF516="Fuerte"),(AG516="Directamente"),(H516="Casi Seguro")),"Posible",IF(AND(AH516="Directamente",AG516="No disminuye",AF516="Fuerte"),H516,IF(AND(OR(AH516="Directamente",AH516="Indirectamente",AH516="No Disminuye"),AF516="Moderado",AG516="Directamente",(OR(H516="Rara vez",H516="Improbable"))),"Rara vez",IF(AND(OR(AH516="Directamente",AH516="Indirectamente",AH516="No Disminuye"),(AF516="Moderado"),(AG516="Directamente"),(H516="Posible")),"Improbable",IF(AND(OR(AH516="Directamente",AH516="Indirectamente",AH516="No Disminuye"),(AF516="Moderado"),(AG516="Directamente"),(H516="Probable")),"Posible",IF(AND(OR(AH516="Directamente",AH516="Indirectamente",AH516="No Disminuye"),(AF516="Moderado"),(AG516="Directamente"),(H516="Casi Seguro")),"Probable",IF(AND(AH516="Directamente",AG516="No disminuye",AF516="Moderado"),H516,IF(AF516="Débil",H516," ESTA COMBINACION NO ESTÁ CONTEMPLADA EN LA METODOLOGÍA "))))))))))</f>
        <v>Rara vez</v>
      </c>
      <c r="AJ516" s="956" t="str">
        <f>IF(AND(OR(AH516="Directamente",AH516="Indirectamente",AH516="No Disminuye"),AF516="Moderado",AG516="Directamente",(OR(H516="Raro",H516="Improbable"))),"Raro",IF(AND(OR(AH516="Directamente",AH516="Indirectamente",AH516="No Disminuye"),(AF516="Moderado"),(AG516="Directamente"),(H516="Posible")),"Improbable",IF(AND(OR(AH516="Directamente",AH516="Indirectamente",AH516="No Disminuye"),(AF516="Moderado"),(AG516="Directamente"),(H516="Probable")),"Posible",IF(AND(OR(AH516="Directamente",AH516="Indirectamente",AH516="No Disminuye"),(AF516="Moderado"),(AG516="Directamente"),(H516="Casi Seguro")),"Probable",IF(AND(AH516="Directamente",AG516="No disminuye",AF516="Moderado"),H516," ")))))</f>
        <v xml:space="preserve"> </v>
      </c>
      <c r="AK516" s="956" t="str">
        <f>L516</f>
        <v>Mayor</v>
      </c>
      <c r="AL516" s="956" t="str">
        <f>IF(AND(EXACT(AI516,"Rara vez"),(EXACT(AK516,"Moderado"))),"Moderado",IF(AND(EXACT(AI516,"Rara vez"),(EXACT(AK516,"Mayor"))),"Alto",IF(AND(EXACT(AI516,"Rara vez"),(EXACT(AK516,"Catastrófico"))),"Extremo",IF(AND(EXACT(AI516,"Improbable"),(EXACT(AK516,"Moderado"))),"Moderado",IF(AND(EXACT(AI516,"Improbable"),(EXACT(AK516,"Mayor"))),"Alto",IF(AND(EXACT(AI516,"Improbable"),(EXACT(AK516,"Catastrófico"))),"Extremo",IF(AND(EXACT(AI516,"Posible"),(EXACT(AK516,"Moderado"))),"Alto",IF(AND(EXACT(AI516,"Posible"),(EXACT(AK516,"Mayor"))),"Extremo",IF(AND(EXACT(AI516,"Posible"),(EXACT(AK516,"Catastrófico"))),"Extremo",IF(AND(EXACT(AI516,"Probable"),(EXACT(AK516,"Moderado"))),"Alto",IF(AND(EXACT(AI516,"Probable"),(EXACT(AK516,"Mayor"))),"Extremo",IF(AND(EXACT(AI516,"Probable"),(EXACT(AK516,"Catastrófico"))),"Extremo",IF(AND(EXACT(AI516,"Casi Seguro"),(EXACT(AK516,"Moderado"))),"Extremo",IF(AND(EXACT(AI516,"Casi Seguro"),(EXACT(AK516,"Mayor"))),"Extremo",IF(AND(EXACT(AI516,"Casi Seguro"),(EXACT(AK516,"Catastrófico"))),"Extremo","")))))))))))))))</f>
        <v>Alto</v>
      </c>
      <c r="AM516" s="953" t="s">
        <v>528</v>
      </c>
      <c r="AN516" s="1045" t="s">
        <v>1078</v>
      </c>
      <c r="AO516" s="942">
        <v>44682</v>
      </c>
      <c r="AP516" s="942" t="s">
        <v>1079</v>
      </c>
      <c r="AQ516" s="943" t="s">
        <v>1076</v>
      </c>
      <c r="AR516" s="944" t="s">
        <v>1080</v>
      </c>
    </row>
    <row r="517" spans="1:44" x14ac:dyDescent="0.25">
      <c r="A517" s="945"/>
      <c r="B517" s="948"/>
      <c r="C517" s="1246"/>
      <c r="D517" s="945"/>
      <c r="E517" s="951"/>
      <c r="F517" s="945"/>
      <c r="G517" s="953"/>
      <c r="H517" s="953"/>
      <c r="I517" s="116" t="s">
        <v>161</v>
      </c>
      <c r="J517" s="280" t="s">
        <v>147</v>
      </c>
      <c r="K517" s="954"/>
      <c r="L517" s="955"/>
      <c r="M517" s="956"/>
      <c r="N517" s="953"/>
      <c r="O517" s="1244"/>
      <c r="P517" s="953"/>
      <c r="Q517" s="117" t="s">
        <v>162</v>
      </c>
      <c r="R517" s="118" t="s">
        <v>163</v>
      </c>
      <c r="S517" s="298">
        <f>+IFERROR(VLOOKUP(R517,[3]DATOS!$E$2:$F$17,2,FALSE),"")</f>
        <v>15</v>
      </c>
      <c r="T517" s="957"/>
      <c r="U517" s="957"/>
      <c r="V517" s="962"/>
      <c r="W517" s="957"/>
      <c r="X517" s="957"/>
      <c r="Y517" s="957"/>
      <c r="Z517" s="963"/>
      <c r="AA517" s="963"/>
      <c r="AB517" s="963"/>
      <c r="AC517" s="963"/>
      <c r="AD517" s="953"/>
      <c r="AE517" s="974"/>
      <c r="AF517" s="969"/>
      <c r="AG517" s="975"/>
      <c r="AH517" s="969"/>
      <c r="AI517" s="956"/>
      <c r="AJ517" s="956"/>
      <c r="AK517" s="956"/>
      <c r="AL517" s="956"/>
      <c r="AM517" s="953"/>
      <c r="AN517" s="1046"/>
      <c r="AO517" s="942"/>
      <c r="AP517" s="942"/>
      <c r="AQ517" s="943"/>
      <c r="AR517" s="945"/>
    </row>
    <row r="518" spans="1:44" x14ac:dyDescent="0.25">
      <c r="A518" s="945"/>
      <c r="B518" s="948"/>
      <c r="C518" s="1246"/>
      <c r="D518" s="945"/>
      <c r="E518" s="951"/>
      <c r="F518" s="945"/>
      <c r="G518" s="953"/>
      <c r="H518" s="953"/>
      <c r="I518" s="116" t="s">
        <v>164</v>
      </c>
      <c r="J518" s="280" t="s">
        <v>168</v>
      </c>
      <c r="K518" s="954"/>
      <c r="L518" s="955"/>
      <c r="M518" s="956"/>
      <c r="N518" s="953"/>
      <c r="O518" s="1244"/>
      <c r="P518" s="953"/>
      <c r="Q518" s="298" t="s">
        <v>165</v>
      </c>
      <c r="R518" s="118" t="s">
        <v>166</v>
      </c>
      <c r="S518" s="298">
        <f>+IFERROR(VLOOKUP(R518,[3]DATOS!$E$2:$F$17,2,FALSE),"")</f>
        <v>15</v>
      </c>
      <c r="T518" s="957"/>
      <c r="U518" s="957"/>
      <c r="V518" s="962"/>
      <c r="W518" s="957"/>
      <c r="X518" s="957"/>
      <c r="Y518" s="957"/>
      <c r="Z518" s="963"/>
      <c r="AA518" s="963"/>
      <c r="AB518" s="963"/>
      <c r="AC518" s="963"/>
      <c r="AD518" s="953"/>
      <c r="AE518" s="974"/>
      <c r="AF518" s="969"/>
      <c r="AG518" s="975"/>
      <c r="AH518" s="969"/>
      <c r="AI518" s="956"/>
      <c r="AJ518" s="956"/>
      <c r="AK518" s="956"/>
      <c r="AL518" s="956"/>
      <c r="AM518" s="953"/>
      <c r="AN518" s="1046"/>
      <c r="AO518" s="942"/>
      <c r="AP518" s="942"/>
      <c r="AQ518" s="943"/>
      <c r="AR518" s="945"/>
    </row>
    <row r="519" spans="1:44" x14ac:dyDescent="0.25">
      <c r="A519" s="945"/>
      <c r="B519" s="948"/>
      <c r="C519" s="1246"/>
      <c r="D519" s="945"/>
      <c r="E519" s="951"/>
      <c r="F519" s="945"/>
      <c r="G519" s="953"/>
      <c r="H519" s="953"/>
      <c r="I519" s="116" t="s">
        <v>167</v>
      </c>
      <c r="J519" s="280" t="s">
        <v>168</v>
      </c>
      <c r="K519" s="954"/>
      <c r="L519" s="955"/>
      <c r="M519" s="956"/>
      <c r="N519" s="953"/>
      <c r="O519" s="1244"/>
      <c r="P519" s="953"/>
      <c r="Q519" s="298" t="s">
        <v>169</v>
      </c>
      <c r="R519" s="118" t="s">
        <v>170</v>
      </c>
      <c r="S519" s="298">
        <f>+IFERROR(VLOOKUP(R519,[3]DATOS!$E$2:$F$17,2,FALSE),"")</f>
        <v>15</v>
      </c>
      <c r="T519" s="957"/>
      <c r="U519" s="957"/>
      <c r="V519" s="962"/>
      <c r="W519" s="957"/>
      <c r="X519" s="957"/>
      <c r="Y519" s="957"/>
      <c r="Z519" s="963"/>
      <c r="AA519" s="963"/>
      <c r="AB519" s="963"/>
      <c r="AC519" s="963"/>
      <c r="AD519" s="953"/>
      <c r="AE519" s="974"/>
      <c r="AF519" s="969"/>
      <c r="AG519" s="975"/>
      <c r="AH519" s="969"/>
      <c r="AI519" s="956"/>
      <c r="AJ519" s="956"/>
      <c r="AK519" s="956"/>
      <c r="AL519" s="956"/>
      <c r="AM519" s="953"/>
      <c r="AN519" s="1046"/>
      <c r="AO519" s="942"/>
      <c r="AP519" s="942"/>
      <c r="AQ519" s="943"/>
      <c r="AR519" s="945"/>
    </row>
    <row r="520" spans="1:44" x14ac:dyDescent="0.25">
      <c r="A520" s="945"/>
      <c r="B520" s="948"/>
      <c r="C520" s="1246"/>
      <c r="D520" s="945"/>
      <c r="E520" s="951"/>
      <c r="F520" s="945"/>
      <c r="G520" s="953"/>
      <c r="H520" s="953"/>
      <c r="I520" s="116" t="s">
        <v>171</v>
      </c>
      <c r="J520" s="280" t="s">
        <v>147</v>
      </c>
      <c r="K520" s="954"/>
      <c r="L520" s="955"/>
      <c r="M520" s="956"/>
      <c r="N520" s="953"/>
      <c r="O520" s="1244"/>
      <c r="P520" s="953"/>
      <c r="Q520" s="298" t="s">
        <v>172</v>
      </c>
      <c r="R520" s="118" t="s">
        <v>173</v>
      </c>
      <c r="S520" s="298">
        <f>+IFERROR(VLOOKUP(R520,[3]DATOS!$E$2:$F$17,2,FALSE),"")</f>
        <v>15</v>
      </c>
      <c r="T520" s="957"/>
      <c r="U520" s="957"/>
      <c r="V520" s="962"/>
      <c r="W520" s="957"/>
      <c r="X520" s="957"/>
      <c r="Y520" s="957"/>
      <c r="Z520" s="963"/>
      <c r="AA520" s="963"/>
      <c r="AB520" s="963"/>
      <c r="AC520" s="963"/>
      <c r="AD520" s="953"/>
      <c r="AE520" s="974"/>
      <c r="AF520" s="969"/>
      <c r="AG520" s="975"/>
      <c r="AH520" s="969"/>
      <c r="AI520" s="956"/>
      <c r="AJ520" s="956"/>
      <c r="AK520" s="956"/>
      <c r="AL520" s="956"/>
      <c r="AM520" s="953"/>
      <c r="AN520" s="1046"/>
      <c r="AO520" s="942"/>
      <c r="AP520" s="942"/>
      <c r="AQ520" s="943"/>
      <c r="AR520" s="945"/>
    </row>
    <row r="521" spans="1:44" x14ac:dyDescent="0.25">
      <c r="A521" s="945"/>
      <c r="B521" s="948"/>
      <c r="C521" s="1246"/>
      <c r="D521" s="945"/>
      <c r="E521" s="951"/>
      <c r="F521" s="945"/>
      <c r="G521" s="953"/>
      <c r="H521" s="953"/>
      <c r="I521" s="116" t="s">
        <v>174</v>
      </c>
      <c r="J521" s="280" t="s">
        <v>147</v>
      </c>
      <c r="K521" s="954"/>
      <c r="L521" s="955"/>
      <c r="M521" s="956"/>
      <c r="N521" s="953"/>
      <c r="O521" s="1244"/>
      <c r="P521" s="953"/>
      <c r="Q521" s="298" t="s">
        <v>175</v>
      </c>
      <c r="R521" s="118" t="s">
        <v>176</v>
      </c>
      <c r="S521" s="298">
        <f>+IFERROR(VLOOKUP(R521,[3]DATOS!$E$2:$F$17,2,FALSE),"")</f>
        <v>15</v>
      </c>
      <c r="T521" s="957"/>
      <c r="U521" s="957"/>
      <c r="V521" s="962"/>
      <c r="W521" s="957"/>
      <c r="X521" s="957"/>
      <c r="Y521" s="957"/>
      <c r="Z521" s="963"/>
      <c r="AA521" s="963"/>
      <c r="AB521" s="963"/>
      <c r="AC521" s="963"/>
      <c r="AD521" s="953"/>
      <c r="AE521" s="974"/>
      <c r="AF521" s="969"/>
      <c r="AG521" s="975"/>
      <c r="AH521" s="969"/>
      <c r="AI521" s="956"/>
      <c r="AJ521" s="956"/>
      <c r="AK521" s="956"/>
      <c r="AL521" s="956"/>
      <c r="AM521" s="953"/>
      <c r="AN521" s="1046"/>
      <c r="AO521" s="942"/>
      <c r="AP521" s="942"/>
      <c r="AQ521" s="943"/>
      <c r="AR521" s="945"/>
    </row>
    <row r="522" spans="1:44" x14ac:dyDescent="0.25">
      <c r="A522" s="945"/>
      <c r="B522" s="948"/>
      <c r="C522" s="1246"/>
      <c r="D522" s="945"/>
      <c r="E522" s="951"/>
      <c r="F522" s="945"/>
      <c r="G522" s="953"/>
      <c r="H522" s="953"/>
      <c r="I522" s="116" t="s">
        <v>177</v>
      </c>
      <c r="J522" s="280" t="s">
        <v>168</v>
      </c>
      <c r="K522" s="954"/>
      <c r="L522" s="955"/>
      <c r="M522" s="956"/>
      <c r="N522" s="953"/>
      <c r="O522" s="1244"/>
      <c r="P522" s="953"/>
      <c r="Q522" s="298" t="s">
        <v>178</v>
      </c>
      <c r="R522" s="118" t="s">
        <v>179</v>
      </c>
      <c r="S522" s="298">
        <f>+IFERROR(VLOOKUP(R522,[3]DATOS!$E$2:$F$17,2,FALSE),"")</f>
        <v>10</v>
      </c>
      <c r="T522" s="957"/>
      <c r="U522" s="957"/>
      <c r="V522" s="962"/>
      <c r="W522" s="957"/>
      <c r="X522" s="957"/>
      <c r="Y522" s="957"/>
      <c r="Z522" s="963"/>
      <c r="AA522" s="963"/>
      <c r="AB522" s="963"/>
      <c r="AC522" s="963"/>
      <c r="AD522" s="953"/>
      <c r="AE522" s="974"/>
      <c r="AF522" s="969"/>
      <c r="AG522" s="975"/>
      <c r="AH522" s="969"/>
      <c r="AI522" s="956"/>
      <c r="AJ522" s="956"/>
      <c r="AK522" s="956"/>
      <c r="AL522" s="956"/>
      <c r="AM522" s="953"/>
      <c r="AN522" s="1046"/>
      <c r="AO522" s="942"/>
      <c r="AP522" s="942"/>
      <c r="AQ522" s="943"/>
      <c r="AR522" s="945"/>
    </row>
    <row r="523" spans="1:44" ht="30" x14ac:dyDescent="0.25">
      <c r="A523" s="945"/>
      <c r="B523" s="948"/>
      <c r="C523" s="1246"/>
      <c r="D523" s="945"/>
      <c r="E523" s="951"/>
      <c r="F523" s="945"/>
      <c r="G523" s="953"/>
      <c r="H523" s="953"/>
      <c r="I523" s="116" t="s">
        <v>180</v>
      </c>
      <c r="J523" s="280" t="s">
        <v>168</v>
      </c>
      <c r="K523" s="954"/>
      <c r="L523" s="955"/>
      <c r="M523" s="956"/>
      <c r="N523" s="953"/>
      <c r="O523" s="1244"/>
      <c r="P523" s="953"/>
      <c r="Q523" s="957"/>
      <c r="R523" s="962"/>
      <c r="S523" s="957"/>
      <c r="T523" s="957"/>
      <c r="U523" s="957"/>
      <c r="V523" s="962"/>
      <c r="W523" s="957"/>
      <c r="X523" s="957"/>
      <c r="Y523" s="957"/>
      <c r="Z523" s="963"/>
      <c r="AA523" s="963"/>
      <c r="AB523" s="963"/>
      <c r="AC523" s="963"/>
      <c r="AD523" s="953"/>
      <c r="AE523" s="974"/>
      <c r="AF523" s="969"/>
      <c r="AG523" s="975"/>
      <c r="AH523" s="969"/>
      <c r="AI523" s="956"/>
      <c r="AJ523" s="956"/>
      <c r="AK523" s="956"/>
      <c r="AL523" s="956"/>
      <c r="AM523" s="953"/>
      <c r="AN523" s="1046"/>
      <c r="AO523" s="942"/>
      <c r="AP523" s="942"/>
      <c r="AQ523" s="943"/>
      <c r="AR523" s="945"/>
    </row>
    <row r="524" spans="1:44" x14ac:dyDescent="0.25">
      <c r="A524" s="945"/>
      <c r="B524" s="948"/>
      <c r="C524" s="1246"/>
      <c r="D524" s="945"/>
      <c r="E524" s="951"/>
      <c r="F524" s="945"/>
      <c r="G524" s="953"/>
      <c r="H524" s="953"/>
      <c r="I524" s="116" t="s">
        <v>181</v>
      </c>
      <c r="J524" s="280" t="s">
        <v>168</v>
      </c>
      <c r="K524" s="954"/>
      <c r="L524" s="955"/>
      <c r="M524" s="956"/>
      <c r="N524" s="953"/>
      <c r="O524" s="1244"/>
      <c r="P524" s="953"/>
      <c r="Q524" s="957"/>
      <c r="R524" s="962"/>
      <c r="S524" s="957"/>
      <c r="T524" s="957"/>
      <c r="U524" s="957"/>
      <c r="V524" s="962"/>
      <c r="W524" s="957"/>
      <c r="X524" s="957"/>
      <c r="Y524" s="957"/>
      <c r="Z524" s="963"/>
      <c r="AA524" s="963"/>
      <c r="AB524" s="963"/>
      <c r="AC524" s="963"/>
      <c r="AD524" s="953"/>
      <c r="AE524" s="974"/>
      <c r="AF524" s="969"/>
      <c r="AG524" s="975"/>
      <c r="AH524" s="969"/>
      <c r="AI524" s="956"/>
      <c r="AJ524" s="956"/>
      <c r="AK524" s="956"/>
      <c r="AL524" s="956"/>
      <c r="AM524" s="953"/>
      <c r="AN524" s="1046"/>
      <c r="AO524" s="942"/>
      <c r="AP524" s="942"/>
      <c r="AQ524" s="943"/>
      <c r="AR524" s="945"/>
    </row>
    <row r="525" spans="1:44" x14ac:dyDescent="0.25">
      <c r="A525" s="945"/>
      <c r="B525" s="948"/>
      <c r="C525" s="1246"/>
      <c r="D525" s="945"/>
      <c r="E525" s="951"/>
      <c r="F525" s="945"/>
      <c r="G525" s="953"/>
      <c r="H525" s="953"/>
      <c r="I525" s="116" t="s">
        <v>182</v>
      </c>
      <c r="J525" s="280" t="s">
        <v>147</v>
      </c>
      <c r="K525" s="954"/>
      <c r="L525" s="955"/>
      <c r="M525" s="956"/>
      <c r="N525" s="953"/>
      <c r="O525" s="1244"/>
      <c r="P525" s="953"/>
      <c r="Q525" s="957"/>
      <c r="R525" s="962"/>
      <c r="S525" s="957"/>
      <c r="T525" s="957"/>
      <c r="U525" s="957"/>
      <c r="V525" s="962"/>
      <c r="W525" s="957"/>
      <c r="X525" s="957"/>
      <c r="Y525" s="957"/>
      <c r="Z525" s="963"/>
      <c r="AA525" s="963"/>
      <c r="AB525" s="963"/>
      <c r="AC525" s="963"/>
      <c r="AD525" s="953"/>
      <c r="AE525" s="974"/>
      <c r="AF525" s="969"/>
      <c r="AG525" s="975"/>
      <c r="AH525" s="969"/>
      <c r="AI525" s="956"/>
      <c r="AJ525" s="956"/>
      <c r="AK525" s="956"/>
      <c r="AL525" s="956"/>
      <c r="AM525" s="953"/>
      <c r="AN525" s="1046"/>
      <c r="AO525" s="942"/>
      <c r="AP525" s="942"/>
      <c r="AQ525" s="943"/>
      <c r="AR525" s="945"/>
    </row>
    <row r="526" spans="1:44" x14ac:dyDescent="0.25">
      <c r="A526" s="945"/>
      <c r="B526" s="948"/>
      <c r="C526" s="1246"/>
      <c r="D526" s="945"/>
      <c r="E526" s="952"/>
      <c r="F526" s="945"/>
      <c r="G526" s="953"/>
      <c r="H526" s="953"/>
      <c r="I526" s="116" t="s">
        <v>183</v>
      </c>
      <c r="J526" s="280" t="s">
        <v>147</v>
      </c>
      <c r="K526" s="954"/>
      <c r="L526" s="955"/>
      <c r="M526" s="956"/>
      <c r="N526" s="953"/>
      <c r="O526" s="1244"/>
      <c r="P526" s="953"/>
      <c r="Q526" s="957"/>
      <c r="R526" s="962"/>
      <c r="S526" s="957"/>
      <c r="T526" s="957"/>
      <c r="U526" s="957"/>
      <c r="V526" s="962"/>
      <c r="W526" s="957"/>
      <c r="X526" s="957"/>
      <c r="Y526" s="957"/>
      <c r="Z526" s="963"/>
      <c r="AA526" s="963"/>
      <c r="AB526" s="963"/>
      <c r="AC526" s="963"/>
      <c r="AD526" s="953"/>
      <c r="AE526" s="974"/>
      <c r="AF526" s="969"/>
      <c r="AG526" s="975"/>
      <c r="AH526" s="969"/>
      <c r="AI526" s="956"/>
      <c r="AJ526" s="956"/>
      <c r="AK526" s="956"/>
      <c r="AL526" s="956"/>
      <c r="AM526" s="953"/>
      <c r="AN526" s="1047"/>
      <c r="AO526" s="942"/>
      <c r="AP526" s="942"/>
      <c r="AQ526" s="943"/>
      <c r="AR526" s="945"/>
    </row>
    <row r="527" spans="1:44" x14ac:dyDescent="0.25">
      <c r="A527" s="945"/>
      <c r="B527" s="948"/>
      <c r="C527" s="1246"/>
      <c r="D527" s="945"/>
      <c r="E527" s="958" t="s">
        <v>1081</v>
      </c>
      <c r="F527" s="945"/>
      <c r="G527" s="953"/>
      <c r="H527" s="953"/>
      <c r="I527" s="116" t="s">
        <v>184</v>
      </c>
      <c r="J527" s="280" t="s">
        <v>147</v>
      </c>
      <c r="K527" s="954"/>
      <c r="L527" s="955"/>
      <c r="M527" s="956"/>
      <c r="N527" s="953"/>
      <c r="O527" s="961"/>
      <c r="P527" s="953"/>
      <c r="Q527" s="117" t="s">
        <v>150</v>
      </c>
      <c r="R527" s="118"/>
      <c r="S527" s="117" t="str">
        <f>+IFERROR(VLOOKUP(R527,[3]DATOS!$E$2:$F$17,2,FALSE),"")</f>
        <v/>
      </c>
      <c r="T527" s="957">
        <f>SUM(S527:S533)</f>
        <v>0</v>
      </c>
      <c r="U527" s="957" t="str">
        <f>+IF(AND(T527&lt;=100,T527&gt;=96),"Fuerte",IF(AND(T527&lt;=95,T527&gt;=86),"Moderado",IF(AND(T527&lt;=85,K527&gt;=0),"Débil"," ")))</f>
        <v>Débil</v>
      </c>
      <c r="V527" s="962"/>
      <c r="W527" s="957">
        <f>IF(AND(EXACT(U527,"Fuerte"),(EXACT(V527,"Fuerte"))),"Fuerte",IF(AND(EXACT(U527,"Fuerte"),(EXACT(V527,"Moderado"))),"Moderado",IF(AND(EXACT(U527,"Fuerte"),(EXACT(V527,"Débil"))),"Débil",IF(AND(EXACT(U527,"Moderado"),(EXACT(V527,"Fuerte"))),"Moderado",IF(AND(EXACT(U527,"Moderado"),(EXACT(V527,"Moderado"))),"Moderado",IF(AND(EXACT(U527,"Moderado"),(EXACT(V527,"Débil"))),"Débil",IF(AND(EXACT(U527,"Débil"),(EXACT(V527,"Fuerte"))),"Débil",IF(AND(EXACT(U527,"Débil"),(EXACT(V527,"Moderado"))),"Débil",IF(AND(EXACT(U527,"Débil"),(EXACT(V527,"Débil"))),"Débil",)))))))))</f>
        <v>0</v>
      </c>
      <c r="X527" s="957" t="b">
        <f>IF(W527="Fuerte",100,IF(W527="Moderado",50,IF(W527="Débil",0)))</f>
        <v>0</v>
      </c>
      <c r="Y527" s="957"/>
      <c r="Z527" s="936"/>
      <c r="AA527" s="1162"/>
      <c r="AB527" s="1162"/>
      <c r="AC527" s="1162"/>
      <c r="AD527" s="953"/>
      <c r="AE527" s="974"/>
      <c r="AF527" s="969"/>
      <c r="AG527" s="975"/>
      <c r="AH527" s="969"/>
      <c r="AI527" s="956"/>
      <c r="AJ527" s="956"/>
      <c r="AK527" s="956"/>
      <c r="AL527" s="956"/>
      <c r="AM527" s="953"/>
      <c r="AN527" s="980"/>
      <c r="AO527" s="942"/>
      <c r="AP527" s="942"/>
      <c r="AQ527" s="943"/>
      <c r="AR527" s="945"/>
    </row>
    <row r="528" spans="1:44" x14ac:dyDescent="0.25">
      <c r="A528" s="945"/>
      <c r="B528" s="948"/>
      <c r="C528" s="1246"/>
      <c r="D528" s="945"/>
      <c r="E528" s="959"/>
      <c r="F528" s="945"/>
      <c r="G528" s="953"/>
      <c r="H528" s="953"/>
      <c r="I528" s="119" t="s">
        <v>185</v>
      </c>
      <c r="J528" s="280" t="s">
        <v>147</v>
      </c>
      <c r="K528" s="954"/>
      <c r="L528" s="955"/>
      <c r="M528" s="956"/>
      <c r="N528" s="953"/>
      <c r="O528" s="961"/>
      <c r="P528" s="953"/>
      <c r="Q528" s="117" t="s">
        <v>162</v>
      </c>
      <c r="R528" s="118"/>
      <c r="S528" s="117" t="str">
        <f>+IFERROR(VLOOKUP(R528,[3]DATOS!$E$2:$F$17,2,FALSE),"")</f>
        <v/>
      </c>
      <c r="T528" s="957"/>
      <c r="U528" s="957"/>
      <c r="V528" s="962"/>
      <c r="W528" s="957"/>
      <c r="X528" s="957"/>
      <c r="Y528" s="957"/>
      <c r="Z528" s="937"/>
      <c r="AA528" s="1163"/>
      <c r="AB528" s="1163"/>
      <c r="AC528" s="1163"/>
      <c r="AD528" s="953"/>
      <c r="AE528" s="974"/>
      <c r="AF528" s="969"/>
      <c r="AG528" s="975"/>
      <c r="AH528" s="969"/>
      <c r="AI528" s="956"/>
      <c r="AJ528" s="956"/>
      <c r="AK528" s="956"/>
      <c r="AL528" s="956"/>
      <c r="AM528" s="953"/>
      <c r="AN528" s="980"/>
      <c r="AO528" s="942"/>
      <c r="AP528" s="942"/>
      <c r="AQ528" s="943"/>
      <c r="AR528" s="945"/>
    </row>
    <row r="529" spans="1:44" x14ac:dyDescent="0.25">
      <c r="A529" s="945"/>
      <c r="B529" s="948"/>
      <c r="C529" s="1246"/>
      <c r="D529" s="945"/>
      <c r="E529" s="959"/>
      <c r="F529" s="945"/>
      <c r="G529" s="953"/>
      <c r="H529" s="953"/>
      <c r="I529" s="119" t="s">
        <v>186</v>
      </c>
      <c r="J529" s="280" t="s">
        <v>147</v>
      </c>
      <c r="K529" s="954"/>
      <c r="L529" s="955"/>
      <c r="M529" s="956"/>
      <c r="N529" s="953"/>
      <c r="O529" s="961"/>
      <c r="P529" s="953"/>
      <c r="Q529" s="117" t="s">
        <v>165</v>
      </c>
      <c r="R529" s="118"/>
      <c r="S529" s="117" t="str">
        <f>+IFERROR(VLOOKUP(R529,[3]DATOS!$E$2:$F$17,2,FALSE),"")</f>
        <v/>
      </c>
      <c r="T529" s="957"/>
      <c r="U529" s="957"/>
      <c r="V529" s="962"/>
      <c r="W529" s="957"/>
      <c r="X529" s="957"/>
      <c r="Y529" s="957"/>
      <c r="Z529" s="937"/>
      <c r="AA529" s="1163"/>
      <c r="AB529" s="1163"/>
      <c r="AC529" s="1163"/>
      <c r="AD529" s="953"/>
      <c r="AE529" s="974"/>
      <c r="AF529" s="969"/>
      <c r="AG529" s="975"/>
      <c r="AH529" s="969"/>
      <c r="AI529" s="956"/>
      <c r="AJ529" s="956"/>
      <c r="AK529" s="956"/>
      <c r="AL529" s="956"/>
      <c r="AM529" s="953"/>
      <c r="AN529" s="980"/>
      <c r="AO529" s="942"/>
      <c r="AP529" s="942"/>
      <c r="AQ529" s="943"/>
      <c r="AR529" s="945"/>
    </row>
    <row r="530" spans="1:44" x14ac:dyDescent="0.25">
      <c r="A530" s="945"/>
      <c r="B530" s="948"/>
      <c r="C530" s="1246"/>
      <c r="D530" s="945"/>
      <c r="E530" s="959"/>
      <c r="F530" s="945"/>
      <c r="G530" s="953"/>
      <c r="H530" s="953"/>
      <c r="I530" s="119" t="s">
        <v>187</v>
      </c>
      <c r="J530" s="280" t="s">
        <v>147</v>
      </c>
      <c r="K530" s="954"/>
      <c r="L530" s="955"/>
      <c r="M530" s="956"/>
      <c r="N530" s="953"/>
      <c r="O530" s="961"/>
      <c r="P530" s="953"/>
      <c r="Q530" s="117" t="s">
        <v>169</v>
      </c>
      <c r="R530" s="118"/>
      <c r="S530" s="117" t="str">
        <f>+IFERROR(VLOOKUP(R530,[3]DATOS!$E$2:$F$17,2,FALSE),"")</f>
        <v/>
      </c>
      <c r="T530" s="957"/>
      <c r="U530" s="957"/>
      <c r="V530" s="962"/>
      <c r="W530" s="957"/>
      <c r="X530" s="957"/>
      <c r="Y530" s="957"/>
      <c r="Z530" s="937"/>
      <c r="AA530" s="1163"/>
      <c r="AB530" s="1163"/>
      <c r="AC530" s="1163"/>
      <c r="AD530" s="953"/>
      <c r="AE530" s="974"/>
      <c r="AF530" s="969"/>
      <c r="AG530" s="975"/>
      <c r="AH530" s="969"/>
      <c r="AI530" s="956"/>
      <c r="AJ530" s="956"/>
      <c r="AK530" s="956"/>
      <c r="AL530" s="956"/>
      <c r="AM530" s="953"/>
      <c r="AN530" s="980"/>
      <c r="AO530" s="942"/>
      <c r="AP530" s="942"/>
      <c r="AQ530" s="943"/>
      <c r="AR530" s="945"/>
    </row>
    <row r="531" spans="1:44" x14ac:dyDescent="0.25">
      <c r="A531" s="945"/>
      <c r="B531" s="948"/>
      <c r="C531" s="1246"/>
      <c r="D531" s="945"/>
      <c r="E531" s="959"/>
      <c r="F531" s="945"/>
      <c r="G531" s="953"/>
      <c r="H531" s="953"/>
      <c r="I531" s="119" t="s">
        <v>188</v>
      </c>
      <c r="J531" s="280" t="s">
        <v>168</v>
      </c>
      <c r="K531" s="954"/>
      <c r="L531" s="955"/>
      <c r="M531" s="956"/>
      <c r="N531" s="953"/>
      <c r="O531" s="961"/>
      <c r="P531" s="953"/>
      <c r="Q531" s="117" t="s">
        <v>172</v>
      </c>
      <c r="R531" s="118"/>
      <c r="S531" s="117" t="str">
        <f>+IFERROR(VLOOKUP(R531,[3]DATOS!$E$2:$F$17,2,FALSE),"")</f>
        <v/>
      </c>
      <c r="T531" s="957"/>
      <c r="U531" s="957"/>
      <c r="V531" s="962"/>
      <c r="W531" s="957"/>
      <c r="X531" s="957"/>
      <c r="Y531" s="957"/>
      <c r="Z531" s="937"/>
      <c r="AA531" s="1163"/>
      <c r="AB531" s="1163"/>
      <c r="AC531" s="1163"/>
      <c r="AD531" s="953"/>
      <c r="AE531" s="974"/>
      <c r="AF531" s="969"/>
      <c r="AG531" s="975"/>
      <c r="AH531" s="969"/>
      <c r="AI531" s="956"/>
      <c r="AJ531" s="956"/>
      <c r="AK531" s="956"/>
      <c r="AL531" s="956"/>
      <c r="AM531" s="953"/>
      <c r="AN531" s="980"/>
      <c r="AO531" s="942"/>
      <c r="AP531" s="942"/>
      <c r="AQ531" s="943"/>
      <c r="AR531" s="945"/>
    </row>
    <row r="532" spans="1:44" x14ac:dyDescent="0.25">
      <c r="A532" s="945"/>
      <c r="B532" s="948"/>
      <c r="C532" s="1246"/>
      <c r="D532" s="945"/>
      <c r="E532" s="959"/>
      <c r="F532" s="945"/>
      <c r="G532" s="953"/>
      <c r="H532" s="953"/>
      <c r="I532" s="119" t="s">
        <v>189</v>
      </c>
      <c r="J532" s="280" t="s">
        <v>168</v>
      </c>
      <c r="K532" s="954"/>
      <c r="L532" s="955"/>
      <c r="M532" s="956"/>
      <c r="N532" s="953"/>
      <c r="O532" s="961"/>
      <c r="P532" s="953"/>
      <c r="Q532" s="117" t="s">
        <v>175</v>
      </c>
      <c r="R532" s="118"/>
      <c r="S532" s="117" t="str">
        <f>+IFERROR(VLOOKUP(R532,[3]DATOS!$E$2:$F$17,2,FALSE),"")</f>
        <v/>
      </c>
      <c r="T532" s="957"/>
      <c r="U532" s="957"/>
      <c r="V532" s="962"/>
      <c r="W532" s="957"/>
      <c r="X532" s="957"/>
      <c r="Y532" s="957"/>
      <c r="Z532" s="937"/>
      <c r="AA532" s="1163"/>
      <c r="AB532" s="1163"/>
      <c r="AC532" s="1163"/>
      <c r="AD532" s="953"/>
      <c r="AE532" s="974"/>
      <c r="AF532" s="969"/>
      <c r="AG532" s="975"/>
      <c r="AH532" s="969"/>
      <c r="AI532" s="956"/>
      <c r="AJ532" s="956"/>
      <c r="AK532" s="956"/>
      <c r="AL532" s="956"/>
      <c r="AM532" s="953"/>
      <c r="AN532" s="980"/>
      <c r="AO532" s="942"/>
      <c r="AP532" s="942"/>
      <c r="AQ532" s="943"/>
      <c r="AR532" s="945"/>
    </row>
    <row r="533" spans="1:44" x14ac:dyDescent="0.25">
      <c r="A533" s="945"/>
      <c r="B533" s="948"/>
      <c r="C533" s="1246"/>
      <c r="D533" s="945"/>
      <c r="E533" s="959"/>
      <c r="F533" s="945"/>
      <c r="G533" s="953"/>
      <c r="H533" s="953"/>
      <c r="I533" s="119" t="s">
        <v>190</v>
      </c>
      <c r="J533" s="280" t="s">
        <v>168</v>
      </c>
      <c r="K533" s="954"/>
      <c r="L533" s="955"/>
      <c r="M533" s="956"/>
      <c r="N533" s="953"/>
      <c r="O533" s="961"/>
      <c r="P533" s="953"/>
      <c r="Q533" s="117" t="s">
        <v>178</v>
      </c>
      <c r="R533" s="118"/>
      <c r="S533" s="117" t="str">
        <f>+IFERROR(VLOOKUP(R533,[3]DATOS!$E$2:$F$17,2,FALSE),"")</f>
        <v/>
      </c>
      <c r="T533" s="957"/>
      <c r="U533" s="957"/>
      <c r="V533" s="962"/>
      <c r="W533" s="957"/>
      <c r="X533" s="957"/>
      <c r="Y533" s="957"/>
      <c r="Z533" s="937"/>
      <c r="AA533" s="1163"/>
      <c r="AB533" s="1163"/>
      <c r="AC533" s="1163"/>
      <c r="AD533" s="953"/>
      <c r="AE533" s="974"/>
      <c r="AF533" s="969"/>
      <c r="AG533" s="975"/>
      <c r="AH533" s="969"/>
      <c r="AI533" s="956"/>
      <c r="AJ533" s="956"/>
      <c r="AK533" s="956"/>
      <c r="AL533" s="956"/>
      <c r="AM533" s="953"/>
      <c r="AN533" s="980"/>
      <c r="AO533" s="942"/>
      <c r="AP533" s="942"/>
      <c r="AQ533" s="943"/>
      <c r="AR533" s="945"/>
    </row>
    <row r="534" spans="1:44" ht="129" customHeight="1" x14ac:dyDescent="0.25">
      <c r="A534" s="946"/>
      <c r="B534" s="949"/>
      <c r="C534" s="1247"/>
      <c r="D534" s="946"/>
      <c r="E534" s="960"/>
      <c r="F534" s="946"/>
      <c r="G534" s="953"/>
      <c r="H534" s="953"/>
      <c r="I534" s="119" t="s">
        <v>191</v>
      </c>
      <c r="J534" s="280" t="s">
        <v>168</v>
      </c>
      <c r="K534" s="954"/>
      <c r="L534" s="955"/>
      <c r="M534" s="956"/>
      <c r="N534" s="953"/>
      <c r="O534" s="961"/>
      <c r="P534" s="953"/>
      <c r="Q534" s="117"/>
      <c r="R534" s="118"/>
      <c r="S534" s="117"/>
      <c r="T534" s="957"/>
      <c r="U534" s="957"/>
      <c r="V534" s="962"/>
      <c r="W534" s="957"/>
      <c r="X534" s="957"/>
      <c r="Y534" s="957"/>
      <c r="Z534" s="938"/>
      <c r="AA534" s="1164"/>
      <c r="AB534" s="1164"/>
      <c r="AC534" s="1164"/>
      <c r="AD534" s="953"/>
      <c r="AE534" s="974"/>
      <c r="AF534" s="969"/>
      <c r="AG534" s="975"/>
      <c r="AH534" s="969"/>
      <c r="AI534" s="956"/>
      <c r="AJ534" s="956"/>
      <c r="AK534" s="956"/>
      <c r="AL534" s="956"/>
      <c r="AM534" s="953"/>
      <c r="AN534" s="980"/>
      <c r="AO534" s="942"/>
      <c r="AP534" s="942"/>
      <c r="AQ534" s="943"/>
      <c r="AR534" s="946"/>
    </row>
  </sheetData>
  <mergeCells count="2370">
    <mergeCell ref="AA527:AA534"/>
    <mergeCell ref="AB527:AB534"/>
    <mergeCell ref="AC527:AC534"/>
    <mergeCell ref="AN527:AN534"/>
    <mergeCell ref="O516:O526"/>
    <mergeCell ref="P516:P526"/>
    <mergeCell ref="T516:T526"/>
    <mergeCell ref="U516:U526"/>
    <mergeCell ref="V516:V526"/>
    <mergeCell ref="W516:W526"/>
    <mergeCell ref="X516:X526"/>
    <mergeCell ref="Y516:Y534"/>
    <mergeCell ref="Z516:Z526"/>
    <mergeCell ref="AA516:AA526"/>
    <mergeCell ref="AB516:AB526"/>
    <mergeCell ref="AC516:AC526"/>
    <mergeCell ref="AD516:AD534"/>
    <mergeCell ref="AE516:AE534"/>
    <mergeCell ref="AF516:AF534"/>
    <mergeCell ref="AG516:AG534"/>
    <mergeCell ref="AH516:AH534"/>
    <mergeCell ref="Q523:Q526"/>
    <mergeCell ref="R523:R526"/>
    <mergeCell ref="AN516:AN526"/>
    <mergeCell ref="AQ158:AQ176"/>
    <mergeCell ref="AR158:AR168"/>
    <mergeCell ref="Q165:Q168"/>
    <mergeCell ref="R165:R168"/>
    <mergeCell ref="S165:S168"/>
    <mergeCell ref="E169:E176"/>
    <mergeCell ref="O169:O176"/>
    <mergeCell ref="P169:P176"/>
    <mergeCell ref="T169:T176"/>
    <mergeCell ref="U169:U176"/>
    <mergeCell ref="V169:V176"/>
    <mergeCell ref="W169:W176"/>
    <mergeCell ref="X169:X176"/>
    <mergeCell ref="Z169:Z176"/>
    <mergeCell ref="AD169:AD176"/>
    <mergeCell ref="AE169:AE176"/>
    <mergeCell ref="AN169:AN176"/>
    <mergeCell ref="AR169:AR176"/>
    <mergeCell ref="W158:W168"/>
    <mergeCell ref="X158:X168"/>
    <mergeCell ref="Y158:Y176"/>
    <mergeCell ref="Z158:Z168"/>
    <mergeCell ref="AD158:AD168"/>
    <mergeCell ref="AE158:AE168"/>
    <mergeCell ref="AF158:AF176"/>
    <mergeCell ref="AG158:AG176"/>
    <mergeCell ref="AH158:AH176"/>
    <mergeCell ref="AI158:AI176"/>
    <mergeCell ref="AJ158:AJ176"/>
    <mergeCell ref="AK158:AK176"/>
    <mergeCell ref="AL158:AL176"/>
    <mergeCell ref="AM158:AM176"/>
    <mergeCell ref="AN158:AN168"/>
    <mergeCell ref="AO158:AO176"/>
    <mergeCell ref="AP158:AP176"/>
    <mergeCell ref="A158:A176"/>
    <mergeCell ref="B158:B176"/>
    <mergeCell ref="C158:C176"/>
    <mergeCell ref="D158:D176"/>
    <mergeCell ref="E158:E168"/>
    <mergeCell ref="F158:F176"/>
    <mergeCell ref="G158:G176"/>
    <mergeCell ref="H158:H176"/>
    <mergeCell ref="K158:K176"/>
    <mergeCell ref="L158:L176"/>
    <mergeCell ref="M158:M176"/>
    <mergeCell ref="N158:N176"/>
    <mergeCell ref="O158:O168"/>
    <mergeCell ref="P158:P168"/>
    <mergeCell ref="T158:T168"/>
    <mergeCell ref="U158:U168"/>
    <mergeCell ref="V158:V168"/>
    <mergeCell ref="AO440:AO458"/>
    <mergeCell ref="AP440:AP458"/>
    <mergeCell ref="AN131:AN138"/>
    <mergeCell ref="AE207:AE214"/>
    <mergeCell ref="AO421:AO439"/>
    <mergeCell ref="AN375:AN382"/>
    <mergeCell ref="AP364:AP382"/>
    <mergeCell ref="AN253:AN263"/>
    <mergeCell ref="Z245:Z252"/>
    <mergeCell ref="AC356:AC363"/>
    <mergeCell ref="Z375:Z382"/>
    <mergeCell ref="AA375:AA382"/>
    <mergeCell ref="AB375:AB382"/>
    <mergeCell ref="AC375:AC382"/>
    <mergeCell ref="Z383:Z393"/>
    <mergeCell ref="AA383:AA393"/>
    <mergeCell ref="Z226:Z233"/>
    <mergeCell ref="Z234:Z244"/>
    <mergeCell ref="AK139:AK157"/>
    <mergeCell ref="AL139:AL157"/>
    <mergeCell ref="AM139:AM157"/>
    <mergeCell ref="AD139:AD149"/>
    <mergeCell ref="AE139:AE149"/>
    <mergeCell ref="AH383:AH401"/>
    <mergeCell ref="AB402:AB412"/>
    <mergeCell ref="AC402:AC412"/>
    <mergeCell ref="AK234:AK252"/>
    <mergeCell ref="Z413:Z420"/>
    <mergeCell ref="AA413:AA420"/>
    <mergeCell ref="AB413:AB420"/>
    <mergeCell ref="AC413:AC420"/>
    <mergeCell ref="Z432:Z439"/>
    <mergeCell ref="G139:G157"/>
    <mergeCell ref="G177:G195"/>
    <mergeCell ref="G196:G214"/>
    <mergeCell ref="K101:K119"/>
    <mergeCell ref="Y139:Y157"/>
    <mergeCell ref="U215:U225"/>
    <mergeCell ref="V215:V225"/>
    <mergeCell ref="W215:W225"/>
    <mergeCell ref="Y272:Y290"/>
    <mergeCell ref="U283:U290"/>
    <mergeCell ref="P120:P130"/>
    <mergeCell ref="W93:W100"/>
    <mergeCell ref="L101:L119"/>
    <mergeCell ref="M101:M119"/>
    <mergeCell ref="O101:O111"/>
    <mergeCell ref="P101:P111"/>
    <mergeCell ref="T101:T111"/>
    <mergeCell ref="U101:U111"/>
    <mergeCell ref="S184:S187"/>
    <mergeCell ref="V131:V138"/>
    <mergeCell ref="P188:P195"/>
    <mergeCell ref="T188:T195"/>
    <mergeCell ref="U188:U195"/>
    <mergeCell ref="V188:V195"/>
    <mergeCell ref="W188:W195"/>
    <mergeCell ref="R203:R206"/>
    <mergeCell ref="S203:S206"/>
    <mergeCell ref="Y196:Y214"/>
    <mergeCell ref="P196:P206"/>
    <mergeCell ref="P177:P187"/>
    <mergeCell ref="T177:T187"/>
    <mergeCell ref="V101:V111"/>
    <mergeCell ref="D3:D5"/>
    <mergeCell ref="V440:V450"/>
    <mergeCell ref="V451:V458"/>
    <mergeCell ref="E459:E469"/>
    <mergeCell ref="F459:F477"/>
    <mergeCell ref="H459:H477"/>
    <mergeCell ref="Z3:Z5"/>
    <mergeCell ref="AA3:AA5"/>
    <mergeCell ref="AB3:AB5"/>
    <mergeCell ref="AC3:AC5"/>
    <mergeCell ref="Z6:Z16"/>
    <mergeCell ref="Z17:Z24"/>
    <mergeCell ref="Z25:Z35"/>
    <mergeCell ref="Z36:Z43"/>
    <mergeCell ref="Z44:Z54"/>
    <mergeCell ref="Z55:Z62"/>
    <mergeCell ref="Z63:Z73"/>
    <mergeCell ref="Z74:Z81"/>
    <mergeCell ref="Z82:Z92"/>
    <mergeCell ref="Z93:Z100"/>
    <mergeCell ref="Z101:Z111"/>
    <mergeCell ref="Z112:Z119"/>
    <mergeCell ref="Z120:Z130"/>
    <mergeCell ref="AA6:AA16"/>
    <mergeCell ref="AB6:AB16"/>
    <mergeCell ref="AC6:AC16"/>
    <mergeCell ref="Z196:Z206"/>
    <mergeCell ref="Z207:Z214"/>
    <mergeCell ref="Z215:Z225"/>
    <mergeCell ref="H82:H100"/>
    <mergeCell ref="G3:G5"/>
    <mergeCell ref="Z131:Z138"/>
    <mergeCell ref="AN3:AR3"/>
    <mergeCell ref="AS4:AS5"/>
    <mergeCell ref="AE44:AE54"/>
    <mergeCell ref="AF44:AF62"/>
    <mergeCell ref="AG44:AG62"/>
    <mergeCell ref="AS44:AS51"/>
    <mergeCell ref="AN55:AN62"/>
    <mergeCell ref="G440:G458"/>
    <mergeCell ref="G421:G439"/>
    <mergeCell ref="K25:K43"/>
    <mergeCell ref="L25:L43"/>
    <mergeCell ref="M25:M43"/>
    <mergeCell ref="N25:N43"/>
    <mergeCell ref="O25:O35"/>
    <mergeCell ref="E55:E62"/>
    <mergeCell ref="O55:O62"/>
    <mergeCell ref="G44:G60"/>
    <mergeCell ref="G63:G81"/>
    <mergeCell ref="G82:G100"/>
    <mergeCell ref="G101:G119"/>
    <mergeCell ref="G402:G420"/>
    <mergeCell ref="G364:G382"/>
    <mergeCell ref="AD364:AD374"/>
    <mergeCell ref="AD375:AD382"/>
    <mergeCell ref="Y44:Y62"/>
    <mergeCell ref="AD44:AD54"/>
    <mergeCell ref="AD55:AD62"/>
    <mergeCell ref="X82:X92"/>
    <mergeCell ref="Y82:Y100"/>
    <mergeCell ref="AD82:AD92"/>
    <mergeCell ref="E112:E119"/>
    <mergeCell ref="O112:O119"/>
    <mergeCell ref="L3:L5"/>
    <mergeCell ref="H44:H62"/>
    <mergeCell ref="P44:P54"/>
    <mergeCell ref="T44:T54"/>
    <mergeCell ref="U44:U54"/>
    <mergeCell ref="V44:V54"/>
    <mergeCell ref="W44:W54"/>
    <mergeCell ref="X44:X54"/>
    <mergeCell ref="AH44:AH62"/>
    <mergeCell ref="O3:O5"/>
    <mergeCell ref="P3:P5"/>
    <mergeCell ref="Q3:S3"/>
    <mergeCell ref="P63:P73"/>
    <mergeCell ref="P112:P119"/>
    <mergeCell ref="T112:T119"/>
    <mergeCell ref="U112:U119"/>
    <mergeCell ref="V112:V119"/>
    <mergeCell ref="W112:W119"/>
    <mergeCell ref="X112:X119"/>
    <mergeCell ref="H101:H119"/>
    <mergeCell ref="X17:X24"/>
    <mergeCell ref="P55:P62"/>
    <mergeCell ref="T55:T62"/>
    <mergeCell ref="U55:U62"/>
    <mergeCell ref="V55:V62"/>
    <mergeCell ref="M3:M5"/>
    <mergeCell ref="N3:N5"/>
    <mergeCell ref="W55:W62"/>
    <mergeCell ref="X55:X62"/>
    <mergeCell ref="T93:T100"/>
    <mergeCell ref="U93:U100"/>
    <mergeCell ref="V93:V100"/>
    <mergeCell ref="A6:A24"/>
    <mergeCell ref="B6:B24"/>
    <mergeCell ref="C6:C24"/>
    <mergeCell ref="D6:D24"/>
    <mergeCell ref="E6:E16"/>
    <mergeCell ref="F6:F24"/>
    <mergeCell ref="AF3:AF5"/>
    <mergeCell ref="BB14:BB20"/>
    <mergeCell ref="BC14:BC20"/>
    <mergeCell ref="BD14:BD20"/>
    <mergeCell ref="AD17:AD24"/>
    <mergeCell ref="BB21:BB24"/>
    <mergeCell ref="BC21:BC24"/>
    <mergeCell ref="BD21:BD24"/>
    <mergeCell ref="R32:R35"/>
    <mergeCell ref="S32:S35"/>
    <mergeCell ref="AS33:AS39"/>
    <mergeCell ref="AL25:AL43"/>
    <mergeCell ref="AM25:AM43"/>
    <mergeCell ref="AY21:AY24"/>
    <mergeCell ref="AG6:AG24"/>
    <mergeCell ref="G6:G24"/>
    <mergeCell ref="G25:G43"/>
    <mergeCell ref="BC6:BC13"/>
    <mergeCell ref="P6:P16"/>
    <mergeCell ref="X3:X5"/>
    <mergeCell ref="Y3:Y5"/>
    <mergeCell ref="AR17:AR24"/>
    <mergeCell ref="AS21:AS24"/>
    <mergeCell ref="AV14:AV20"/>
    <mergeCell ref="AW14:AW20"/>
    <mergeCell ref="AX14:AX20"/>
    <mergeCell ref="AS2:BD2"/>
    <mergeCell ref="BE2:BI2"/>
    <mergeCell ref="A3:A5"/>
    <mergeCell ref="B3:B5"/>
    <mergeCell ref="C3:C5"/>
    <mergeCell ref="E3:E5"/>
    <mergeCell ref="F3:F5"/>
    <mergeCell ref="H3:H5"/>
    <mergeCell ref="I3:K4"/>
    <mergeCell ref="BH3:BH5"/>
    <mergeCell ref="AW4:AW5"/>
    <mergeCell ref="AX4:AX5"/>
    <mergeCell ref="AY4:AY5"/>
    <mergeCell ref="AZ4:AZ5"/>
    <mergeCell ref="AI3:AI5"/>
    <mergeCell ref="AK3:AK5"/>
    <mergeCell ref="AL3:AL5"/>
    <mergeCell ref="AS3:AV3"/>
    <mergeCell ref="AT4:AT5"/>
    <mergeCell ref="BA3:BD3"/>
    <mergeCell ref="BA4:BA5"/>
    <mergeCell ref="BB4:BB5"/>
    <mergeCell ref="BE3:BE5"/>
    <mergeCell ref="BF3:BF5"/>
    <mergeCell ref="BG3:BG5"/>
    <mergeCell ref="BC4:BC5"/>
    <mergeCell ref="BD4:BD5"/>
    <mergeCell ref="AE3:AE5"/>
    <mergeCell ref="T3:T5"/>
    <mergeCell ref="U3:U5"/>
    <mergeCell ref="V3:V5"/>
    <mergeCell ref="W3:W5"/>
    <mergeCell ref="A1:C1"/>
    <mergeCell ref="D1:AR1"/>
    <mergeCell ref="A2:F2"/>
    <mergeCell ref="H2:N2"/>
    <mergeCell ref="O2:AR2"/>
    <mergeCell ref="BI3:BI5"/>
    <mergeCell ref="Q4:Q5"/>
    <mergeCell ref="R4:R5"/>
    <mergeCell ref="S4:S5"/>
    <mergeCell ref="AN4:AN5"/>
    <mergeCell ref="O6:O16"/>
    <mergeCell ref="BH6:BH13"/>
    <mergeCell ref="O17:O24"/>
    <mergeCell ref="P17:P24"/>
    <mergeCell ref="AG3:AG5"/>
    <mergeCell ref="AH3:AH5"/>
    <mergeCell ref="AO4:AO5"/>
    <mergeCell ref="AP4:AP5"/>
    <mergeCell ref="AQ4:AQ5"/>
    <mergeCell ref="AR4:AR5"/>
    <mergeCell ref="T6:T16"/>
    <mergeCell ref="U6:U16"/>
    <mergeCell ref="V6:V16"/>
    <mergeCell ref="W6:W16"/>
    <mergeCell ref="X6:X16"/>
    <mergeCell ref="H6:H24"/>
    <mergeCell ref="K6:K24"/>
    <mergeCell ref="L6:L24"/>
    <mergeCell ref="M6:M24"/>
    <mergeCell ref="BH14:BH20"/>
    <mergeCell ref="BI14:BI20"/>
    <mergeCell ref="AD3:AD5"/>
    <mergeCell ref="AW3:AZ3"/>
    <mergeCell ref="AU4:AU5"/>
    <mergeCell ref="AW6:AW13"/>
    <mergeCell ref="AX6:AX13"/>
    <mergeCell ref="AY6:AY13"/>
    <mergeCell ref="AN6:AN16"/>
    <mergeCell ref="AO6:AO24"/>
    <mergeCell ref="AP6:AP24"/>
    <mergeCell ref="AQ6:AQ24"/>
    <mergeCell ref="AR6:AR16"/>
    <mergeCell ref="T17:T24"/>
    <mergeCell ref="AS6:AS13"/>
    <mergeCell ref="AN17:AN24"/>
    <mergeCell ref="V17:V24"/>
    <mergeCell ref="W17:W24"/>
    <mergeCell ref="BF14:BF20"/>
    <mergeCell ref="AU25:AU32"/>
    <mergeCell ref="AH6:AH24"/>
    <mergeCell ref="AE17:AE24"/>
    <mergeCell ref="BF25:BF32"/>
    <mergeCell ref="BA21:BA24"/>
    <mergeCell ref="BF6:BF13"/>
    <mergeCell ref="BA6:BA13"/>
    <mergeCell ref="BB6:BB13"/>
    <mergeCell ref="BE21:BE24"/>
    <mergeCell ref="AT21:AT24"/>
    <mergeCell ref="AU21:AU24"/>
    <mergeCell ref="AV21:AV24"/>
    <mergeCell ref="AW21:AW24"/>
    <mergeCell ref="AX21:AX24"/>
    <mergeCell ref="AV4:AV5"/>
    <mergeCell ref="AM3:AM5"/>
    <mergeCell ref="BI21:BI24"/>
    <mergeCell ref="BE14:BE20"/>
    <mergeCell ref="BG25:BG32"/>
    <mergeCell ref="AE25:AE35"/>
    <mergeCell ref="AF25:AF43"/>
    <mergeCell ref="BF40:BF43"/>
    <mergeCell ref="AZ25:AZ32"/>
    <mergeCell ref="BA25:BA32"/>
    <mergeCell ref="BB25:BB32"/>
    <mergeCell ref="BC25:BC32"/>
    <mergeCell ref="BD25:BD32"/>
    <mergeCell ref="BE25:BE32"/>
    <mergeCell ref="BC33:BC39"/>
    <mergeCell ref="BD33:BD39"/>
    <mergeCell ref="BE33:BE39"/>
    <mergeCell ref="BF33:BF39"/>
    <mergeCell ref="BG33:BG39"/>
    <mergeCell ref="BA33:BA39"/>
    <mergeCell ref="AQ25:AQ43"/>
    <mergeCell ref="AR25:AR35"/>
    <mergeCell ref="AS25:AS32"/>
    <mergeCell ref="AN36:AN43"/>
    <mergeCell ref="AR36:AR43"/>
    <mergeCell ref="AS40:AS43"/>
    <mergeCell ref="AH25:AH43"/>
    <mergeCell ref="AY40:AY43"/>
    <mergeCell ref="BC40:BC43"/>
    <mergeCell ref="BD40:BD43"/>
    <mergeCell ref="BB40:BB43"/>
    <mergeCell ref="BI33:BI39"/>
    <mergeCell ref="BE40:BE43"/>
    <mergeCell ref="BI40:BI43"/>
    <mergeCell ref="E17:E24"/>
    <mergeCell ref="AT40:AT43"/>
    <mergeCell ref="AU40:AU43"/>
    <mergeCell ref="AV40:AV43"/>
    <mergeCell ref="AW40:AW43"/>
    <mergeCell ref="N6:N24"/>
    <mergeCell ref="BH21:BH24"/>
    <mergeCell ref="BI6:BI13"/>
    <mergeCell ref="Q13:Q16"/>
    <mergeCell ref="R13:R16"/>
    <mergeCell ref="S13:S16"/>
    <mergeCell ref="AS14:AS20"/>
    <mergeCell ref="AT14:AT20"/>
    <mergeCell ref="AU14:AU20"/>
    <mergeCell ref="AZ6:AZ13"/>
    <mergeCell ref="BG14:BG20"/>
    <mergeCell ref="BD6:BD13"/>
    <mergeCell ref="Y6:Y24"/>
    <mergeCell ref="AD6:AD16"/>
    <mergeCell ref="AE6:AE16"/>
    <mergeCell ref="AF6:AF24"/>
    <mergeCell ref="BG6:BG13"/>
    <mergeCell ref="BF21:BF24"/>
    <mergeCell ref="BG21:BG24"/>
    <mergeCell ref="BE6:BE13"/>
    <mergeCell ref="AT6:AT13"/>
    <mergeCell ref="AY14:AY20"/>
    <mergeCell ref="AZ14:AZ20"/>
    <mergeCell ref="BA14:BA20"/>
    <mergeCell ref="AI6:AI24"/>
    <mergeCell ref="AJ6:AJ24"/>
    <mergeCell ref="AK6:AK24"/>
    <mergeCell ref="AZ21:AZ24"/>
    <mergeCell ref="P25:P35"/>
    <mergeCell ref="T25:T35"/>
    <mergeCell ref="U25:U35"/>
    <mergeCell ref="V25:V35"/>
    <mergeCell ref="W25:W35"/>
    <mergeCell ref="X25:X35"/>
    <mergeCell ref="AI25:AI43"/>
    <mergeCell ref="AJ25:AJ43"/>
    <mergeCell ref="AK25:AK43"/>
    <mergeCell ref="AG25:AG43"/>
    <mergeCell ref="AD36:AD43"/>
    <mergeCell ref="AE36:AE43"/>
    <mergeCell ref="AV33:AV39"/>
    <mergeCell ref="AW33:AW39"/>
    <mergeCell ref="AZ33:AZ39"/>
    <mergeCell ref="AX40:AX43"/>
    <mergeCell ref="Q32:Q35"/>
    <mergeCell ref="AL6:AL24"/>
    <mergeCell ref="AM6:AM24"/>
    <mergeCell ref="AU6:AU13"/>
    <mergeCell ref="AV6:AV13"/>
    <mergeCell ref="U17:U24"/>
    <mergeCell ref="E36:E43"/>
    <mergeCell ref="O36:O43"/>
    <mergeCell ref="P36:P43"/>
    <mergeCell ref="T36:T43"/>
    <mergeCell ref="U36:U43"/>
    <mergeCell ref="V36:V43"/>
    <mergeCell ref="W36:W43"/>
    <mergeCell ref="X36:X43"/>
    <mergeCell ref="BB33:BB39"/>
    <mergeCell ref="AV25:AV32"/>
    <mergeCell ref="AW25:AW32"/>
    <mergeCell ref="AX25:AX32"/>
    <mergeCell ref="AY25:AY32"/>
    <mergeCell ref="AN25:AN35"/>
    <mergeCell ref="AO25:AO43"/>
    <mergeCell ref="AP25:AP43"/>
    <mergeCell ref="AT33:AT39"/>
    <mergeCell ref="AU33:AU39"/>
    <mergeCell ref="AT25:AT32"/>
    <mergeCell ref="AX33:AX39"/>
    <mergeCell ref="AY33:AY39"/>
    <mergeCell ref="F25:F43"/>
    <mergeCell ref="BH33:BH39"/>
    <mergeCell ref="BH25:BH32"/>
    <mergeCell ref="BI25:BI32"/>
    <mergeCell ref="BH40:BH43"/>
    <mergeCell ref="BG40:BG43"/>
    <mergeCell ref="Y25:Y43"/>
    <mergeCell ref="AD25:AD35"/>
    <mergeCell ref="H25:H43"/>
    <mergeCell ref="A44:A62"/>
    <mergeCell ref="B44:B62"/>
    <mergeCell ref="C44:C62"/>
    <mergeCell ref="D44:D62"/>
    <mergeCell ref="E44:E54"/>
    <mergeCell ref="F44:F62"/>
    <mergeCell ref="AZ40:AZ43"/>
    <mergeCell ref="BA40:BA43"/>
    <mergeCell ref="AX59:AX62"/>
    <mergeCell ref="AY59:AY62"/>
    <mergeCell ref="K44:K62"/>
    <mergeCell ref="L44:L62"/>
    <mergeCell ref="M44:M62"/>
    <mergeCell ref="N44:N62"/>
    <mergeCell ref="O44:O54"/>
    <mergeCell ref="Q51:Q54"/>
    <mergeCell ref="R51:R54"/>
    <mergeCell ref="S51:S54"/>
    <mergeCell ref="AN44:AN54"/>
    <mergeCell ref="AO44:AO62"/>
    <mergeCell ref="AP44:AP62"/>
    <mergeCell ref="AQ44:AQ62"/>
    <mergeCell ref="AR44:AR54"/>
    <mergeCell ref="A25:A43"/>
    <mergeCell ref="B25:B43"/>
    <mergeCell ref="C25:C43"/>
    <mergeCell ref="AE55:AE62"/>
    <mergeCell ref="AT44:AT51"/>
    <mergeCell ref="AU44:AU51"/>
    <mergeCell ref="AV44:AV51"/>
    <mergeCell ref="D25:D43"/>
    <mergeCell ref="E25:E35"/>
    <mergeCell ref="BI44:BI51"/>
    <mergeCell ref="BB44:BB51"/>
    <mergeCell ref="BC44:BC51"/>
    <mergeCell ref="BD44:BD51"/>
    <mergeCell ref="BE44:BE51"/>
    <mergeCell ref="BF44:BF51"/>
    <mergeCell ref="BG44:BG51"/>
    <mergeCell ref="AI44:AI62"/>
    <mergeCell ref="AJ44:AJ62"/>
    <mergeCell ref="AK44:AK62"/>
    <mergeCell ref="AL44:AL62"/>
    <mergeCell ref="AM44:AM62"/>
    <mergeCell ref="BG52:BG58"/>
    <mergeCell ref="AV52:AV58"/>
    <mergeCell ref="AW52:AW58"/>
    <mergeCell ref="AX52:AX58"/>
    <mergeCell ref="AY52:AY58"/>
    <mergeCell ref="AZ52:AZ58"/>
    <mergeCell ref="BA52:BA58"/>
    <mergeCell ref="BI52:BI58"/>
    <mergeCell ref="BB52:BB58"/>
    <mergeCell ref="AT59:AT62"/>
    <mergeCell ref="AU59:AU62"/>
    <mergeCell ref="AV59:AV62"/>
    <mergeCell ref="AR74:AR81"/>
    <mergeCell ref="AS78:AS81"/>
    <mergeCell ref="AT63:AT70"/>
    <mergeCell ref="AU63:AU70"/>
    <mergeCell ref="AW59:AW62"/>
    <mergeCell ref="AW44:AW51"/>
    <mergeCell ref="AX44:AX51"/>
    <mergeCell ref="AY44:AY51"/>
    <mergeCell ref="AT52:AT58"/>
    <mergeCell ref="AU52:AU58"/>
    <mergeCell ref="AZ44:AZ51"/>
    <mergeCell ref="BA44:BA51"/>
    <mergeCell ref="BH52:BH58"/>
    <mergeCell ref="BC52:BC58"/>
    <mergeCell ref="BD52:BD58"/>
    <mergeCell ref="BE52:BE58"/>
    <mergeCell ref="BF52:BF58"/>
    <mergeCell ref="AZ59:AZ62"/>
    <mergeCell ref="BA59:BA62"/>
    <mergeCell ref="BB59:BB62"/>
    <mergeCell ref="BC59:BC62"/>
    <mergeCell ref="BD59:BD62"/>
    <mergeCell ref="BE59:BE62"/>
    <mergeCell ref="BF59:BF62"/>
    <mergeCell ref="BG59:BG62"/>
    <mergeCell ref="BH59:BH62"/>
    <mergeCell ref="BI71:BI77"/>
    <mergeCell ref="AZ63:AZ70"/>
    <mergeCell ref="BG78:BG81"/>
    <mergeCell ref="BH78:BH81"/>
    <mergeCell ref="BI78:BI81"/>
    <mergeCell ref="BF63:BF70"/>
    <mergeCell ref="AY63:AY70"/>
    <mergeCell ref="V63:V73"/>
    <mergeCell ref="AR55:AR62"/>
    <mergeCell ref="AS59:AS62"/>
    <mergeCell ref="AS52:AS58"/>
    <mergeCell ref="BH44:BH51"/>
    <mergeCell ref="BI59:BI62"/>
    <mergeCell ref="A63:A81"/>
    <mergeCell ref="B63:B81"/>
    <mergeCell ref="C63:C81"/>
    <mergeCell ref="D63:D81"/>
    <mergeCell ref="E63:E73"/>
    <mergeCell ref="F63:F81"/>
    <mergeCell ref="H63:H81"/>
    <mergeCell ref="K63:K81"/>
    <mergeCell ref="L63:L81"/>
    <mergeCell ref="M63:M81"/>
    <mergeCell ref="N63:N81"/>
    <mergeCell ref="O63:O73"/>
    <mergeCell ref="AH63:AH81"/>
    <mergeCell ref="BH71:BH77"/>
    <mergeCell ref="T63:T73"/>
    <mergeCell ref="U63:U73"/>
    <mergeCell ref="AN63:AN73"/>
    <mergeCell ref="AO63:AO81"/>
    <mergeCell ref="AP63:AP81"/>
    <mergeCell ref="BI82:BI89"/>
    <mergeCell ref="Q89:Q92"/>
    <mergeCell ref="R89:R92"/>
    <mergeCell ref="S89:S92"/>
    <mergeCell ref="AY78:AY81"/>
    <mergeCell ref="AG63:AG81"/>
    <mergeCell ref="AD74:AD81"/>
    <mergeCell ref="AE74:AE81"/>
    <mergeCell ref="BF82:BF89"/>
    <mergeCell ref="BC71:BC77"/>
    <mergeCell ref="BD71:BD77"/>
    <mergeCell ref="BE71:BE77"/>
    <mergeCell ref="BF71:BF77"/>
    <mergeCell ref="BA78:BA81"/>
    <mergeCell ref="AT78:AT81"/>
    <mergeCell ref="AU78:AU81"/>
    <mergeCell ref="AV78:AV81"/>
    <mergeCell ref="BB78:BB81"/>
    <mergeCell ref="AV63:AV70"/>
    <mergeCell ref="AW63:AW70"/>
    <mergeCell ref="AX63:AX70"/>
    <mergeCell ref="BI63:BI70"/>
    <mergeCell ref="Q70:Q73"/>
    <mergeCell ref="R70:R73"/>
    <mergeCell ref="S70:S73"/>
    <mergeCell ref="AS71:AS77"/>
    <mergeCell ref="AT71:AT77"/>
    <mergeCell ref="AU71:AU77"/>
    <mergeCell ref="AI63:AI81"/>
    <mergeCell ref="AJ63:AJ81"/>
    <mergeCell ref="AK63:AK81"/>
    <mergeCell ref="AL63:AL81"/>
    <mergeCell ref="AN93:AN100"/>
    <mergeCell ref="AP82:AP100"/>
    <mergeCell ref="AZ78:AZ81"/>
    <mergeCell ref="BC90:BC96"/>
    <mergeCell ref="AX71:AX77"/>
    <mergeCell ref="AY71:AY77"/>
    <mergeCell ref="E74:E81"/>
    <mergeCell ref="O74:O81"/>
    <mergeCell ref="P74:P81"/>
    <mergeCell ref="T74:T81"/>
    <mergeCell ref="U74:U81"/>
    <mergeCell ref="V74:V81"/>
    <mergeCell ref="W74:W81"/>
    <mergeCell ref="X74:X81"/>
    <mergeCell ref="BB71:BB77"/>
    <mergeCell ref="BG82:BG89"/>
    <mergeCell ref="BH82:BH89"/>
    <mergeCell ref="AM63:AM81"/>
    <mergeCell ref="Y63:Y81"/>
    <mergeCell ref="AD63:AD73"/>
    <mergeCell ref="AE63:AE73"/>
    <mergeCell ref="AF63:AF81"/>
    <mergeCell ref="BG71:BG77"/>
    <mergeCell ref="AV71:AV77"/>
    <mergeCell ref="AW71:AW77"/>
    <mergeCell ref="W63:W73"/>
    <mergeCell ref="X63:X73"/>
    <mergeCell ref="BA71:BA77"/>
    <mergeCell ref="AQ63:AQ81"/>
    <mergeCell ref="AR63:AR73"/>
    <mergeCell ref="AS63:AS70"/>
    <mergeCell ref="AN74:AN81"/>
    <mergeCell ref="AV82:AV89"/>
    <mergeCell ref="AW82:AW89"/>
    <mergeCell ref="AV90:AV96"/>
    <mergeCell ref="BC78:BC81"/>
    <mergeCell ref="BD78:BD81"/>
    <mergeCell ref="BE78:BE81"/>
    <mergeCell ref="AE93:AE100"/>
    <mergeCell ref="P82:P92"/>
    <mergeCell ref="T82:T92"/>
    <mergeCell ref="U82:U92"/>
    <mergeCell ref="V82:V92"/>
    <mergeCell ref="W82:W92"/>
    <mergeCell ref="X93:X100"/>
    <mergeCell ref="BE97:BE100"/>
    <mergeCell ref="AT97:AT100"/>
    <mergeCell ref="E82:E92"/>
    <mergeCell ref="F82:F100"/>
    <mergeCell ref="AN82:AN92"/>
    <mergeCell ref="AO82:AO100"/>
    <mergeCell ref="AY90:AY96"/>
    <mergeCell ref="AZ90:AZ96"/>
    <mergeCell ref="BA90:BA96"/>
    <mergeCell ref="BB90:BB96"/>
    <mergeCell ref="AF82:AF100"/>
    <mergeCell ref="AG82:AG100"/>
    <mergeCell ref="AD93:AD100"/>
    <mergeCell ref="BD82:BD89"/>
    <mergeCell ref="BE82:BE89"/>
    <mergeCell ref="AU90:AU96"/>
    <mergeCell ref="AT82:AT89"/>
    <mergeCell ref="AS90:AS96"/>
    <mergeCell ref="AE82:AE92"/>
    <mergeCell ref="A82:A100"/>
    <mergeCell ref="B82:B100"/>
    <mergeCell ref="C82:C100"/>
    <mergeCell ref="D82:D100"/>
    <mergeCell ref="AZ71:AZ77"/>
    <mergeCell ref="AW78:AW81"/>
    <mergeCell ref="AX78:AX81"/>
    <mergeCell ref="BA63:BA70"/>
    <mergeCell ref="BB63:BB70"/>
    <mergeCell ref="BC63:BC70"/>
    <mergeCell ref="BD63:BD70"/>
    <mergeCell ref="BE63:BE70"/>
    <mergeCell ref="BF78:BF81"/>
    <mergeCell ref="BG63:BG70"/>
    <mergeCell ref="BH63:BH70"/>
    <mergeCell ref="AX82:AX89"/>
    <mergeCell ref="AY82:AY89"/>
    <mergeCell ref="AZ82:AZ89"/>
    <mergeCell ref="AQ82:AQ100"/>
    <mergeCell ref="AR82:AR92"/>
    <mergeCell ref="AS82:AS89"/>
    <mergeCell ref="AU97:AU100"/>
    <mergeCell ref="AV97:AV100"/>
    <mergeCell ref="AW97:AW100"/>
    <mergeCell ref="AX97:AX100"/>
    <mergeCell ref="AY97:AY100"/>
    <mergeCell ref="BG97:BG100"/>
    <mergeCell ref="BH97:BH100"/>
    <mergeCell ref="BA82:BA89"/>
    <mergeCell ref="BB82:BB89"/>
    <mergeCell ref="BC82:BC89"/>
    <mergeCell ref="AU82:AU89"/>
    <mergeCell ref="BA116:BA119"/>
    <mergeCell ref="BB116:BB119"/>
    <mergeCell ref="BC116:BC119"/>
    <mergeCell ref="BD116:BD119"/>
    <mergeCell ref="BI97:BI100"/>
    <mergeCell ref="A101:A119"/>
    <mergeCell ref="B101:B119"/>
    <mergeCell ref="C101:C119"/>
    <mergeCell ref="D101:D119"/>
    <mergeCell ref="E101:E111"/>
    <mergeCell ref="F101:F119"/>
    <mergeCell ref="AZ97:AZ100"/>
    <mergeCell ref="L82:L100"/>
    <mergeCell ref="M82:M100"/>
    <mergeCell ref="N82:N100"/>
    <mergeCell ref="O82:O92"/>
    <mergeCell ref="K82:K100"/>
    <mergeCell ref="BF97:BF100"/>
    <mergeCell ref="BA97:BA100"/>
    <mergeCell ref="BB97:BB100"/>
    <mergeCell ref="BC97:BC100"/>
    <mergeCell ref="BD97:BD100"/>
    <mergeCell ref="AW90:AW96"/>
    <mergeCell ref="AX90:AX96"/>
    <mergeCell ref="AL82:AL100"/>
    <mergeCell ref="AM82:AM100"/>
    <mergeCell ref="AR93:AR100"/>
    <mergeCell ref="AS97:AS100"/>
    <mergeCell ref="BI90:BI96"/>
    <mergeCell ref="E93:E100"/>
    <mergeCell ref="O93:O100"/>
    <mergeCell ref="P93:P100"/>
    <mergeCell ref="BD109:BD115"/>
    <mergeCell ref="BE109:BE115"/>
    <mergeCell ref="BF109:BF115"/>
    <mergeCell ref="BG109:BG115"/>
    <mergeCell ref="BH109:BH115"/>
    <mergeCell ref="BI109:BI115"/>
    <mergeCell ref="BI116:BI119"/>
    <mergeCell ref="BH116:BH119"/>
    <mergeCell ref="AY116:AY119"/>
    <mergeCell ref="AZ116:AZ119"/>
    <mergeCell ref="BD90:BD96"/>
    <mergeCell ref="BE90:BE96"/>
    <mergeCell ref="BF90:BF96"/>
    <mergeCell ref="BG90:BG96"/>
    <mergeCell ref="AH82:AH100"/>
    <mergeCell ref="BH90:BH96"/>
    <mergeCell ref="AY101:AY108"/>
    <mergeCell ref="AZ101:AZ108"/>
    <mergeCell ref="BA101:BA108"/>
    <mergeCell ref="BB101:BB108"/>
    <mergeCell ref="BC101:BC108"/>
    <mergeCell ref="BD101:BD108"/>
    <mergeCell ref="BE101:BE108"/>
    <mergeCell ref="BF101:BF108"/>
    <mergeCell ref="BG101:BG108"/>
    <mergeCell ref="BH101:BH108"/>
    <mergeCell ref="AI82:AI100"/>
    <mergeCell ref="AJ82:AJ100"/>
    <mergeCell ref="AK82:AK100"/>
    <mergeCell ref="AO101:AO119"/>
    <mergeCell ref="AT90:AT96"/>
    <mergeCell ref="BF116:BF119"/>
    <mergeCell ref="BG116:BG119"/>
    <mergeCell ref="AE101:AE111"/>
    <mergeCell ref="BE116:BE119"/>
    <mergeCell ref="BI135:BI138"/>
    <mergeCell ref="A120:A138"/>
    <mergeCell ref="B120:B138"/>
    <mergeCell ref="C120:C138"/>
    <mergeCell ref="D120:D138"/>
    <mergeCell ref="E120:E130"/>
    <mergeCell ref="F120:F138"/>
    <mergeCell ref="H120:H138"/>
    <mergeCell ref="K120:K138"/>
    <mergeCell ref="L120:L138"/>
    <mergeCell ref="M120:M138"/>
    <mergeCell ref="N120:N138"/>
    <mergeCell ref="O120:O130"/>
    <mergeCell ref="AH120:AH138"/>
    <mergeCell ref="BH128:BH134"/>
    <mergeCell ref="T120:T130"/>
    <mergeCell ref="U120:U130"/>
    <mergeCell ref="BI101:BI108"/>
    <mergeCell ref="Q108:Q111"/>
    <mergeCell ref="R108:R111"/>
    <mergeCell ref="S108:S111"/>
    <mergeCell ref="AS109:AS115"/>
    <mergeCell ref="AT109:AT115"/>
    <mergeCell ref="AU109:AU115"/>
    <mergeCell ref="AI101:AI119"/>
    <mergeCell ref="AJ101:AJ119"/>
    <mergeCell ref="AK101:AK119"/>
    <mergeCell ref="AL101:AL119"/>
    <mergeCell ref="AM101:AM119"/>
    <mergeCell ref="AZ128:AZ134"/>
    <mergeCell ref="BA128:BA134"/>
    <mergeCell ref="BB120:BB127"/>
    <mergeCell ref="G120:G138"/>
    <mergeCell ref="AN120:AN130"/>
    <mergeCell ref="BC120:BC127"/>
    <mergeCell ref="BD120:BD127"/>
    <mergeCell ref="BE120:BE127"/>
    <mergeCell ref="BF135:BF138"/>
    <mergeCell ref="AS120:AS127"/>
    <mergeCell ref="W101:W111"/>
    <mergeCell ref="X101:X111"/>
    <mergeCell ref="AT101:AT108"/>
    <mergeCell ref="AU101:AU108"/>
    <mergeCell ref="AV101:AV108"/>
    <mergeCell ref="AN112:AN119"/>
    <mergeCell ref="AR112:AR119"/>
    <mergeCell ref="AS116:AS119"/>
    <mergeCell ref="AT116:AT119"/>
    <mergeCell ref="AU116:AU119"/>
    <mergeCell ref="AV116:AV119"/>
    <mergeCell ref="AY109:AY115"/>
    <mergeCell ref="Y101:Y119"/>
    <mergeCell ref="AD101:AD111"/>
    <mergeCell ref="AH101:AH119"/>
    <mergeCell ref="AV109:AV115"/>
    <mergeCell ref="AW109:AW115"/>
    <mergeCell ref="AX109:AX115"/>
    <mergeCell ref="AZ109:AZ115"/>
    <mergeCell ref="BA109:BA115"/>
    <mergeCell ref="BB109:BB115"/>
    <mergeCell ref="BC109:BC115"/>
    <mergeCell ref="BG135:BG138"/>
    <mergeCell ref="N101:N119"/>
    <mergeCell ref="W131:W138"/>
    <mergeCell ref="X131:X138"/>
    <mergeCell ref="AR131:AR138"/>
    <mergeCell ref="AS135:AS138"/>
    <mergeCell ref="AT120:AT127"/>
    <mergeCell ref="AU120:AU127"/>
    <mergeCell ref="AV120:AV127"/>
    <mergeCell ref="AW120:AW127"/>
    <mergeCell ref="AX120:AX127"/>
    <mergeCell ref="AV135:AV138"/>
    <mergeCell ref="AW135:AW138"/>
    <mergeCell ref="AX135:AX138"/>
    <mergeCell ref="AX116:AX119"/>
    <mergeCell ref="AU135:AU138"/>
    <mergeCell ref="AW101:AW108"/>
    <mergeCell ref="AX101:AX108"/>
    <mergeCell ref="AP101:AP119"/>
    <mergeCell ref="AQ101:AQ119"/>
    <mergeCell ref="AR101:AR111"/>
    <mergeCell ref="AS101:AS108"/>
    <mergeCell ref="V120:V130"/>
    <mergeCell ref="W120:W130"/>
    <mergeCell ref="X120:X130"/>
    <mergeCell ref="AY120:AY127"/>
    <mergeCell ref="AZ120:AZ127"/>
    <mergeCell ref="AW128:AW134"/>
    <mergeCell ref="AX128:AX134"/>
    <mergeCell ref="AY128:AY134"/>
    <mergeCell ref="BA120:BA127"/>
    <mergeCell ref="BF120:BF127"/>
    <mergeCell ref="AY147:AY153"/>
    <mergeCell ref="AZ147:AZ153"/>
    <mergeCell ref="BA147:BA153"/>
    <mergeCell ref="BB128:BB134"/>
    <mergeCell ref="AW116:AW119"/>
    <mergeCell ref="AF101:AF119"/>
    <mergeCell ref="AG101:AG119"/>
    <mergeCell ref="AD112:AD119"/>
    <mergeCell ref="AE112:AE119"/>
    <mergeCell ref="AN101:AN111"/>
    <mergeCell ref="BH135:BH138"/>
    <mergeCell ref="BG120:BG127"/>
    <mergeCell ref="BH120:BH127"/>
    <mergeCell ref="BI120:BI127"/>
    <mergeCell ref="Q127:Q130"/>
    <mergeCell ref="R127:R130"/>
    <mergeCell ref="S127:S130"/>
    <mergeCell ref="AS128:AS134"/>
    <mergeCell ref="AT128:AT134"/>
    <mergeCell ref="AU128:AU134"/>
    <mergeCell ref="AI120:AI138"/>
    <mergeCell ref="AJ120:AJ138"/>
    <mergeCell ref="AK120:AK138"/>
    <mergeCell ref="AL120:AL138"/>
    <mergeCell ref="AM120:AM138"/>
    <mergeCell ref="Y120:Y138"/>
    <mergeCell ref="AD120:AD130"/>
    <mergeCell ref="AE120:AE130"/>
    <mergeCell ref="AF120:AF138"/>
    <mergeCell ref="BG128:BG134"/>
    <mergeCell ref="AV128:AV134"/>
    <mergeCell ref="BI128:BI134"/>
    <mergeCell ref="A139:A157"/>
    <mergeCell ref="B139:B157"/>
    <mergeCell ref="C139:C157"/>
    <mergeCell ref="D139:D157"/>
    <mergeCell ref="E139:E149"/>
    <mergeCell ref="F139:F157"/>
    <mergeCell ref="AZ135:AZ138"/>
    <mergeCell ref="AN139:AN149"/>
    <mergeCell ref="AO139:AO157"/>
    <mergeCell ref="AP139:AP157"/>
    <mergeCell ref="AQ139:AQ157"/>
    <mergeCell ref="AR139:AR149"/>
    <mergeCell ref="AS139:AS146"/>
    <mergeCell ref="AN150:AN157"/>
    <mergeCell ref="AR150:AR157"/>
    <mergeCell ref="AS154:AS157"/>
    <mergeCell ref="BC139:BC146"/>
    <mergeCell ref="AT139:AT146"/>
    <mergeCell ref="AU139:AU146"/>
    <mergeCell ref="AV139:AV146"/>
    <mergeCell ref="AW139:AW146"/>
    <mergeCell ref="AX139:AX146"/>
    <mergeCell ref="AY139:AY146"/>
    <mergeCell ref="AS147:AS153"/>
    <mergeCell ref="AT147:AT153"/>
    <mergeCell ref="AU147:AU153"/>
    <mergeCell ref="AZ139:AZ146"/>
    <mergeCell ref="E131:E138"/>
    <mergeCell ref="O131:O138"/>
    <mergeCell ref="P131:P138"/>
    <mergeCell ref="T131:T138"/>
    <mergeCell ref="U131:U138"/>
    <mergeCell ref="E150:E157"/>
    <mergeCell ref="O150:O157"/>
    <mergeCell ref="P150:P157"/>
    <mergeCell ref="T150:T157"/>
    <mergeCell ref="U150:U157"/>
    <mergeCell ref="V150:V157"/>
    <mergeCell ref="W150:W157"/>
    <mergeCell ref="X150:X157"/>
    <mergeCell ref="P139:P149"/>
    <mergeCell ref="T139:T149"/>
    <mergeCell ref="U139:U149"/>
    <mergeCell ref="V139:V149"/>
    <mergeCell ref="W139:W149"/>
    <mergeCell ref="AH139:AH157"/>
    <mergeCell ref="BE154:BE157"/>
    <mergeCell ref="AT154:AT157"/>
    <mergeCell ref="AU154:AU157"/>
    <mergeCell ref="AV154:AV157"/>
    <mergeCell ref="AW154:AW157"/>
    <mergeCell ref="AX154:AX157"/>
    <mergeCell ref="AY154:AY157"/>
    <mergeCell ref="Q146:Q149"/>
    <mergeCell ref="R146:R149"/>
    <mergeCell ref="S146:S149"/>
    <mergeCell ref="H139:H157"/>
    <mergeCell ref="K139:K157"/>
    <mergeCell ref="L139:L157"/>
    <mergeCell ref="M139:M157"/>
    <mergeCell ref="N139:N157"/>
    <mergeCell ref="O139:O149"/>
    <mergeCell ref="AV147:AV153"/>
    <mergeCell ref="AW147:AW153"/>
    <mergeCell ref="BE139:BE146"/>
    <mergeCell ref="BC147:BC153"/>
    <mergeCell ref="BD147:BD153"/>
    <mergeCell ref="BE147:BE153"/>
    <mergeCell ref="BF147:BF153"/>
    <mergeCell ref="BG147:BG153"/>
    <mergeCell ref="BH147:BH153"/>
    <mergeCell ref="BI147:BI153"/>
    <mergeCell ref="BG139:BG146"/>
    <mergeCell ref="BH139:BH146"/>
    <mergeCell ref="BI139:BI146"/>
    <mergeCell ref="AY135:AY138"/>
    <mergeCell ref="AG120:AG138"/>
    <mergeCell ref="AD131:AD138"/>
    <mergeCell ref="AE131:AE138"/>
    <mergeCell ref="AO120:AO138"/>
    <mergeCell ref="AP120:AP138"/>
    <mergeCell ref="AQ120:AQ138"/>
    <mergeCell ref="AR120:AR130"/>
    <mergeCell ref="BF139:BF146"/>
    <mergeCell ref="BC128:BC134"/>
    <mergeCell ref="BD128:BD134"/>
    <mergeCell ref="BE128:BE134"/>
    <mergeCell ref="BF128:BF134"/>
    <mergeCell ref="BA135:BA138"/>
    <mergeCell ref="BB135:BB138"/>
    <mergeCell ref="BC135:BC138"/>
    <mergeCell ref="BD135:BD138"/>
    <mergeCell ref="BE135:BE138"/>
    <mergeCell ref="AT135:AT138"/>
    <mergeCell ref="AJ139:AJ157"/>
    <mergeCell ref="AX147:AX153"/>
    <mergeCell ref="X139:X149"/>
    <mergeCell ref="BG177:BG184"/>
    <mergeCell ref="BH177:BH184"/>
    <mergeCell ref="BI177:BI184"/>
    <mergeCell ref="Q184:Q187"/>
    <mergeCell ref="R184:R187"/>
    <mergeCell ref="F177:F195"/>
    <mergeCell ref="AZ154:AZ157"/>
    <mergeCell ref="BA154:BA157"/>
    <mergeCell ref="BB154:BB157"/>
    <mergeCell ref="BA177:BA184"/>
    <mergeCell ref="BB177:BB184"/>
    <mergeCell ref="AY192:AY195"/>
    <mergeCell ref="BB147:BB153"/>
    <mergeCell ref="Z139:Z149"/>
    <mergeCell ref="Z150:Z157"/>
    <mergeCell ref="Z177:Z187"/>
    <mergeCell ref="Z188:Z195"/>
    <mergeCell ref="AD150:AD157"/>
    <mergeCell ref="AE150:AE157"/>
    <mergeCell ref="AF139:AF157"/>
    <mergeCell ref="BF154:BF157"/>
    <mergeCell ref="BG154:BG157"/>
    <mergeCell ref="BA139:BA146"/>
    <mergeCell ref="BB139:BB146"/>
    <mergeCell ref="X188:X195"/>
    <mergeCell ref="BB185:BB191"/>
    <mergeCell ref="BC185:BC191"/>
    <mergeCell ref="AS185:AS191"/>
    <mergeCell ref="AT185:AT191"/>
    <mergeCell ref="BC154:BC157"/>
    <mergeCell ref="BD139:BD146"/>
    <mergeCell ref="BD154:BD157"/>
    <mergeCell ref="AG139:AG157"/>
    <mergeCell ref="AI177:AI195"/>
    <mergeCell ref="AJ177:AJ195"/>
    <mergeCell ref="AK177:AK195"/>
    <mergeCell ref="AL177:AL195"/>
    <mergeCell ref="H177:H195"/>
    <mergeCell ref="BH154:BH157"/>
    <mergeCell ref="BI154:BI157"/>
    <mergeCell ref="A177:A195"/>
    <mergeCell ref="B177:B195"/>
    <mergeCell ref="C177:C195"/>
    <mergeCell ref="D177:D195"/>
    <mergeCell ref="E177:E187"/>
    <mergeCell ref="AN177:AN187"/>
    <mergeCell ref="AO177:AO195"/>
    <mergeCell ref="AP177:AP195"/>
    <mergeCell ref="AQ177:AQ195"/>
    <mergeCell ref="AR177:AR187"/>
    <mergeCell ref="AS177:AS184"/>
    <mergeCell ref="AN188:AN195"/>
    <mergeCell ref="AR188:AR195"/>
    <mergeCell ref="AS192:AS195"/>
    <mergeCell ref="AT177:AT184"/>
    <mergeCell ref="AU177:AU184"/>
    <mergeCell ref="AV177:AV184"/>
    <mergeCell ref="BI185:BI191"/>
    <mergeCell ref="E188:E195"/>
    <mergeCell ref="O188:O195"/>
    <mergeCell ref="AZ177:AZ184"/>
    <mergeCell ref="AI139:AI157"/>
    <mergeCell ref="AE188:AE195"/>
    <mergeCell ref="U177:U187"/>
    <mergeCell ref="V177:V187"/>
    <mergeCell ref="W177:W187"/>
    <mergeCell ref="X177:X187"/>
    <mergeCell ref="BD192:BD195"/>
    <mergeCell ref="BE192:BE195"/>
    <mergeCell ref="AT192:AT195"/>
    <mergeCell ref="AU192:AU195"/>
    <mergeCell ref="AV192:AV195"/>
    <mergeCell ref="AW192:AW195"/>
    <mergeCell ref="AX192:AX195"/>
    <mergeCell ref="BC177:BC184"/>
    <mergeCell ref="BD177:BD184"/>
    <mergeCell ref="BD185:BD191"/>
    <mergeCell ref="BE185:BE191"/>
    <mergeCell ref="AU185:AU191"/>
    <mergeCell ref="AM177:AM195"/>
    <mergeCell ref="Y177:Y195"/>
    <mergeCell ref="AD177:AD187"/>
    <mergeCell ref="AE177:AE187"/>
    <mergeCell ref="AF177:AF195"/>
    <mergeCell ref="AH177:AH195"/>
    <mergeCell ref="AV185:AV191"/>
    <mergeCell ref="AW185:AW191"/>
    <mergeCell ref="AW177:AW184"/>
    <mergeCell ref="AX177:AX184"/>
    <mergeCell ref="AY177:AY184"/>
    <mergeCell ref="BE177:BE184"/>
    <mergeCell ref="BI192:BI195"/>
    <mergeCell ref="AX185:AX191"/>
    <mergeCell ref="AY185:AY191"/>
    <mergeCell ref="AZ185:AZ191"/>
    <mergeCell ref="A196:A214"/>
    <mergeCell ref="B196:B214"/>
    <mergeCell ref="C196:C214"/>
    <mergeCell ref="D196:D214"/>
    <mergeCell ref="E196:E206"/>
    <mergeCell ref="F196:F214"/>
    <mergeCell ref="AZ192:AZ195"/>
    <mergeCell ref="BF192:BF195"/>
    <mergeCell ref="K177:K195"/>
    <mergeCell ref="L177:L195"/>
    <mergeCell ref="M177:M195"/>
    <mergeCell ref="N177:N195"/>
    <mergeCell ref="O177:O187"/>
    <mergeCell ref="BF177:BF184"/>
    <mergeCell ref="BA192:BA195"/>
    <mergeCell ref="BB192:BB195"/>
    <mergeCell ref="BC192:BC195"/>
    <mergeCell ref="H196:H214"/>
    <mergeCell ref="K196:K214"/>
    <mergeCell ref="L196:L214"/>
    <mergeCell ref="M196:M214"/>
    <mergeCell ref="N196:N214"/>
    <mergeCell ref="X196:X206"/>
    <mergeCell ref="AS211:AS214"/>
    <mergeCell ref="AH196:AH214"/>
    <mergeCell ref="Q203:Q206"/>
    <mergeCell ref="AG177:AG195"/>
    <mergeCell ref="AD188:AD195"/>
    <mergeCell ref="BF185:BF191"/>
    <mergeCell ref="AX196:AX203"/>
    <mergeCell ref="AY196:AY203"/>
    <mergeCell ref="AN196:AN206"/>
    <mergeCell ref="AO196:AO214"/>
    <mergeCell ref="AP196:AP214"/>
    <mergeCell ref="AQ196:AQ214"/>
    <mergeCell ref="AR196:AR206"/>
    <mergeCell ref="AS196:AS203"/>
    <mergeCell ref="AN207:AN214"/>
    <mergeCell ref="AR207:AR214"/>
    <mergeCell ref="BH196:BH203"/>
    <mergeCell ref="BF204:BF210"/>
    <mergeCell ref="BG204:BG210"/>
    <mergeCell ref="AV204:AV210"/>
    <mergeCell ref="AW204:AW210"/>
    <mergeCell ref="AX204:AX210"/>
    <mergeCell ref="AY204:AY210"/>
    <mergeCell ref="AZ204:AZ210"/>
    <mergeCell ref="AS204:AS210"/>
    <mergeCell ref="AT204:AT210"/>
    <mergeCell ref="AU204:AU210"/>
    <mergeCell ref="AZ196:AZ203"/>
    <mergeCell ref="BA196:BA203"/>
    <mergeCell ref="BG196:BG203"/>
    <mergeCell ref="BB196:BB203"/>
    <mergeCell ref="BH185:BH191"/>
    <mergeCell ref="BA185:BA191"/>
    <mergeCell ref="BG192:BG195"/>
    <mergeCell ref="BH192:BH195"/>
    <mergeCell ref="BG185:BG191"/>
    <mergeCell ref="E207:E214"/>
    <mergeCell ref="O207:O214"/>
    <mergeCell ref="P207:P214"/>
    <mergeCell ref="T207:T214"/>
    <mergeCell ref="U207:U214"/>
    <mergeCell ref="V207:V214"/>
    <mergeCell ref="W207:W214"/>
    <mergeCell ref="X207:X214"/>
    <mergeCell ref="BB204:BB210"/>
    <mergeCell ref="AT211:AT214"/>
    <mergeCell ref="AU211:AU214"/>
    <mergeCell ref="AV211:AV214"/>
    <mergeCell ref="AW211:AW214"/>
    <mergeCell ref="AX211:AX214"/>
    <mergeCell ref="AY211:AY214"/>
    <mergeCell ref="AZ211:AZ214"/>
    <mergeCell ref="BH204:BH210"/>
    <mergeCell ref="AG196:AG214"/>
    <mergeCell ref="AD207:AD214"/>
    <mergeCell ref="AD196:AD206"/>
    <mergeCell ref="AE196:AE206"/>
    <mergeCell ref="AF196:AF214"/>
    <mergeCell ref="BG211:BG214"/>
    <mergeCell ref="BH211:BH214"/>
    <mergeCell ref="AV196:AV203"/>
    <mergeCell ref="AW196:AW203"/>
    <mergeCell ref="BC204:BC210"/>
    <mergeCell ref="BD204:BD210"/>
    <mergeCell ref="BE204:BE210"/>
    <mergeCell ref="W196:W206"/>
    <mergeCell ref="BF196:BF203"/>
    <mergeCell ref="O196:O206"/>
    <mergeCell ref="T196:T206"/>
    <mergeCell ref="U196:U206"/>
    <mergeCell ref="V196:V206"/>
    <mergeCell ref="BI196:BI203"/>
    <mergeCell ref="AV215:AV222"/>
    <mergeCell ref="AW215:AW222"/>
    <mergeCell ref="AX215:AX222"/>
    <mergeCell ref="AY215:AY222"/>
    <mergeCell ref="AZ215:AZ222"/>
    <mergeCell ref="BA215:BA222"/>
    <mergeCell ref="BB215:BB222"/>
    <mergeCell ref="BC215:BC222"/>
    <mergeCell ref="BD215:BD222"/>
    <mergeCell ref="BE215:BE222"/>
    <mergeCell ref="BF215:BF222"/>
    <mergeCell ref="BG215:BG222"/>
    <mergeCell ref="BH215:BH222"/>
    <mergeCell ref="BC196:BC203"/>
    <mergeCell ref="BD196:BD203"/>
    <mergeCell ref="BE196:BE203"/>
    <mergeCell ref="AA207:AA214"/>
    <mergeCell ref="AB207:AB214"/>
    <mergeCell ref="AC207:AC214"/>
    <mergeCell ref="A215:A233"/>
    <mergeCell ref="B215:B233"/>
    <mergeCell ref="C215:C233"/>
    <mergeCell ref="D215:D233"/>
    <mergeCell ref="E215:E225"/>
    <mergeCell ref="F215:F233"/>
    <mergeCell ref="X215:X225"/>
    <mergeCell ref="H215:H233"/>
    <mergeCell ref="K215:K233"/>
    <mergeCell ref="L215:L233"/>
    <mergeCell ref="M215:M233"/>
    <mergeCell ref="N215:N233"/>
    <mergeCell ref="O215:O225"/>
    <mergeCell ref="AN215:AN225"/>
    <mergeCell ref="AO215:AO233"/>
    <mergeCell ref="AP215:AP233"/>
    <mergeCell ref="AQ215:AQ233"/>
    <mergeCell ref="AI215:AI233"/>
    <mergeCell ref="AJ215:AJ233"/>
    <mergeCell ref="AK215:AK233"/>
    <mergeCell ref="AM215:AM233"/>
    <mergeCell ref="Y215:Y233"/>
    <mergeCell ref="AF215:AF233"/>
    <mergeCell ref="AG215:AG233"/>
    <mergeCell ref="AA226:AA233"/>
    <mergeCell ref="AB226:AB233"/>
    <mergeCell ref="AC226:AC233"/>
    <mergeCell ref="AX223:AX229"/>
    <mergeCell ref="AY223:AY229"/>
    <mergeCell ref="AZ223:AZ229"/>
    <mergeCell ref="BA223:BA229"/>
    <mergeCell ref="W226:W233"/>
    <mergeCell ref="X226:X233"/>
    <mergeCell ref="BB223:BB229"/>
    <mergeCell ref="BC223:BC229"/>
    <mergeCell ref="BI215:BI222"/>
    <mergeCell ref="P215:P225"/>
    <mergeCell ref="T215:T225"/>
    <mergeCell ref="AH215:AH233"/>
    <mergeCell ref="BA204:BA210"/>
    <mergeCell ref="AI196:AI214"/>
    <mergeCell ref="AJ196:AJ214"/>
    <mergeCell ref="AK196:AK214"/>
    <mergeCell ref="AL196:AL214"/>
    <mergeCell ref="AM196:AM214"/>
    <mergeCell ref="AT196:AT203"/>
    <mergeCell ref="AU196:AU203"/>
    <mergeCell ref="BI204:BI210"/>
    <mergeCell ref="AU223:AU229"/>
    <mergeCell ref="BA211:BA214"/>
    <mergeCell ref="BB211:BB214"/>
    <mergeCell ref="BC211:BC214"/>
    <mergeCell ref="BD211:BD214"/>
    <mergeCell ref="BE211:BE214"/>
    <mergeCell ref="BF211:BF214"/>
    <mergeCell ref="BI211:BI214"/>
    <mergeCell ref="BE230:BE233"/>
    <mergeCell ref="AT230:AT233"/>
    <mergeCell ref="AU230:AU233"/>
    <mergeCell ref="AV242:AV248"/>
    <mergeCell ref="AW242:AW248"/>
    <mergeCell ref="AX242:AX248"/>
    <mergeCell ref="BH223:BH229"/>
    <mergeCell ref="BI223:BI229"/>
    <mergeCell ref="E226:E233"/>
    <mergeCell ref="O226:O233"/>
    <mergeCell ref="P226:P233"/>
    <mergeCell ref="T226:T233"/>
    <mergeCell ref="U226:U233"/>
    <mergeCell ref="V226:V233"/>
    <mergeCell ref="AR215:AR225"/>
    <mergeCell ref="AS215:AS222"/>
    <mergeCell ref="AN226:AN233"/>
    <mergeCell ref="AR226:AR233"/>
    <mergeCell ref="AS230:AS233"/>
    <mergeCell ref="AT215:AT222"/>
    <mergeCell ref="AU215:AU222"/>
    <mergeCell ref="AL215:AL233"/>
    <mergeCell ref="BD223:BD229"/>
    <mergeCell ref="BE223:BE229"/>
    <mergeCell ref="AS223:AS229"/>
    <mergeCell ref="AT223:AT229"/>
    <mergeCell ref="Q222:Q225"/>
    <mergeCell ref="R222:R225"/>
    <mergeCell ref="S222:S225"/>
    <mergeCell ref="AE215:AE225"/>
    <mergeCell ref="AE226:AE233"/>
    <mergeCell ref="BF223:BF229"/>
    <mergeCell ref="BG223:BG229"/>
    <mergeCell ref="AV223:AV229"/>
    <mergeCell ref="AW223:AW229"/>
    <mergeCell ref="AV230:AV233"/>
    <mergeCell ref="AW230:AW233"/>
    <mergeCell ref="AX230:AX233"/>
    <mergeCell ref="AY230:AY233"/>
    <mergeCell ref="BF230:BF233"/>
    <mergeCell ref="BG230:BG233"/>
    <mergeCell ref="BH230:BH233"/>
    <mergeCell ref="BI230:BI233"/>
    <mergeCell ref="AZ230:AZ233"/>
    <mergeCell ref="BA230:BA233"/>
    <mergeCell ref="BB230:BB233"/>
    <mergeCell ref="BC230:BC233"/>
    <mergeCell ref="BD230:BD233"/>
    <mergeCell ref="BI234:BI241"/>
    <mergeCell ref="AV234:AV241"/>
    <mergeCell ref="AW234:AW241"/>
    <mergeCell ref="AX234:AX241"/>
    <mergeCell ref="AY234:AY241"/>
    <mergeCell ref="BF249:BF252"/>
    <mergeCell ref="BG249:BG252"/>
    <mergeCell ref="BH249:BH252"/>
    <mergeCell ref="BI249:BI252"/>
    <mergeCell ref="BE234:BE241"/>
    <mergeCell ref="AY242:AY248"/>
    <mergeCell ref="AZ242:AZ248"/>
    <mergeCell ref="BA242:BA248"/>
    <mergeCell ref="BF234:BF241"/>
    <mergeCell ref="BG234:BG241"/>
    <mergeCell ref="BH234:BH241"/>
    <mergeCell ref="BH242:BH248"/>
    <mergeCell ref="BI242:BI248"/>
    <mergeCell ref="BB242:BB248"/>
    <mergeCell ref="BC242:BC248"/>
    <mergeCell ref="BD242:BD248"/>
    <mergeCell ref="BE242:BE248"/>
    <mergeCell ref="BF242:BF248"/>
    <mergeCell ref="BG242:BG248"/>
    <mergeCell ref="AZ234:AZ241"/>
    <mergeCell ref="BA234:BA241"/>
    <mergeCell ref="BB234:BB241"/>
    <mergeCell ref="BC234:BC241"/>
    <mergeCell ref="BD234:BD241"/>
    <mergeCell ref="BC261:BC267"/>
    <mergeCell ref="BD261:BD267"/>
    <mergeCell ref="BE261:BE267"/>
    <mergeCell ref="BE268:BE271"/>
    <mergeCell ref="AT249:AT252"/>
    <mergeCell ref="AU249:AU252"/>
    <mergeCell ref="AV249:AV252"/>
    <mergeCell ref="AW249:AW252"/>
    <mergeCell ref="AX249:AX252"/>
    <mergeCell ref="AY249:AY252"/>
    <mergeCell ref="AZ249:AZ252"/>
    <mergeCell ref="BA249:BA252"/>
    <mergeCell ref="BB249:BB252"/>
    <mergeCell ref="BC249:BC252"/>
    <mergeCell ref="BD249:BD252"/>
    <mergeCell ref="BE249:BE252"/>
    <mergeCell ref="BB253:BB260"/>
    <mergeCell ref="BC253:BC260"/>
    <mergeCell ref="BD253:BD260"/>
    <mergeCell ref="AY268:AY271"/>
    <mergeCell ref="AX268:AX271"/>
    <mergeCell ref="BB268:BB271"/>
    <mergeCell ref="BC268:BC271"/>
    <mergeCell ref="BD268:BD271"/>
    <mergeCell ref="AT242:AT248"/>
    <mergeCell ref="A234:A252"/>
    <mergeCell ref="V245:V252"/>
    <mergeCell ref="AT234:AT241"/>
    <mergeCell ref="AU234:AU241"/>
    <mergeCell ref="AE364:AE374"/>
    <mergeCell ref="AE375:AE382"/>
    <mergeCell ref="Q466:Q469"/>
    <mergeCell ref="R466:R469"/>
    <mergeCell ref="S466:S469"/>
    <mergeCell ref="M459:M477"/>
    <mergeCell ref="E440:E450"/>
    <mergeCell ref="L440:L458"/>
    <mergeCell ref="M440:M458"/>
    <mergeCell ref="N440:N458"/>
    <mergeCell ref="G459:G477"/>
    <mergeCell ref="V459:V469"/>
    <mergeCell ref="X459:X469"/>
    <mergeCell ref="AM440:AM458"/>
    <mergeCell ref="W459:W469"/>
    <mergeCell ref="E470:E477"/>
    <mergeCell ref="O470:O477"/>
    <mergeCell ref="P470:P477"/>
    <mergeCell ref="B459:B477"/>
    <mergeCell ref="AQ440:AQ458"/>
    <mergeCell ref="AR440:AR450"/>
    <mergeCell ref="Y440:Y458"/>
    <mergeCell ref="AF440:AF458"/>
    <mergeCell ref="AG440:AG458"/>
    <mergeCell ref="AQ383:AQ393"/>
    <mergeCell ref="AQ394:AQ401"/>
    <mergeCell ref="AU242:AU248"/>
    <mergeCell ref="A497:A515"/>
    <mergeCell ref="B497:B515"/>
    <mergeCell ref="C497:C515"/>
    <mergeCell ref="D497:D515"/>
    <mergeCell ref="E497:E507"/>
    <mergeCell ref="F497:F515"/>
    <mergeCell ref="H497:H515"/>
    <mergeCell ref="T470:T477"/>
    <mergeCell ref="U470:U477"/>
    <mergeCell ref="V470:V477"/>
    <mergeCell ref="K459:K477"/>
    <mergeCell ref="L459:L477"/>
    <mergeCell ref="E489:E496"/>
    <mergeCell ref="O489:O496"/>
    <mergeCell ref="P489:P496"/>
    <mergeCell ref="G478:G496"/>
    <mergeCell ref="G497:G515"/>
    <mergeCell ref="K497:K515"/>
    <mergeCell ref="L497:L515"/>
    <mergeCell ref="M497:M515"/>
    <mergeCell ref="N497:N515"/>
    <mergeCell ref="H478:H496"/>
    <mergeCell ref="K478:K496"/>
    <mergeCell ref="L478:L496"/>
    <mergeCell ref="M478:M496"/>
    <mergeCell ref="N478:N496"/>
    <mergeCell ref="A478:A496"/>
    <mergeCell ref="B478:B496"/>
    <mergeCell ref="C478:C496"/>
    <mergeCell ref="D478:D496"/>
    <mergeCell ref="E478:E488"/>
    <mergeCell ref="F478:F496"/>
    <mergeCell ref="AR497:AR507"/>
    <mergeCell ref="Q504:Q507"/>
    <mergeCell ref="R504:R507"/>
    <mergeCell ref="S504:S507"/>
    <mergeCell ref="N459:N477"/>
    <mergeCell ref="AJ253:AJ271"/>
    <mergeCell ref="AG497:AG515"/>
    <mergeCell ref="AH497:AH515"/>
    <mergeCell ref="AI497:AI515"/>
    <mergeCell ref="AJ497:AJ515"/>
    <mergeCell ref="W470:W477"/>
    <mergeCell ref="X470:X477"/>
    <mergeCell ref="AL440:AL458"/>
    <mergeCell ref="AH440:AH458"/>
    <mergeCell ref="AI440:AI458"/>
    <mergeCell ref="AJ440:AJ458"/>
    <mergeCell ref="AK440:AK458"/>
    <mergeCell ref="W440:W450"/>
    <mergeCell ref="O459:O469"/>
    <mergeCell ref="P459:P469"/>
    <mergeCell ref="P440:P450"/>
    <mergeCell ref="P451:P458"/>
    <mergeCell ref="AQ459:AQ477"/>
    <mergeCell ref="AR459:AR469"/>
    <mergeCell ref="AR451:AR458"/>
    <mergeCell ref="AD451:AD458"/>
    <mergeCell ref="AR470:AR477"/>
    <mergeCell ref="Y459:Y477"/>
    <mergeCell ref="AF459:AF477"/>
    <mergeCell ref="AG459:AG477"/>
    <mergeCell ref="AD440:AD450"/>
    <mergeCell ref="Q447:Q450"/>
    <mergeCell ref="AK497:AK515"/>
    <mergeCell ref="AL497:AL515"/>
    <mergeCell ref="AM497:AM515"/>
    <mergeCell ref="AE497:AE515"/>
    <mergeCell ref="AF497:AF515"/>
    <mergeCell ref="AH253:AH271"/>
    <mergeCell ref="AI253:AI271"/>
    <mergeCell ref="AD470:AD477"/>
    <mergeCell ref="AE470:AE477"/>
    <mergeCell ref="P478:P488"/>
    <mergeCell ref="C253:C271"/>
    <mergeCell ref="D253:D271"/>
    <mergeCell ref="E253:E263"/>
    <mergeCell ref="F253:F271"/>
    <mergeCell ref="T253:T263"/>
    <mergeCell ref="U253:U263"/>
    <mergeCell ref="V253:V263"/>
    <mergeCell ref="W253:W263"/>
    <mergeCell ref="X253:X263"/>
    <mergeCell ref="X497:X507"/>
    <mergeCell ref="T440:T450"/>
    <mergeCell ref="T451:T458"/>
    <mergeCell ref="U440:U450"/>
    <mergeCell ref="U451:U458"/>
    <mergeCell ref="C459:C477"/>
    <mergeCell ref="D459:D477"/>
    <mergeCell ref="AH459:AH477"/>
    <mergeCell ref="AE440:AE450"/>
    <mergeCell ref="AE451:AE458"/>
    <mergeCell ref="AD459:AD469"/>
    <mergeCell ref="C440:C458"/>
    <mergeCell ref="R447:R450"/>
    <mergeCell ref="A459:A477"/>
    <mergeCell ref="A421:A439"/>
    <mergeCell ref="B421:B439"/>
    <mergeCell ref="Q371:Q374"/>
    <mergeCell ref="E337:E347"/>
    <mergeCell ref="E375:E382"/>
    <mergeCell ref="H402:H420"/>
    <mergeCell ref="K402:K420"/>
    <mergeCell ref="AH421:AH439"/>
    <mergeCell ref="Y253:Y271"/>
    <mergeCell ref="AD253:AD263"/>
    <mergeCell ref="AE253:AE263"/>
    <mergeCell ref="AF253:AF271"/>
    <mergeCell ref="AG253:AG271"/>
    <mergeCell ref="X440:X450"/>
    <mergeCell ref="X451:X458"/>
    <mergeCell ref="AF383:AF401"/>
    <mergeCell ref="E451:E458"/>
    <mergeCell ref="O440:O450"/>
    <mergeCell ref="O451:O458"/>
    <mergeCell ref="H440:H458"/>
    <mergeCell ref="K440:K458"/>
    <mergeCell ref="Z253:Z263"/>
    <mergeCell ref="Z264:Z271"/>
    <mergeCell ref="B440:B458"/>
    <mergeCell ref="S447:S450"/>
    <mergeCell ref="W451:W458"/>
    <mergeCell ref="D440:D458"/>
    <mergeCell ref="F440:F458"/>
    <mergeCell ref="AA321:AA328"/>
    <mergeCell ref="AB321:AB328"/>
    <mergeCell ref="AC321:AC328"/>
    <mergeCell ref="T489:T496"/>
    <mergeCell ref="U489:U496"/>
    <mergeCell ref="AI478:AI496"/>
    <mergeCell ref="W489:W496"/>
    <mergeCell ref="O478:O488"/>
    <mergeCell ref="W497:W507"/>
    <mergeCell ref="E508:E515"/>
    <mergeCell ref="O508:O515"/>
    <mergeCell ref="P508:P515"/>
    <mergeCell ref="T508:T515"/>
    <mergeCell ref="U508:U515"/>
    <mergeCell ref="V508:V515"/>
    <mergeCell ref="W508:W515"/>
    <mergeCell ref="X508:X515"/>
    <mergeCell ref="AR508:AR515"/>
    <mergeCell ref="AO497:AO515"/>
    <mergeCell ref="AP497:AP515"/>
    <mergeCell ref="AQ497:AQ515"/>
    <mergeCell ref="AN508:AN515"/>
    <mergeCell ref="O497:O507"/>
    <mergeCell ref="P497:P507"/>
    <mergeCell ref="T497:T507"/>
    <mergeCell ref="U497:U507"/>
    <mergeCell ref="V497:V507"/>
    <mergeCell ref="AN497:AN507"/>
    <mergeCell ref="Y497:Y515"/>
    <mergeCell ref="AD497:AD515"/>
    <mergeCell ref="Q485:Q488"/>
    <mergeCell ref="R485:R488"/>
    <mergeCell ref="S485:S488"/>
    <mergeCell ref="AF478:AF496"/>
    <mergeCell ref="AD478:AD496"/>
    <mergeCell ref="T478:T488"/>
    <mergeCell ref="U478:U488"/>
    <mergeCell ref="V478:V488"/>
    <mergeCell ref="W478:W488"/>
    <mergeCell ref="AG478:AG496"/>
    <mergeCell ref="AH478:AH496"/>
    <mergeCell ref="V489:V496"/>
    <mergeCell ref="AJ478:AJ496"/>
    <mergeCell ref="AK478:AK496"/>
    <mergeCell ref="AL478:AL496"/>
    <mergeCell ref="X478:X488"/>
    <mergeCell ref="Y478:Y496"/>
    <mergeCell ref="AO459:AO477"/>
    <mergeCell ref="AP459:AP477"/>
    <mergeCell ref="AE459:AE469"/>
    <mergeCell ref="AK459:AK477"/>
    <mergeCell ref="AL459:AL477"/>
    <mergeCell ref="AM459:AM477"/>
    <mergeCell ref="AI459:AI477"/>
    <mergeCell ref="AJ459:AJ477"/>
    <mergeCell ref="Z489:Z496"/>
    <mergeCell ref="AA489:AA496"/>
    <mergeCell ref="AB489:AB496"/>
    <mergeCell ref="AC489:AC496"/>
    <mergeCell ref="AE478:AE496"/>
    <mergeCell ref="AN459:AN469"/>
    <mergeCell ref="AN470:AN477"/>
    <mergeCell ref="Z470:Z477"/>
    <mergeCell ref="AA470:AA477"/>
    <mergeCell ref="AM478:AM496"/>
    <mergeCell ref="AN478:AN488"/>
    <mergeCell ref="AO478:AO496"/>
    <mergeCell ref="AR489:AR496"/>
    <mergeCell ref="AZ253:AZ260"/>
    <mergeCell ref="BA253:BA260"/>
    <mergeCell ref="AT253:AT260"/>
    <mergeCell ref="AU253:AU260"/>
    <mergeCell ref="AV253:AV260"/>
    <mergeCell ref="AW253:AW260"/>
    <mergeCell ref="T459:T469"/>
    <mergeCell ref="U459:U469"/>
    <mergeCell ref="AR413:AR420"/>
    <mergeCell ref="AN432:AN439"/>
    <mergeCell ref="AR432:AR439"/>
    <mergeCell ref="AE383:AE393"/>
    <mergeCell ref="V375:V382"/>
    <mergeCell ref="AM383:AM401"/>
    <mergeCell ref="U432:U439"/>
    <mergeCell ref="V432:V439"/>
    <mergeCell ref="W432:W439"/>
    <mergeCell ref="AZ268:AZ271"/>
    <mergeCell ref="BA268:BA271"/>
    <mergeCell ref="BA272:BA279"/>
    <mergeCell ref="AZ287:AZ290"/>
    <mergeCell ref="AN291:AN301"/>
    <mergeCell ref="AO291:AO309"/>
    <mergeCell ref="AK421:AK439"/>
    <mergeCell ref="AL421:AL439"/>
    <mergeCell ref="AM421:AM439"/>
    <mergeCell ref="Y421:Y439"/>
    <mergeCell ref="AF421:AF439"/>
    <mergeCell ref="AG421:AG439"/>
    <mergeCell ref="X394:X401"/>
    <mergeCell ref="AD394:AD401"/>
    <mergeCell ref="BI253:BI260"/>
    <mergeCell ref="Q260:Q263"/>
    <mergeCell ref="R260:R263"/>
    <mergeCell ref="S260:S263"/>
    <mergeCell ref="AS261:AS267"/>
    <mergeCell ref="AT261:AT267"/>
    <mergeCell ref="AU261:AU267"/>
    <mergeCell ref="BE253:BE260"/>
    <mergeCell ref="AX253:AX260"/>
    <mergeCell ref="AS253:AS260"/>
    <mergeCell ref="AN394:AN401"/>
    <mergeCell ref="G383:G401"/>
    <mergeCell ref="BC272:BC279"/>
    <mergeCell ref="BF253:BF260"/>
    <mergeCell ref="BG253:BG260"/>
    <mergeCell ref="BH253:BH260"/>
    <mergeCell ref="AS268:AS271"/>
    <mergeCell ref="AK253:AK271"/>
    <mergeCell ref="AL253:AL271"/>
    <mergeCell ref="AM253:AM271"/>
    <mergeCell ref="BG268:BG271"/>
    <mergeCell ref="O383:O393"/>
    <mergeCell ref="P383:P393"/>
    <mergeCell ref="T383:T393"/>
    <mergeCell ref="U383:U393"/>
    <mergeCell ref="V383:V393"/>
    <mergeCell ref="AD264:AD271"/>
    <mergeCell ref="AE264:AE271"/>
    <mergeCell ref="AW268:AW271"/>
    <mergeCell ref="M253:M271"/>
    <mergeCell ref="N253:N271"/>
    <mergeCell ref="AY253:AY260"/>
    <mergeCell ref="BF268:BF271"/>
    <mergeCell ref="T394:T401"/>
    <mergeCell ref="U394:U401"/>
    <mergeCell ref="V394:V401"/>
    <mergeCell ref="W394:W401"/>
    <mergeCell ref="BF261:BF267"/>
    <mergeCell ref="BG261:BG267"/>
    <mergeCell ref="A440:A458"/>
    <mergeCell ref="AV261:AV267"/>
    <mergeCell ref="AW261:AW267"/>
    <mergeCell ref="AX261:AX267"/>
    <mergeCell ref="AY261:AY267"/>
    <mergeCell ref="AZ261:AZ267"/>
    <mergeCell ref="BA261:BA267"/>
    <mergeCell ref="P253:P263"/>
    <mergeCell ref="AU268:AU271"/>
    <mergeCell ref="AV268:AV271"/>
    <mergeCell ref="AR383:AR393"/>
    <mergeCell ref="E394:E401"/>
    <mergeCell ref="O394:O401"/>
    <mergeCell ref="AR394:AR401"/>
    <mergeCell ref="X383:X393"/>
    <mergeCell ref="Y383:Y401"/>
    <mergeCell ref="AD383:AD393"/>
    <mergeCell ref="X264:X271"/>
    <mergeCell ref="AN440:AN450"/>
    <mergeCell ref="AN451:AN458"/>
    <mergeCell ref="AT268:AT271"/>
    <mergeCell ref="A253:A271"/>
    <mergeCell ref="N383:N401"/>
    <mergeCell ref="B253:B271"/>
    <mergeCell ref="BB261:BB267"/>
    <mergeCell ref="BH261:BH267"/>
    <mergeCell ref="BI261:BI267"/>
    <mergeCell ref="E264:E271"/>
    <mergeCell ref="O264:O271"/>
    <mergeCell ref="P264:P271"/>
    <mergeCell ref="T264:T271"/>
    <mergeCell ref="U264:U271"/>
    <mergeCell ref="V264:V271"/>
    <mergeCell ref="A364:A382"/>
    <mergeCell ref="A383:A401"/>
    <mergeCell ref="B383:B401"/>
    <mergeCell ref="C383:C401"/>
    <mergeCell ref="D383:D401"/>
    <mergeCell ref="E383:E393"/>
    <mergeCell ref="E432:E439"/>
    <mergeCell ref="O432:O439"/>
    <mergeCell ref="P432:P439"/>
    <mergeCell ref="T432:T439"/>
    <mergeCell ref="AP383:AP401"/>
    <mergeCell ref="Q390:Q393"/>
    <mergeCell ref="F383:F401"/>
    <mergeCell ref="H383:H401"/>
    <mergeCell ref="K383:K401"/>
    <mergeCell ref="L383:L401"/>
    <mergeCell ref="BI268:BI271"/>
    <mergeCell ref="A272:A290"/>
    <mergeCell ref="O375:O382"/>
    <mergeCell ref="P375:P382"/>
    <mergeCell ref="T375:T382"/>
    <mergeCell ref="U375:U382"/>
    <mergeCell ref="O253:O263"/>
    <mergeCell ref="BD272:BD279"/>
    <mergeCell ref="BH268:BH271"/>
    <mergeCell ref="AW272:AW279"/>
    <mergeCell ref="AX272:AX279"/>
    <mergeCell ref="AY272:AY279"/>
    <mergeCell ref="W264:W271"/>
    <mergeCell ref="BC287:BC290"/>
    <mergeCell ref="BD287:BD290"/>
    <mergeCell ref="BE287:BE290"/>
    <mergeCell ref="AP337:AP363"/>
    <mergeCell ref="AQ337:AQ363"/>
    <mergeCell ref="P356:P363"/>
    <mergeCell ref="AM291:AM309"/>
    <mergeCell ref="AV280:AV286"/>
    <mergeCell ref="AW280:AW286"/>
    <mergeCell ref="AX280:AX286"/>
    <mergeCell ref="AY280:AY286"/>
    <mergeCell ref="AZ280:AZ286"/>
    <mergeCell ref="X356:X363"/>
    <mergeCell ref="BF272:BF279"/>
    <mergeCell ref="BG272:BG279"/>
    <mergeCell ref="BH272:BH279"/>
    <mergeCell ref="BB287:BB290"/>
    <mergeCell ref="BA280:BA286"/>
    <mergeCell ref="BA287:BA290"/>
    <mergeCell ref="BB272:BB279"/>
    <mergeCell ref="P337:P347"/>
    <mergeCell ref="P329:P336"/>
    <mergeCell ref="BH291:BH298"/>
    <mergeCell ref="BD291:BD298"/>
    <mergeCell ref="BE291:BE298"/>
    <mergeCell ref="BC299:BC305"/>
    <mergeCell ref="BD299:BD305"/>
    <mergeCell ref="V413:V420"/>
    <mergeCell ref="AZ272:AZ279"/>
    <mergeCell ref="AO383:AO401"/>
    <mergeCell ref="AP421:AP439"/>
    <mergeCell ref="AQ421:AQ439"/>
    <mergeCell ref="AR421:AR431"/>
    <mergeCell ref="AT272:AT279"/>
    <mergeCell ref="AP291:AP309"/>
    <mergeCell ref="AQ291:AQ309"/>
    <mergeCell ref="U421:U431"/>
    <mergeCell ref="V421:V431"/>
    <mergeCell ref="W421:W431"/>
    <mergeCell ref="AN421:AN431"/>
    <mergeCell ref="AE394:AE401"/>
    <mergeCell ref="AD421:AD431"/>
    <mergeCell ref="AK383:AK401"/>
    <mergeCell ref="AL383:AL401"/>
    <mergeCell ref="AR291:AR301"/>
    <mergeCell ref="AS291:AS298"/>
    <mergeCell ref="AI421:AI439"/>
    <mergeCell ref="AJ421:AJ439"/>
    <mergeCell ref="AJ383:AJ401"/>
    <mergeCell ref="Z272:Z282"/>
    <mergeCell ref="Z283:Z290"/>
    <mergeCell ref="Z291:Z301"/>
    <mergeCell ref="AL402:AL420"/>
    <mergeCell ref="AH402:AH420"/>
    <mergeCell ref="AI402:AI420"/>
    <mergeCell ref="AJ402:AJ420"/>
    <mergeCell ref="AK402:AK420"/>
    <mergeCell ref="AF402:AF420"/>
    <mergeCell ref="AG402:AG420"/>
    <mergeCell ref="W375:W382"/>
    <mergeCell ref="A402:A420"/>
    <mergeCell ref="B402:B420"/>
    <mergeCell ref="C402:C420"/>
    <mergeCell ref="X421:X431"/>
    <mergeCell ref="C421:C439"/>
    <mergeCell ref="D421:D439"/>
    <mergeCell ref="E421:E431"/>
    <mergeCell ref="F421:F439"/>
    <mergeCell ref="H421:H439"/>
    <mergeCell ref="K421:K439"/>
    <mergeCell ref="D402:D420"/>
    <mergeCell ref="T413:T420"/>
    <mergeCell ref="U402:U412"/>
    <mergeCell ref="U413:U420"/>
    <mergeCell ref="E402:E412"/>
    <mergeCell ref="L402:L420"/>
    <mergeCell ref="M402:M420"/>
    <mergeCell ref="N402:N420"/>
    <mergeCell ref="E413:E420"/>
    <mergeCell ref="O402:O412"/>
    <mergeCell ref="F402:F420"/>
    <mergeCell ref="V402:V412"/>
    <mergeCell ref="P402:P412"/>
    <mergeCell ref="P413:P420"/>
    <mergeCell ref="Q409:Q412"/>
    <mergeCell ref="R409:R412"/>
    <mergeCell ref="S409:S412"/>
    <mergeCell ref="T402:T412"/>
    <mergeCell ref="O413:O420"/>
    <mergeCell ref="X432:X439"/>
    <mergeCell ref="L421:L439"/>
    <mergeCell ref="S428:S431"/>
    <mergeCell ref="AD432:AD439"/>
    <mergeCell ref="AA329:AA336"/>
    <mergeCell ref="BI272:BI279"/>
    <mergeCell ref="AS280:AS286"/>
    <mergeCell ref="AT280:AT286"/>
    <mergeCell ref="AU280:AU286"/>
    <mergeCell ref="BE272:BE279"/>
    <mergeCell ref="AU272:AU279"/>
    <mergeCell ref="AV272:AV279"/>
    <mergeCell ref="AM402:AM420"/>
    <mergeCell ref="AD402:AD412"/>
    <mergeCell ref="AD413:AD420"/>
    <mergeCell ref="W402:W412"/>
    <mergeCell ref="X402:X412"/>
    <mergeCell ref="X413:X420"/>
    <mergeCell ref="AE402:AE412"/>
    <mergeCell ref="AE413:AE420"/>
    <mergeCell ref="AN402:AN412"/>
    <mergeCell ref="AN413:AN420"/>
    <mergeCell ref="AR402:AR412"/>
    <mergeCell ref="AO402:AO420"/>
    <mergeCell ref="AP402:AP420"/>
    <mergeCell ref="AQ402:AQ420"/>
    <mergeCell ref="BD280:BD286"/>
    <mergeCell ref="W383:W393"/>
    <mergeCell ref="BE280:BE286"/>
    <mergeCell ref="BF280:BF286"/>
    <mergeCell ref="BG280:BG286"/>
    <mergeCell ref="X364:X374"/>
    <mergeCell ref="Y364:Y382"/>
    <mergeCell ref="BH280:BH286"/>
    <mergeCell ref="AN383:AN393"/>
    <mergeCell ref="AC348:AC355"/>
    <mergeCell ref="AA356:AA363"/>
    <mergeCell ref="BI280:BI286"/>
    <mergeCell ref="AE421:AE431"/>
    <mergeCell ref="Y402:Y420"/>
    <mergeCell ref="W413:W420"/>
    <mergeCell ref="BB280:BB286"/>
    <mergeCell ref="BC280:BC286"/>
    <mergeCell ref="L364:L382"/>
    <mergeCell ref="M364:M382"/>
    <mergeCell ref="N364:N382"/>
    <mergeCell ref="O364:O374"/>
    <mergeCell ref="P364:P374"/>
    <mergeCell ref="T364:T374"/>
    <mergeCell ref="R371:R374"/>
    <mergeCell ref="S371:S374"/>
    <mergeCell ref="AJ337:AJ363"/>
    <mergeCell ref="AO337:AO363"/>
    <mergeCell ref="S344:S347"/>
    <mergeCell ref="O356:O363"/>
    <mergeCell ref="AG291:AG309"/>
    <mergeCell ref="AD302:AD309"/>
    <mergeCell ref="L310:L336"/>
    <mergeCell ref="AO364:AO382"/>
    <mergeCell ref="M421:M439"/>
    <mergeCell ref="N421:N439"/>
    <mergeCell ref="O421:O431"/>
    <mergeCell ref="P421:P431"/>
    <mergeCell ref="T421:T431"/>
    <mergeCell ref="Q428:Q431"/>
    <mergeCell ref="R428:R431"/>
    <mergeCell ref="AB432:AB439"/>
    <mergeCell ref="AC432:AC439"/>
    <mergeCell ref="Z421:Z431"/>
    <mergeCell ref="AA421:AA431"/>
    <mergeCell ref="AB421:AB431"/>
    <mergeCell ref="AH364:AH382"/>
    <mergeCell ref="AB329:AB336"/>
    <mergeCell ref="AC329:AC336"/>
    <mergeCell ref="Z337:Z347"/>
    <mergeCell ref="Z329:Z336"/>
    <mergeCell ref="Z348:Z355"/>
    <mergeCell ref="AA337:AA347"/>
    <mergeCell ref="AB337:AB347"/>
    <mergeCell ref="AC337:AC347"/>
    <mergeCell ref="AA348:AA355"/>
    <mergeCell ref="AB348:AB355"/>
    <mergeCell ref="AF364:AF382"/>
    <mergeCell ref="AG364:AG382"/>
    <mergeCell ref="AG383:AG401"/>
    <mergeCell ref="AB356:AB363"/>
    <mergeCell ref="AC421:AC431"/>
    <mergeCell ref="AB383:AB393"/>
    <mergeCell ref="AC383:AC393"/>
    <mergeCell ref="Z394:Z401"/>
    <mergeCell ref="AA394:AA401"/>
    <mergeCell ref="AB394:AB401"/>
    <mergeCell ref="AC394:AC401"/>
    <mergeCell ref="Z402:Z412"/>
    <mergeCell ref="AA402:AA412"/>
    <mergeCell ref="AA432:AA439"/>
    <mergeCell ref="G337:G363"/>
    <mergeCell ref="K310:K336"/>
    <mergeCell ref="T356:T363"/>
    <mergeCell ref="U356:U363"/>
    <mergeCell ref="V356:V363"/>
    <mergeCell ref="W356:W363"/>
    <mergeCell ref="M383:M401"/>
    <mergeCell ref="B364:B382"/>
    <mergeCell ref="C364:C382"/>
    <mergeCell ref="D364:D382"/>
    <mergeCell ref="E364:E374"/>
    <mergeCell ref="F364:F382"/>
    <mergeCell ref="H364:H382"/>
    <mergeCell ref="K364:K382"/>
    <mergeCell ref="B337:B363"/>
    <mergeCell ref="C337:C363"/>
    <mergeCell ref="D337:D363"/>
    <mergeCell ref="E321:E328"/>
    <mergeCell ref="O321:O328"/>
    <mergeCell ref="M337:M363"/>
    <mergeCell ref="N337:N363"/>
    <mergeCell ref="O337:O347"/>
    <mergeCell ref="E356:E363"/>
    <mergeCell ref="W348:W355"/>
    <mergeCell ref="U337:U347"/>
    <mergeCell ref="R390:R393"/>
    <mergeCell ref="S390:S393"/>
    <mergeCell ref="P394:P401"/>
    <mergeCell ref="B310:B336"/>
    <mergeCell ref="K337:K363"/>
    <mergeCell ref="U364:U374"/>
    <mergeCell ref="V364:V374"/>
    <mergeCell ref="L337:L363"/>
    <mergeCell ref="F337:F363"/>
    <mergeCell ref="H337:H363"/>
    <mergeCell ref="H310:H336"/>
    <mergeCell ref="G310:G336"/>
    <mergeCell ref="Q344:Q347"/>
    <mergeCell ref="R344:R347"/>
    <mergeCell ref="T337:T347"/>
    <mergeCell ref="V337:V347"/>
    <mergeCell ref="T329:T336"/>
    <mergeCell ref="U348:U355"/>
    <mergeCell ref="V348:V355"/>
    <mergeCell ref="BB306:BB309"/>
    <mergeCell ref="AX306:AX309"/>
    <mergeCell ref="AY306:AY309"/>
    <mergeCell ref="U321:U328"/>
    <mergeCell ref="U302:U309"/>
    <mergeCell ref="X348:X355"/>
    <mergeCell ref="AR348:AR355"/>
    <mergeCell ref="P310:P320"/>
    <mergeCell ref="T310:T320"/>
    <mergeCell ref="H291:H309"/>
    <mergeCell ref="K291:K309"/>
    <mergeCell ref="AU306:AU309"/>
    <mergeCell ref="AV306:AV309"/>
    <mergeCell ref="AY291:AY298"/>
    <mergeCell ref="U310:U320"/>
    <mergeCell ref="V310:V320"/>
    <mergeCell ref="W310:W320"/>
    <mergeCell ref="X310:X320"/>
    <mergeCell ref="Q317:Q320"/>
    <mergeCell ref="R317:R320"/>
    <mergeCell ref="D310:D336"/>
    <mergeCell ref="E310:E320"/>
    <mergeCell ref="BG299:BG305"/>
    <mergeCell ref="AV299:AV305"/>
    <mergeCell ref="AW299:AW305"/>
    <mergeCell ref="AX299:AX305"/>
    <mergeCell ref="AY299:AY305"/>
    <mergeCell ref="BF291:BF298"/>
    <mergeCell ref="BG291:BG298"/>
    <mergeCell ref="BC291:BC298"/>
    <mergeCell ref="AD329:AD336"/>
    <mergeCell ref="AR321:AR328"/>
    <mergeCell ref="V321:V328"/>
    <mergeCell ref="W321:W328"/>
    <mergeCell ref="AL310:AL336"/>
    <mergeCell ref="AM310:AM336"/>
    <mergeCell ref="Y310:Y336"/>
    <mergeCell ref="AD310:AD320"/>
    <mergeCell ref="AE310:AE320"/>
    <mergeCell ref="AB310:AB320"/>
    <mergeCell ref="AC310:AC320"/>
    <mergeCell ref="AE302:AE309"/>
    <mergeCell ref="X291:X301"/>
    <mergeCell ref="V302:V309"/>
    <mergeCell ref="X329:X336"/>
    <mergeCell ref="X321:X328"/>
    <mergeCell ref="AT306:AT309"/>
    <mergeCell ref="F310:F336"/>
    <mergeCell ref="E329:E336"/>
    <mergeCell ref="AQ310:AQ336"/>
    <mergeCell ref="T321:T328"/>
    <mergeCell ref="L291:L309"/>
    <mergeCell ref="A310:A336"/>
    <mergeCell ref="A337:A363"/>
    <mergeCell ref="P291:P301"/>
    <mergeCell ref="T291:T301"/>
    <mergeCell ref="U291:U301"/>
    <mergeCell ref="V291:V301"/>
    <mergeCell ref="E348:E355"/>
    <mergeCell ref="O348:O355"/>
    <mergeCell ref="P348:P355"/>
    <mergeCell ref="T348:T355"/>
    <mergeCell ref="BG287:BG290"/>
    <mergeCell ref="BH287:BH290"/>
    <mergeCell ref="AW306:AW309"/>
    <mergeCell ref="AE348:AE355"/>
    <mergeCell ref="AD356:AD363"/>
    <mergeCell ref="Y291:Y309"/>
    <mergeCell ref="AL337:AL363"/>
    <mergeCell ref="AM337:AM363"/>
    <mergeCell ref="AE356:AE363"/>
    <mergeCell ref="BD306:BD309"/>
    <mergeCell ref="BE306:BE309"/>
    <mergeCell ref="W302:W309"/>
    <mergeCell ref="X302:X309"/>
    <mergeCell ref="Q298:Q301"/>
    <mergeCell ref="R298:R301"/>
    <mergeCell ref="S298:S301"/>
    <mergeCell ref="AX291:AX298"/>
    <mergeCell ref="E302:E309"/>
    <mergeCell ref="G291:G309"/>
    <mergeCell ref="AF337:AF363"/>
    <mergeCell ref="AT291:AT298"/>
    <mergeCell ref="C310:C336"/>
    <mergeCell ref="BI287:BI290"/>
    <mergeCell ref="A291:A309"/>
    <mergeCell ref="B291:B309"/>
    <mergeCell ref="C291:C309"/>
    <mergeCell ref="D291:D309"/>
    <mergeCell ref="E291:E301"/>
    <mergeCell ref="F291:F309"/>
    <mergeCell ref="W291:W301"/>
    <mergeCell ref="AR310:AR320"/>
    <mergeCell ref="AF310:AF336"/>
    <mergeCell ref="AG310:AG336"/>
    <mergeCell ref="AE329:AE336"/>
    <mergeCell ref="AN329:AN336"/>
    <mergeCell ref="AN310:AN328"/>
    <mergeCell ref="AN337:AN355"/>
    <mergeCell ref="AN356:AN363"/>
    <mergeCell ref="AR329:AR336"/>
    <mergeCell ref="U329:U336"/>
    <mergeCell ref="V329:V336"/>
    <mergeCell ref="W329:W336"/>
    <mergeCell ref="BI299:BI305"/>
    <mergeCell ref="AD291:AD301"/>
    <mergeCell ref="BC306:BC309"/>
    <mergeCell ref="AZ299:AZ305"/>
    <mergeCell ref="BA299:BA305"/>
    <mergeCell ref="T302:T309"/>
    <mergeCell ref="BE299:BE305"/>
    <mergeCell ref="W337:W347"/>
    <mergeCell ref="X337:X347"/>
    <mergeCell ref="Y337:Y363"/>
    <mergeCell ref="AR356:AR363"/>
    <mergeCell ref="BA306:BA309"/>
    <mergeCell ref="BI306:BI309"/>
    <mergeCell ref="BB299:BB305"/>
    <mergeCell ref="Z310:Z320"/>
    <mergeCell ref="Z321:Z328"/>
    <mergeCell ref="AA310:AA320"/>
    <mergeCell ref="AK337:AK363"/>
    <mergeCell ref="BH299:BH305"/>
    <mergeCell ref="BG306:BG309"/>
    <mergeCell ref="BH306:BH309"/>
    <mergeCell ref="AT287:AT290"/>
    <mergeCell ref="AU287:AU290"/>
    <mergeCell ref="AN272:AN282"/>
    <mergeCell ref="AN283:AN290"/>
    <mergeCell ref="AR272:AR282"/>
    <mergeCell ref="AL272:AL290"/>
    <mergeCell ref="AS287:AS290"/>
    <mergeCell ref="BF306:BF309"/>
    <mergeCell ref="AS306:AS309"/>
    <mergeCell ref="AU291:AU298"/>
    <mergeCell ref="BI291:BI298"/>
    <mergeCell ref="AS299:AS305"/>
    <mergeCell ref="AT299:AT305"/>
    <mergeCell ref="AU299:AU305"/>
    <mergeCell ref="AZ291:AZ298"/>
    <mergeCell ref="BA291:BA298"/>
    <mergeCell ref="BB291:BB298"/>
    <mergeCell ref="AI291:AI309"/>
    <mergeCell ref="AJ291:AJ309"/>
    <mergeCell ref="AK291:AK309"/>
    <mergeCell ref="AL291:AL309"/>
    <mergeCell ref="AZ306:AZ309"/>
    <mergeCell ref="AW291:AW298"/>
    <mergeCell ref="E234:E244"/>
    <mergeCell ref="L234:L252"/>
    <mergeCell ref="M234:M252"/>
    <mergeCell ref="L272:L290"/>
    <mergeCell ref="R279:R282"/>
    <mergeCell ref="S279:S282"/>
    <mergeCell ref="W283:W290"/>
    <mergeCell ref="T272:T282"/>
    <mergeCell ref="T283:T290"/>
    <mergeCell ref="U272:U282"/>
    <mergeCell ref="AD272:AD282"/>
    <mergeCell ref="AD283:AD290"/>
    <mergeCell ref="AR245:AR252"/>
    <mergeCell ref="AJ272:AJ290"/>
    <mergeCell ref="AK272:AK290"/>
    <mergeCell ref="AE272:AE282"/>
    <mergeCell ref="AE283:AE290"/>
    <mergeCell ref="AQ234:AQ252"/>
    <mergeCell ref="AF234:AF252"/>
    <mergeCell ref="AM234:AM252"/>
    <mergeCell ref="AH272:AH290"/>
    <mergeCell ref="AI272:AI290"/>
    <mergeCell ref="AJ234:AJ252"/>
    <mergeCell ref="AR283:AR290"/>
    <mergeCell ref="X272:X282"/>
    <mergeCell ref="F234:F252"/>
    <mergeCell ref="AI234:AI252"/>
    <mergeCell ref="O234:O244"/>
    <mergeCell ref="U245:U252"/>
    <mergeCell ref="M291:M309"/>
    <mergeCell ref="N291:N309"/>
    <mergeCell ref="O291:O301"/>
    <mergeCell ref="S317:S320"/>
    <mergeCell ref="Z302:Z309"/>
    <mergeCell ref="M310:M336"/>
    <mergeCell ref="N310:N336"/>
    <mergeCell ref="O310:O320"/>
    <mergeCell ref="W245:W252"/>
    <mergeCell ref="T234:T244"/>
    <mergeCell ref="G272:G290"/>
    <mergeCell ref="H253:H271"/>
    <mergeCell ref="G215:G233"/>
    <mergeCell ref="AD215:AD225"/>
    <mergeCell ref="AD226:AD233"/>
    <mergeCell ref="P321:P328"/>
    <mergeCell ref="O329:O336"/>
    <mergeCell ref="W234:W244"/>
    <mergeCell ref="X234:X244"/>
    <mergeCell ref="X245:X252"/>
    <mergeCell ref="Y234:Y252"/>
    <mergeCell ref="AD234:AD244"/>
    <mergeCell ref="AD245:AD252"/>
    <mergeCell ref="K253:K271"/>
    <mergeCell ref="L253:L271"/>
    <mergeCell ref="M272:M290"/>
    <mergeCell ref="N234:N252"/>
    <mergeCell ref="K272:K290"/>
    <mergeCell ref="W272:W282"/>
    <mergeCell ref="T245:T252"/>
    <mergeCell ref="U234:U244"/>
    <mergeCell ref="V234:V244"/>
    <mergeCell ref="B272:B290"/>
    <mergeCell ref="C272:C290"/>
    <mergeCell ref="G234:G252"/>
    <mergeCell ref="G253:G271"/>
    <mergeCell ref="D234:D252"/>
    <mergeCell ref="Q241:Q244"/>
    <mergeCell ref="D272:D290"/>
    <mergeCell ref="F272:F290"/>
    <mergeCell ref="V272:V282"/>
    <mergeCell ref="AF272:AF290"/>
    <mergeCell ref="AG272:AG290"/>
    <mergeCell ref="X283:X290"/>
    <mergeCell ref="P234:P244"/>
    <mergeCell ref="P245:P252"/>
    <mergeCell ref="O272:O282"/>
    <mergeCell ref="O283:O290"/>
    <mergeCell ref="R241:R244"/>
    <mergeCell ref="S241:S244"/>
    <mergeCell ref="P272:P282"/>
    <mergeCell ref="P283:P290"/>
    <mergeCell ref="Q279:Q282"/>
    <mergeCell ref="AE234:AE244"/>
    <mergeCell ref="AE245:AE252"/>
    <mergeCell ref="E245:E252"/>
    <mergeCell ref="O245:O252"/>
    <mergeCell ref="H234:H252"/>
    <mergeCell ref="K234:K252"/>
    <mergeCell ref="E283:E290"/>
    <mergeCell ref="E272:E282"/>
    <mergeCell ref="B234:B252"/>
    <mergeCell ref="C234:C252"/>
    <mergeCell ref="H272:H290"/>
    <mergeCell ref="AS234:AS241"/>
    <mergeCell ref="AN234:AN244"/>
    <mergeCell ref="AN245:AN252"/>
    <mergeCell ref="AR234:AR244"/>
    <mergeCell ref="AL234:AL252"/>
    <mergeCell ref="AM272:AM290"/>
    <mergeCell ref="AQ272:AQ290"/>
    <mergeCell ref="AO234:AO252"/>
    <mergeCell ref="AP234:AP252"/>
    <mergeCell ref="AO272:AO290"/>
    <mergeCell ref="AP272:AP290"/>
    <mergeCell ref="AO253:AO271"/>
    <mergeCell ref="AP253:AP271"/>
    <mergeCell ref="AQ253:AQ271"/>
    <mergeCell ref="AR253:AR263"/>
    <mergeCell ref="AN264:AN271"/>
    <mergeCell ref="AR264:AR271"/>
    <mergeCell ref="AS242:AS248"/>
    <mergeCell ref="X375:X382"/>
    <mergeCell ref="Z364:Z374"/>
    <mergeCell ref="AA364:AA374"/>
    <mergeCell ref="AB364:AB374"/>
    <mergeCell ref="AC364:AC374"/>
    <mergeCell ref="AI383:AI401"/>
    <mergeCell ref="AP478:AP496"/>
    <mergeCell ref="AQ478:AQ496"/>
    <mergeCell ref="AN489:AN496"/>
    <mergeCell ref="AR478:AR488"/>
    <mergeCell ref="X489:X496"/>
    <mergeCell ref="BF287:BF290"/>
    <mergeCell ref="AV291:AV298"/>
    <mergeCell ref="AS249:AS252"/>
    <mergeCell ref="N272:N290"/>
    <mergeCell ref="AH234:AH252"/>
    <mergeCell ref="AG234:AG252"/>
    <mergeCell ref="O302:O309"/>
    <mergeCell ref="P302:P309"/>
    <mergeCell ref="AV287:AV290"/>
    <mergeCell ref="AW287:AW290"/>
    <mergeCell ref="AX287:AX290"/>
    <mergeCell ref="AY287:AY290"/>
    <mergeCell ref="BF299:BF305"/>
    <mergeCell ref="AE321:AE328"/>
    <mergeCell ref="AN302:AN309"/>
    <mergeCell ref="AR302:AR309"/>
    <mergeCell ref="AK310:AK336"/>
    <mergeCell ref="AE432:AE439"/>
    <mergeCell ref="W364:W374"/>
    <mergeCell ref="V283:V290"/>
    <mergeCell ref="AS272:AS279"/>
    <mergeCell ref="AH291:AH309"/>
    <mergeCell ref="AE291:AE301"/>
    <mergeCell ref="AF291:AF309"/>
    <mergeCell ref="AQ364:AQ382"/>
    <mergeCell ref="AR364:AR374"/>
    <mergeCell ref="AR337:AR347"/>
    <mergeCell ref="AD348:AD355"/>
    <mergeCell ref="AE337:AE347"/>
    <mergeCell ref="AG337:AG363"/>
    <mergeCell ref="AH337:AH363"/>
    <mergeCell ref="AI337:AI363"/>
    <mergeCell ref="AD337:AD347"/>
    <mergeCell ref="AD321:AD328"/>
    <mergeCell ref="AO310:AO336"/>
    <mergeCell ref="AP310:AP336"/>
    <mergeCell ref="AR375:AR382"/>
    <mergeCell ref="AI364:AI382"/>
    <mergeCell ref="AJ364:AJ382"/>
    <mergeCell ref="AK364:AK382"/>
    <mergeCell ref="AL364:AL382"/>
    <mergeCell ref="AM364:AM382"/>
    <mergeCell ref="AN364:AN374"/>
    <mergeCell ref="AH310:AH336"/>
    <mergeCell ref="AI310:AI336"/>
    <mergeCell ref="AJ310:AJ336"/>
    <mergeCell ref="Z497:Z507"/>
    <mergeCell ref="AA497:AA507"/>
    <mergeCell ref="AB497:AB507"/>
    <mergeCell ref="AC497:AC507"/>
    <mergeCell ref="Z508:Z515"/>
    <mergeCell ref="AA508:AA515"/>
    <mergeCell ref="AB508:AB515"/>
    <mergeCell ref="AC508:AC515"/>
    <mergeCell ref="Z440:Z450"/>
    <mergeCell ref="AA440:AA450"/>
    <mergeCell ref="AB440:AB450"/>
    <mergeCell ref="AC440:AC450"/>
    <mergeCell ref="Z451:Z458"/>
    <mergeCell ref="AA451:AA458"/>
    <mergeCell ref="AB451:AB458"/>
    <mergeCell ref="AC451:AC458"/>
    <mergeCell ref="Z459:Z469"/>
    <mergeCell ref="AA459:AA469"/>
    <mergeCell ref="AB459:AB469"/>
    <mergeCell ref="AC459:AC469"/>
    <mergeCell ref="AB470:AB477"/>
    <mergeCell ref="AC470:AC477"/>
    <mergeCell ref="Z478:Z488"/>
    <mergeCell ref="AA478:AA488"/>
    <mergeCell ref="AB478:AB488"/>
    <mergeCell ref="AC478:AC488"/>
    <mergeCell ref="AC188:AC195"/>
    <mergeCell ref="AO516:AO534"/>
    <mergeCell ref="AP516:AP534"/>
    <mergeCell ref="AQ516:AQ534"/>
    <mergeCell ref="AR516:AR534"/>
    <mergeCell ref="A516:A534"/>
    <mergeCell ref="B516:B534"/>
    <mergeCell ref="C516:C534"/>
    <mergeCell ref="D516:D534"/>
    <mergeCell ref="E516:E526"/>
    <mergeCell ref="F516:F534"/>
    <mergeCell ref="G516:G534"/>
    <mergeCell ref="H516:H534"/>
    <mergeCell ref="K516:K534"/>
    <mergeCell ref="L516:L534"/>
    <mergeCell ref="M516:M534"/>
    <mergeCell ref="N516:N534"/>
    <mergeCell ref="AI516:AI534"/>
    <mergeCell ref="AJ516:AJ534"/>
    <mergeCell ref="AK516:AK534"/>
    <mergeCell ref="AL516:AL534"/>
    <mergeCell ref="AM516:AM534"/>
    <mergeCell ref="S523:S526"/>
    <mergeCell ref="E527:E534"/>
    <mergeCell ref="O527:O534"/>
    <mergeCell ref="P527:P534"/>
    <mergeCell ref="T527:T534"/>
    <mergeCell ref="U527:U534"/>
    <mergeCell ref="V527:V534"/>
    <mergeCell ref="W527:W534"/>
    <mergeCell ref="X527:X534"/>
    <mergeCell ref="Z527:Z534"/>
    <mergeCell ref="AA63:AA73"/>
    <mergeCell ref="AB63:AB73"/>
    <mergeCell ref="AC63:AC73"/>
    <mergeCell ref="AA112:AA119"/>
    <mergeCell ref="AB112:AB119"/>
    <mergeCell ref="AC112:AC119"/>
    <mergeCell ref="AA253:AA263"/>
    <mergeCell ref="AB253:AB263"/>
    <mergeCell ref="AC253:AC263"/>
    <mergeCell ref="AA264:AA271"/>
    <mergeCell ref="AB264:AB271"/>
    <mergeCell ref="AC264:AC271"/>
    <mergeCell ref="AA272:AA282"/>
    <mergeCell ref="AB272:AB282"/>
    <mergeCell ref="AC272:AC282"/>
    <mergeCell ref="AA291:AA301"/>
    <mergeCell ref="AB291:AB301"/>
    <mergeCell ref="AC291:AC301"/>
    <mergeCell ref="AA82:AA92"/>
    <mergeCell ref="AB82:AB92"/>
    <mergeCell ref="AC82:AC92"/>
    <mergeCell ref="AA101:AA111"/>
    <mergeCell ref="AB101:AB111"/>
    <mergeCell ref="AC101:AC111"/>
    <mergeCell ref="AA131:AA138"/>
    <mergeCell ref="AB131:AB138"/>
    <mergeCell ref="AC131:AC138"/>
    <mergeCell ref="AA139:AA149"/>
    <mergeCell ref="AB139:AB149"/>
    <mergeCell ref="AC139:AC149"/>
    <mergeCell ref="AA188:AA195"/>
    <mergeCell ref="AB188:AB195"/>
  </mergeCells>
  <conditionalFormatting sqref="AL6">
    <cfRule type="containsText" dxfId="107" priority="213" operator="containsText" text="Extremo">
      <formula>NOT(ISERROR(SEARCH("Extremo",AL6)))</formula>
    </cfRule>
    <cfRule type="containsText" dxfId="106" priority="214" operator="containsText" text="Alto">
      <formula>NOT(ISERROR(SEARCH("Alto",AL6)))</formula>
    </cfRule>
    <cfRule type="containsText" dxfId="105" priority="215" operator="containsText" text="Moderado">
      <formula>NOT(ISERROR(SEARCH("Moderado",AL6)))</formula>
    </cfRule>
    <cfRule type="containsText" dxfId="104" priority="216" operator="containsText" text="Bajo">
      <formula>NOT(ISERROR(SEARCH("Bajo",AL6)))</formula>
    </cfRule>
  </conditionalFormatting>
  <conditionalFormatting sqref="AL25">
    <cfRule type="containsText" dxfId="103" priority="205" operator="containsText" text="Extremo">
      <formula>NOT(ISERROR(SEARCH("Extremo",AL25)))</formula>
    </cfRule>
    <cfRule type="containsText" dxfId="102" priority="206" operator="containsText" text="Alto">
      <formula>NOT(ISERROR(SEARCH("Alto",AL25)))</formula>
    </cfRule>
    <cfRule type="containsText" dxfId="101" priority="207" operator="containsText" text="Moderado">
      <formula>NOT(ISERROR(SEARCH("Moderado",AL25)))</formula>
    </cfRule>
    <cfRule type="containsText" dxfId="100" priority="208" operator="containsText" text="Bajo">
      <formula>NOT(ISERROR(SEARCH("Bajo",AL25)))</formula>
    </cfRule>
  </conditionalFormatting>
  <conditionalFormatting sqref="AL44">
    <cfRule type="containsText" dxfId="99" priority="197" operator="containsText" text="Extremo">
      <formula>NOT(ISERROR(SEARCH("Extremo",AL44)))</formula>
    </cfRule>
    <cfRule type="containsText" dxfId="98" priority="198" operator="containsText" text="Alto">
      <formula>NOT(ISERROR(SEARCH("Alto",AL44)))</formula>
    </cfRule>
    <cfRule type="containsText" dxfId="97" priority="199" operator="containsText" text="Moderado">
      <formula>NOT(ISERROR(SEARCH("Moderado",AL44)))</formula>
    </cfRule>
    <cfRule type="containsText" dxfId="96" priority="200" operator="containsText" text="Bajo">
      <formula>NOT(ISERROR(SEARCH("Bajo",AL44)))</formula>
    </cfRule>
  </conditionalFormatting>
  <conditionalFormatting sqref="AL63">
    <cfRule type="containsText" dxfId="95" priority="189" operator="containsText" text="Extremo">
      <formula>NOT(ISERROR(SEARCH("Extremo",AL63)))</formula>
    </cfRule>
    <cfRule type="containsText" dxfId="94" priority="190" operator="containsText" text="Alto">
      <formula>NOT(ISERROR(SEARCH("Alto",AL63)))</formula>
    </cfRule>
    <cfRule type="containsText" dxfId="93" priority="191" operator="containsText" text="Moderado">
      <formula>NOT(ISERROR(SEARCH("Moderado",AL63)))</formula>
    </cfRule>
    <cfRule type="containsText" dxfId="92" priority="192" operator="containsText" text="Bajo">
      <formula>NOT(ISERROR(SEARCH("Bajo",AL63)))</formula>
    </cfRule>
  </conditionalFormatting>
  <conditionalFormatting sqref="AL234">
    <cfRule type="containsText" dxfId="91" priority="181" operator="containsText" text="Extremo">
      <formula>NOT(ISERROR(SEARCH("Extremo",AL234)))</formula>
    </cfRule>
    <cfRule type="containsText" dxfId="90" priority="182" operator="containsText" text="Alto">
      <formula>NOT(ISERROR(SEARCH("Alto",AL234)))</formula>
    </cfRule>
    <cfRule type="containsText" dxfId="89" priority="183" operator="containsText" text="Moderado">
      <formula>NOT(ISERROR(SEARCH("Moderado",AL234)))</formula>
    </cfRule>
    <cfRule type="containsText" dxfId="88" priority="184" operator="containsText" text="Bajo">
      <formula>NOT(ISERROR(SEARCH("Bajo",AL234)))</formula>
    </cfRule>
  </conditionalFormatting>
  <conditionalFormatting sqref="AL272">
    <cfRule type="containsText" dxfId="87" priority="173" operator="containsText" text="Extremo">
      <formula>NOT(ISERROR(SEARCH("Extremo",AL272)))</formula>
    </cfRule>
    <cfRule type="containsText" dxfId="86" priority="174" operator="containsText" text="Alto">
      <formula>NOT(ISERROR(SEARCH("Alto",AL272)))</formula>
    </cfRule>
    <cfRule type="containsText" dxfId="85" priority="175" operator="containsText" text="Moderado">
      <formula>NOT(ISERROR(SEARCH("Moderado",AL272)))</formula>
    </cfRule>
    <cfRule type="containsText" dxfId="84" priority="176" operator="containsText" text="Bajo">
      <formula>NOT(ISERROR(SEARCH("Bajo",AL272)))</formula>
    </cfRule>
  </conditionalFormatting>
  <conditionalFormatting sqref="AL82">
    <cfRule type="containsText" dxfId="83" priority="165" operator="containsText" text="Extremo">
      <formula>NOT(ISERROR(SEARCH("Extremo",AL82)))</formula>
    </cfRule>
    <cfRule type="containsText" dxfId="82" priority="166" operator="containsText" text="Alto">
      <formula>NOT(ISERROR(SEARCH("Alto",AL82)))</formula>
    </cfRule>
    <cfRule type="containsText" dxfId="81" priority="167" operator="containsText" text="Moderado">
      <formula>NOT(ISERROR(SEARCH("Moderado",AL82)))</formula>
    </cfRule>
    <cfRule type="containsText" dxfId="80" priority="168" operator="containsText" text="Bajo">
      <formula>NOT(ISERROR(SEARCH("Bajo",AL82)))</formula>
    </cfRule>
  </conditionalFormatting>
  <conditionalFormatting sqref="AL101">
    <cfRule type="containsText" dxfId="79" priority="157" operator="containsText" text="Extremo">
      <formula>NOT(ISERROR(SEARCH("Extremo",AL101)))</formula>
    </cfRule>
    <cfRule type="containsText" dxfId="78" priority="158" operator="containsText" text="Alto">
      <formula>NOT(ISERROR(SEARCH("Alto",AL101)))</formula>
    </cfRule>
    <cfRule type="containsText" dxfId="77" priority="159" operator="containsText" text="Moderado">
      <formula>NOT(ISERROR(SEARCH("Moderado",AL101)))</formula>
    </cfRule>
    <cfRule type="containsText" dxfId="76" priority="160" operator="containsText" text="Bajo">
      <formula>NOT(ISERROR(SEARCH("Bajo",AL101)))</formula>
    </cfRule>
  </conditionalFormatting>
  <conditionalFormatting sqref="AL120">
    <cfRule type="containsText" dxfId="75" priority="149" operator="containsText" text="Extremo">
      <formula>NOT(ISERROR(SEARCH("Extremo",AL120)))</formula>
    </cfRule>
    <cfRule type="containsText" dxfId="74" priority="150" operator="containsText" text="Alto">
      <formula>NOT(ISERROR(SEARCH("Alto",AL120)))</formula>
    </cfRule>
    <cfRule type="containsText" dxfId="73" priority="151" operator="containsText" text="Moderado">
      <formula>NOT(ISERROR(SEARCH("Moderado",AL120)))</formula>
    </cfRule>
    <cfRule type="containsText" dxfId="72" priority="152" operator="containsText" text="Bajo">
      <formula>NOT(ISERROR(SEARCH("Bajo",AL120)))</formula>
    </cfRule>
  </conditionalFormatting>
  <conditionalFormatting sqref="AL139">
    <cfRule type="containsText" dxfId="71" priority="141" operator="containsText" text="Extremo">
      <formula>NOT(ISERROR(SEARCH("Extremo",AL139)))</formula>
    </cfRule>
    <cfRule type="containsText" dxfId="70" priority="142" operator="containsText" text="Alto">
      <formula>NOT(ISERROR(SEARCH("Alto",AL139)))</formula>
    </cfRule>
    <cfRule type="containsText" dxfId="69" priority="143" operator="containsText" text="Moderado">
      <formula>NOT(ISERROR(SEARCH("Moderado",AL139)))</formula>
    </cfRule>
    <cfRule type="containsText" dxfId="68" priority="144" operator="containsText" text="Bajo">
      <formula>NOT(ISERROR(SEARCH("Bajo",AL139)))</formula>
    </cfRule>
  </conditionalFormatting>
  <conditionalFormatting sqref="AL177">
    <cfRule type="containsText" dxfId="67" priority="133" operator="containsText" text="Extremo">
      <formula>NOT(ISERROR(SEARCH("Extremo",AL177)))</formula>
    </cfRule>
    <cfRule type="containsText" dxfId="66" priority="134" operator="containsText" text="Alto">
      <formula>NOT(ISERROR(SEARCH("Alto",AL177)))</formula>
    </cfRule>
    <cfRule type="containsText" dxfId="65" priority="135" operator="containsText" text="Moderado">
      <formula>NOT(ISERROR(SEARCH("Moderado",AL177)))</formula>
    </cfRule>
    <cfRule type="containsText" dxfId="64" priority="136" operator="containsText" text="Bajo">
      <formula>NOT(ISERROR(SEARCH("Bajo",AL177)))</formula>
    </cfRule>
  </conditionalFormatting>
  <conditionalFormatting sqref="AL196">
    <cfRule type="containsText" dxfId="63" priority="125" operator="containsText" text="Extremo">
      <formula>NOT(ISERROR(SEARCH("Extremo",AL196)))</formula>
    </cfRule>
    <cfRule type="containsText" dxfId="62" priority="126" operator="containsText" text="Alto">
      <formula>NOT(ISERROR(SEARCH("Alto",AL196)))</formula>
    </cfRule>
    <cfRule type="containsText" dxfId="61" priority="127" operator="containsText" text="Moderado">
      <formula>NOT(ISERROR(SEARCH("Moderado",AL196)))</formula>
    </cfRule>
    <cfRule type="containsText" dxfId="60" priority="128" operator="containsText" text="Bajo">
      <formula>NOT(ISERROR(SEARCH("Bajo",AL196)))</formula>
    </cfRule>
  </conditionalFormatting>
  <conditionalFormatting sqref="AL215">
    <cfRule type="containsText" dxfId="59" priority="117" operator="containsText" text="Extremo">
      <formula>NOT(ISERROR(SEARCH("Extremo",AL215)))</formula>
    </cfRule>
    <cfRule type="containsText" dxfId="58" priority="118" operator="containsText" text="Alto">
      <formula>NOT(ISERROR(SEARCH("Alto",AL215)))</formula>
    </cfRule>
    <cfRule type="containsText" dxfId="57" priority="119" operator="containsText" text="Moderado">
      <formula>NOT(ISERROR(SEARCH("Moderado",AL215)))</formula>
    </cfRule>
    <cfRule type="containsText" dxfId="56" priority="120" operator="containsText" text="Bajo">
      <formula>NOT(ISERROR(SEARCH("Bajo",AL215)))</formula>
    </cfRule>
  </conditionalFormatting>
  <conditionalFormatting sqref="AL253">
    <cfRule type="containsText" dxfId="55" priority="109" operator="containsText" text="Extremo">
      <formula>NOT(ISERROR(SEARCH("Extremo",AL253)))</formula>
    </cfRule>
    <cfRule type="containsText" dxfId="54" priority="110" operator="containsText" text="Alto">
      <formula>NOT(ISERROR(SEARCH("Alto",AL253)))</formula>
    </cfRule>
    <cfRule type="containsText" dxfId="53" priority="111" operator="containsText" text="Moderado">
      <formula>NOT(ISERROR(SEARCH("Moderado",AL253)))</formula>
    </cfRule>
    <cfRule type="containsText" dxfId="52" priority="112" operator="containsText" text="Bajo">
      <formula>NOT(ISERROR(SEARCH("Bajo",AL253)))</formula>
    </cfRule>
  </conditionalFormatting>
  <conditionalFormatting sqref="AL291">
    <cfRule type="containsText" dxfId="51" priority="101" operator="containsText" text="Extremo">
      <formula>NOT(ISERROR(SEARCH("Extremo",AL291)))</formula>
    </cfRule>
    <cfRule type="containsText" dxfId="50" priority="102" operator="containsText" text="Alto">
      <formula>NOT(ISERROR(SEARCH("Alto",AL291)))</formula>
    </cfRule>
    <cfRule type="containsText" dxfId="49" priority="103" operator="containsText" text="Moderado">
      <formula>NOT(ISERROR(SEARCH("Moderado",AL291)))</formula>
    </cfRule>
    <cfRule type="containsText" dxfId="48" priority="104" operator="containsText" text="Bajo">
      <formula>NOT(ISERROR(SEARCH("Bajo",AL291)))</formula>
    </cfRule>
  </conditionalFormatting>
  <conditionalFormatting sqref="AL364">
    <cfRule type="containsText" dxfId="47" priority="93" operator="containsText" text="Extremo">
      <formula>NOT(ISERROR(SEARCH("Extremo",AL364)))</formula>
    </cfRule>
    <cfRule type="containsText" dxfId="46" priority="94" operator="containsText" text="Alto">
      <formula>NOT(ISERROR(SEARCH("Alto",AL364)))</formula>
    </cfRule>
    <cfRule type="containsText" dxfId="45" priority="95" operator="containsText" text="Moderado">
      <formula>NOT(ISERROR(SEARCH("Moderado",AL364)))</formula>
    </cfRule>
    <cfRule type="containsText" dxfId="44" priority="96" operator="containsText" text="Bajo">
      <formula>NOT(ISERROR(SEARCH("Bajo",AL364)))</formula>
    </cfRule>
  </conditionalFormatting>
  <conditionalFormatting sqref="AL497">
    <cfRule type="containsText" dxfId="43" priority="85" operator="containsText" text="Extremo">
      <formula>NOT(ISERROR(SEARCH("Extremo",AL497)))</formula>
    </cfRule>
    <cfRule type="containsText" dxfId="42" priority="86" operator="containsText" text="Alto">
      <formula>NOT(ISERROR(SEARCH("Alto",AL497)))</formula>
    </cfRule>
    <cfRule type="containsText" dxfId="41" priority="87" operator="containsText" text="Moderado">
      <formula>NOT(ISERROR(SEARCH("Moderado",AL497)))</formula>
    </cfRule>
    <cfRule type="containsText" dxfId="40" priority="88" operator="containsText" text="Bajo">
      <formula>NOT(ISERROR(SEARCH("Bajo",AL497)))</formula>
    </cfRule>
  </conditionalFormatting>
  <conditionalFormatting sqref="AL383 AL402">
    <cfRule type="containsText" dxfId="39" priority="77" operator="containsText" text="Extremo">
      <formula>NOT(ISERROR(SEARCH("Extremo",AL383)))</formula>
    </cfRule>
    <cfRule type="containsText" dxfId="38" priority="78" operator="containsText" text="Alto">
      <formula>NOT(ISERROR(SEARCH("Alto",AL383)))</formula>
    </cfRule>
    <cfRule type="containsText" dxfId="37" priority="79" operator="containsText" text="Moderado">
      <formula>NOT(ISERROR(SEARCH("Moderado",AL383)))</formula>
    </cfRule>
    <cfRule type="containsText" dxfId="36" priority="80" operator="containsText" text="Bajo">
      <formula>NOT(ISERROR(SEARCH("Bajo",AL383)))</formula>
    </cfRule>
  </conditionalFormatting>
  <conditionalFormatting sqref="AL158">
    <cfRule type="containsText" dxfId="35" priority="45" operator="containsText" text="Extremo">
      <formula>NOT(ISERROR(SEARCH("Extremo",AL158)))</formula>
    </cfRule>
    <cfRule type="containsText" dxfId="34" priority="46" operator="containsText" text="Alto">
      <formula>NOT(ISERROR(SEARCH("Alto",AL158)))</formula>
    </cfRule>
    <cfRule type="containsText" dxfId="33" priority="47" operator="containsText" text="Moderado">
      <formula>NOT(ISERROR(SEARCH("Moderado",AL158)))</formula>
    </cfRule>
    <cfRule type="containsText" dxfId="32" priority="48" operator="containsText" text="Bajo">
      <formula>NOT(ISERROR(SEARCH("Bajo",AL158)))</formula>
    </cfRule>
  </conditionalFormatting>
  <conditionalFormatting sqref="AL516">
    <cfRule type="containsText" dxfId="31" priority="37" operator="containsText" text="Extremo">
      <formula>NOT(ISERROR(SEARCH("Extremo",AL516)))</formula>
    </cfRule>
    <cfRule type="containsText" dxfId="30" priority="38" operator="containsText" text="Alto">
      <formula>NOT(ISERROR(SEARCH("Alto",AL516)))</formula>
    </cfRule>
    <cfRule type="containsText" dxfId="29" priority="39" operator="containsText" text="Moderado">
      <formula>NOT(ISERROR(SEARCH("Moderado",AL516)))</formula>
    </cfRule>
    <cfRule type="containsText" dxfId="28" priority="40" operator="containsText" text="Bajo">
      <formula>NOT(ISERROR(SEARCH("Bajo",AL516)))</formula>
    </cfRule>
  </conditionalFormatting>
  <conditionalFormatting sqref="M3:M724">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AL310">
    <cfRule type="containsText" dxfId="23" priority="21" operator="containsText" text="Extremo">
      <formula>NOT(ISERROR(SEARCH("Extremo",AL310)))</formula>
    </cfRule>
    <cfRule type="containsText" dxfId="22" priority="22" operator="containsText" text="Alto">
      <formula>NOT(ISERROR(SEARCH("Alto",AL310)))</formula>
    </cfRule>
    <cfRule type="containsText" dxfId="21" priority="23" operator="containsText" text="Moderado">
      <formula>NOT(ISERROR(SEARCH("Moderado",AL310)))</formula>
    </cfRule>
    <cfRule type="containsText" dxfId="20" priority="24" operator="containsText" text="Bajo">
      <formula>NOT(ISERROR(SEARCH("Bajo",AL310)))</formula>
    </cfRule>
  </conditionalFormatting>
  <conditionalFormatting sqref="AL337">
    <cfRule type="containsText" dxfId="19" priority="17" operator="containsText" text="Extremo">
      <formula>NOT(ISERROR(SEARCH("Extremo",AL337)))</formula>
    </cfRule>
    <cfRule type="containsText" dxfId="18" priority="18" operator="containsText" text="Alto">
      <formula>NOT(ISERROR(SEARCH("Alto",AL337)))</formula>
    </cfRule>
    <cfRule type="containsText" dxfId="17" priority="19" operator="containsText" text="Moderado">
      <formula>NOT(ISERROR(SEARCH("Moderado",AL337)))</formula>
    </cfRule>
    <cfRule type="containsText" dxfId="16" priority="20" operator="containsText" text="Bajo">
      <formula>NOT(ISERROR(SEARCH("Bajo",AL337)))</formula>
    </cfRule>
  </conditionalFormatting>
  <conditionalFormatting sqref="AL421">
    <cfRule type="containsText" dxfId="15" priority="13" operator="containsText" text="Extremo">
      <formula>NOT(ISERROR(SEARCH("Extremo",AL421)))</formula>
    </cfRule>
    <cfRule type="containsText" dxfId="14" priority="14" operator="containsText" text="Alto">
      <formula>NOT(ISERROR(SEARCH("Alto",AL421)))</formula>
    </cfRule>
    <cfRule type="containsText" dxfId="13" priority="15" operator="containsText" text="Moderado">
      <formula>NOT(ISERROR(SEARCH("Moderado",AL421)))</formula>
    </cfRule>
    <cfRule type="containsText" dxfId="12" priority="16" operator="containsText" text="Bajo">
      <formula>NOT(ISERROR(SEARCH("Bajo",AL421)))</formula>
    </cfRule>
  </conditionalFormatting>
  <conditionalFormatting sqref="AL440">
    <cfRule type="containsText" dxfId="11" priority="9" operator="containsText" text="Extremo">
      <formula>NOT(ISERROR(SEARCH("Extremo",AL440)))</formula>
    </cfRule>
    <cfRule type="containsText" dxfId="10" priority="10" operator="containsText" text="Alto">
      <formula>NOT(ISERROR(SEARCH("Alto",AL440)))</formula>
    </cfRule>
    <cfRule type="containsText" dxfId="9" priority="11" operator="containsText" text="Moderado">
      <formula>NOT(ISERROR(SEARCH("Moderado",AL440)))</formula>
    </cfRule>
    <cfRule type="containsText" dxfId="8" priority="12" operator="containsText" text="Bajo">
      <formula>NOT(ISERROR(SEARCH("Bajo",AL440)))</formula>
    </cfRule>
  </conditionalFormatting>
  <conditionalFormatting sqref="AL459">
    <cfRule type="containsText" dxfId="7" priority="5" operator="containsText" text="Extremo">
      <formula>NOT(ISERROR(SEARCH("Extremo",AL459)))</formula>
    </cfRule>
    <cfRule type="containsText" dxfId="6" priority="6" operator="containsText" text="Alto">
      <formula>NOT(ISERROR(SEARCH("Alto",AL459)))</formula>
    </cfRule>
    <cfRule type="containsText" dxfId="5" priority="7" operator="containsText" text="Moderado">
      <formula>NOT(ISERROR(SEARCH("Moderado",AL459)))</formula>
    </cfRule>
    <cfRule type="containsText" dxfId="4" priority="8" operator="containsText" text="Bajo">
      <formula>NOT(ISERROR(SEARCH("Bajo",AL459)))</formula>
    </cfRule>
  </conditionalFormatting>
  <conditionalFormatting sqref="AL478">
    <cfRule type="containsText" dxfId="3" priority="1" operator="containsText" text="Extremo">
      <formula>NOT(ISERROR(SEARCH("Extremo",AL478)))</formula>
    </cfRule>
    <cfRule type="containsText" dxfId="2" priority="2" operator="containsText" text="Alto">
      <formula>NOT(ISERROR(SEARCH("Alto",AL478)))</formula>
    </cfRule>
    <cfRule type="containsText" dxfId="1" priority="3" operator="containsText" text="Moderado">
      <formula>NOT(ISERROR(SEARCH("Moderado",AL478)))</formula>
    </cfRule>
    <cfRule type="containsText" dxfId="0" priority="4" operator="containsText" text="Bajo">
      <formula>NOT(ISERROR(SEARCH("Bajo",AL478)))</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Hoja2!$E$4:$E$5</xm:f>
          </x14:formula1>
          <xm:sqref>Z6 Z17 Z25 Z36 Z44 Z55 Z74 Z82 Z93 Z101 Z131 Z150 Z177 Z196 Z207 Z215 Z226 Z234 Z245 Z253 Z264 Z272 Z283 Z291 Z302 Z329 Z337 Z63 Z112 Z120 Z139 Z188 Z364 Z375 Z383 Z394 Z402 Z356 Z421 Z348 Z440 Z321 Z459 Z310 Z478 Z497 Z169 Z158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4:E5"/>
  <sheetViews>
    <sheetView workbookViewId="0">
      <selection activeCell="E5" sqref="E5"/>
    </sheetView>
  </sheetViews>
  <sheetFormatPr baseColWidth="10" defaultColWidth="11.42578125" defaultRowHeight="15" x14ac:dyDescent="0.25"/>
  <sheetData>
    <row r="4" spans="5:5" x14ac:dyDescent="0.25">
      <c r="E4" t="s">
        <v>66</v>
      </c>
    </row>
    <row r="5" spans="5:5" x14ac:dyDescent="0.25">
      <c r="E5" t="s">
        <v>539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3"/>
  <sheetViews>
    <sheetView zoomScale="50" zoomScaleNormal="50" workbookViewId="0">
      <pane ySplit="9" topLeftCell="A10" activePane="bottomLeft" state="frozen"/>
      <selection pane="bottomLeft" activeCell="G10" sqref="G10"/>
    </sheetView>
  </sheetViews>
  <sheetFormatPr baseColWidth="10" defaultColWidth="11.42578125" defaultRowHeight="12" x14ac:dyDescent="0.2"/>
  <cols>
    <col min="1" max="2" width="11.42578125" style="25"/>
    <col min="3" max="3" width="24.5703125" style="25" customWidth="1"/>
    <col min="4" max="4" width="27" style="25" customWidth="1"/>
    <col min="5" max="5" width="35.140625" style="25" customWidth="1"/>
    <col min="6" max="6" width="58.85546875" style="25" customWidth="1"/>
    <col min="7" max="7" width="39.7109375" style="25" customWidth="1"/>
    <col min="8" max="8" width="10.5703125" style="25" customWidth="1"/>
    <col min="9" max="9" width="16.42578125" style="25" customWidth="1"/>
    <col min="10" max="10" width="20.28515625" style="25" customWidth="1"/>
    <col min="11" max="12" width="18.5703125" style="25" customWidth="1"/>
    <col min="13" max="13" width="24.140625" style="25" customWidth="1"/>
    <col min="14" max="14" width="23.28515625" style="25" customWidth="1"/>
    <col min="15" max="15" width="25.28515625" style="25" customWidth="1"/>
    <col min="16" max="16" width="22" style="25" customWidth="1"/>
    <col min="17" max="17" width="11.42578125" style="24"/>
    <col min="18" max="18" width="27.42578125" style="24" customWidth="1"/>
    <col min="19" max="19" width="27.140625" style="25" bestFit="1" customWidth="1"/>
    <col min="20" max="24" width="0" style="24" hidden="1" customWidth="1"/>
    <col min="25" max="16384" width="11.42578125" style="24"/>
  </cols>
  <sheetData>
    <row r="1" spans="1:24" ht="12.75" customHeight="1" x14ac:dyDescent="0.2">
      <c r="A1" s="69" t="s">
        <v>684</v>
      </c>
      <c r="B1" s="70"/>
      <c r="C1" s="70"/>
      <c r="D1" s="70"/>
      <c r="E1" s="70"/>
      <c r="F1" s="70"/>
      <c r="G1" s="70"/>
      <c r="H1" s="70"/>
      <c r="I1" s="70"/>
      <c r="J1" s="70"/>
      <c r="K1" s="70"/>
      <c r="L1" s="70"/>
      <c r="M1" s="70"/>
      <c r="N1" s="70"/>
      <c r="O1" s="70"/>
      <c r="P1" s="70"/>
      <c r="Q1" s="70"/>
      <c r="R1" s="70"/>
      <c r="S1" s="70"/>
    </row>
    <row r="2" spans="1:24" x14ac:dyDescent="0.2">
      <c r="A2" s="1169"/>
      <c r="B2" s="1170"/>
      <c r="C2" s="1170"/>
      <c r="D2" s="1170"/>
      <c r="E2" s="1170"/>
      <c r="F2" s="1170"/>
      <c r="G2" s="1170"/>
      <c r="H2" s="1170"/>
      <c r="I2" s="1170"/>
      <c r="J2" s="1170"/>
      <c r="K2" s="1170"/>
      <c r="L2" s="1170"/>
      <c r="M2" s="1170"/>
      <c r="N2" s="1170"/>
      <c r="O2" s="1170"/>
      <c r="P2" s="1170"/>
      <c r="Q2" s="1170"/>
      <c r="R2" s="1170"/>
      <c r="S2" s="1170"/>
    </row>
    <row r="3" spans="1:24" ht="12.75" thickBot="1" x14ac:dyDescent="0.25">
      <c r="A3" s="1169"/>
      <c r="B3" s="1170"/>
      <c r="C3" s="1170"/>
      <c r="D3" s="1170"/>
      <c r="E3" s="1170"/>
      <c r="F3" s="1170"/>
      <c r="G3" s="1170"/>
      <c r="H3" s="1170"/>
      <c r="I3" s="1170"/>
      <c r="J3" s="1170"/>
      <c r="K3" s="1170"/>
      <c r="L3" s="1170"/>
      <c r="M3" s="1170"/>
      <c r="N3" s="1170"/>
      <c r="O3" s="1170"/>
      <c r="P3" s="1170"/>
      <c r="Q3" s="1170"/>
      <c r="R3" s="1170"/>
      <c r="S3" s="1170"/>
    </row>
    <row r="4" spans="1:24" ht="48" customHeight="1" x14ac:dyDescent="0.2">
      <c r="A4" s="1181" t="s">
        <v>832</v>
      </c>
      <c r="B4" s="1182"/>
      <c r="C4" s="1182"/>
      <c r="D4" s="1182"/>
      <c r="E4" s="1182"/>
      <c r="F4" s="1182"/>
      <c r="G4" s="1182"/>
      <c r="H4" s="1182"/>
      <c r="I4" s="1182"/>
      <c r="J4" s="1182"/>
      <c r="K4" s="1182"/>
      <c r="L4" s="1182"/>
      <c r="M4" s="1182"/>
      <c r="N4" s="1182"/>
      <c r="O4" s="1182"/>
      <c r="P4" s="1182"/>
      <c r="Q4" s="1182"/>
      <c r="R4" s="1182"/>
      <c r="S4" s="1183"/>
    </row>
    <row r="5" spans="1:24" x14ac:dyDescent="0.2">
      <c r="A5" s="1175"/>
      <c r="B5" s="1176"/>
      <c r="C5" s="1176"/>
      <c r="D5" s="1176"/>
      <c r="E5" s="1176"/>
      <c r="F5" s="1176"/>
      <c r="G5" s="1176"/>
      <c r="H5" s="1176"/>
      <c r="I5" s="1176"/>
      <c r="J5" s="1176"/>
      <c r="K5" s="1176"/>
      <c r="L5" s="1176"/>
      <c r="M5" s="1176"/>
      <c r="N5" s="1176"/>
      <c r="O5" s="1176"/>
      <c r="P5" s="1176"/>
      <c r="Q5" s="1176"/>
      <c r="R5" s="1176"/>
      <c r="S5" s="1177"/>
    </row>
    <row r="6" spans="1:24" x14ac:dyDescent="0.2">
      <c r="A6" s="1175"/>
      <c r="B6" s="1176"/>
      <c r="C6" s="1176"/>
      <c r="D6" s="1176"/>
      <c r="E6" s="1176"/>
      <c r="F6" s="1176"/>
      <c r="G6" s="1176"/>
      <c r="H6" s="1176"/>
      <c r="I6" s="1176"/>
      <c r="J6" s="1176"/>
      <c r="K6" s="1176"/>
      <c r="L6" s="1176"/>
      <c r="M6" s="1176"/>
      <c r="N6" s="1176"/>
      <c r="O6" s="1176"/>
      <c r="P6" s="1176"/>
      <c r="Q6" s="1176"/>
      <c r="R6" s="1176"/>
      <c r="S6" s="1177"/>
    </row>
    <row r="7" spans="1:24" ht="12.75" customHeight="1" thickBot="1" x14ac:dyDescent="0.25">
      <c r="A7" s="1178"/>
      <c r="B7" s="1179"/>
      <c r="C7" s="1179"/>
      <c r="D7" s="1179"/>
      <c r="E7" s="1179"/>
      <c r="F7" s="1179"/>
      <c r="G7" s="1179"/>
      <c r="H7" s="1179"/>
      <c r="I7" s="1179"/>
      <c r="J7" s="1179"/>
      <c r="K7" s="1179"/>
      <c r="L7" s="1179"/>
      <c r="M7" s="1179"/>
      <c r="N7" s="1179"/>
      <c r="O7" s="1179"/>
      <c r="P7" s="1179"/>
      <c r="Q7" s="1179"/>
      <c r="R7" s="1179"/>
      <c r="S7" s="1180"/>
    </row>
    <row r="8" spans="1:24" ht="13.5" customHeight="1" thickBot="1" x14ac:dyDescent="0.25">
      <c r="A8" s="1171" t="s">
        <v>833</v>
      </c>
      <c r="B8" s="1172"/>
      <c r="C8" s="1173"/>
      <c r="D8" s="1171" t="s">
        <v>834</v>
      </c>
      <c r="E8" s="1174"/>
      <c r="F8" s="1172"/>
      <c r="G8" s="1172"/>
      <c r="H8" s="1172"/>
      <c r="I8" s="1172"/>
      <c r="J8" s="1172"/>
      <c r="K8" s="1173"/>
      <c r="L8" s="1184" t="s">
        <v>835</v>
      </c>
      <c r="M8" s="1185"/>
      <c r="N8" s="1185"/>
      <c r="O8" s="1185"/>
      <c r="P8" s="1185"/>
      <c r="Q8" s="1185"/>
      <c r="R8" s="1185"/>
      <c r="S8" s="1186"/>
      <c r="T8" s="1165" t="s">
        <v>49</v>
      </c>
      <c r="U8" s="1165"/>
      <c r="V8" s="1165"/>
      <c r="W8" s="1165"/>
      <c r="X8" s="1166" t="s">
        <v>50</v>
      </c>
    </row>
    <row r="9" spans="1:24" ht="103.5" customHeight="1" thickBot="1" x14ac:dyDescent="0.25">
      <c r="A9" s="361" t="s">
        <v>836</v>
      </c>
      <c r="B9" s="362" t="s">
        <v>837</v>
      </c>
      <c r="C9" s="312" t="s">
        <v>838</v>
      </c>
      <c r="D9" s="312" t="s">
        <v>839</v>
      </c>
      <c r="E9" s="312" t="s">
        <v>840</v>
      </c>
      <c r="F9" s="312" t="s">
        <v>841</v>
      </c>
      <c r="G9" s="312" t="s">
        <v>842</v>
      </c>
      <c r="H9" s="1171" t="s">
        <v>843</v>
      </c>
      <c r="I9" s="1173"/>
      <c r="J9" s="312" t="s">
        <v>844</v>
      </c>
      <c r="K9" s="312" t="s">
        <v>845</v>
      </c>
      <c r="L9" s="312" t="s">
        <v>846</v>
      </c>
      <c r="M9" s="312" t="s">
        <v>55</v>
      </c>
      <c r="N9" s="312" t="s">
        <v>56</v>
      </c>
      <c r="O9" s="312" t="s">
        <v>57</v>
      </c>
      <c r="P9" s="312" t="s">
        <v>847</v>
      </c>
      <c r="Q9" s="312" t="s">
        <v>848</v>
      </c>
      <c r="R9" s="312" t="s">
        <v>849</v>
      </c>
      <c r="S9" s="312" t="s">
        <v>125</v>
      </c>
      <c r="T9" s="142" t="s">
        <v>58</v>
      </c>
      <c r="U9" s="142" t="s">
        <v>59</v>
      </c>
      <c r="V9" s="142" t="s">
        <v>60</v>
      </c>
      <c r="W9" s="142" t="s">
        <v>61</v>
      </c>
      <c r="X9" s="495"/>
    </row>
    <row r="10" spans="1:24" ht="252.75" customHeight="1" x14ac:dyDescent="0.2">
      <c r="A10" s="348" t="s">
        <v>850</v>
      </c>
      <c r="B10" s="348"/>
      <c r="C10" s="349" t="s">
        <v>578</v>
      </c>
      <c r="D10" s="347" t="s">
        <v>851</v>
      </c>
      <c r="E10" s="347" t="s">
        <v>852</v>
      </c>
      <c r="F10" s="347" t="s">
        <v>853</v>
      </c>
      <c r="G10" s="350" t="s">
        <v>854</v>
      </c>
      <c r="H10" s="1167" t="s">
        <v>855</v>
      </c>
      <c r="I10" s="1168"/>
      <c r="J10" s="350" t="s">
        <v>856</v>
      </c>
      <c r="K10" s="351" t="s">
        <v>857</v>
      </c>
      <c r="L10" s="301" t="s">
        <v>539</v>
      </c>
      <c r="M10" s="352">
        <v>0.1</v>
      </c>
      <c r="N10" s="352">
        <v>0.3</v>
      </c>
      <c r="O10" s="352">
        <v>0.6</v>
      </c>
      <c r="P10" s="353" t="s">
        <v>858</v>
      </c>
      <c r="Q10" s="354">
        <v>44593</v>
      </c>
      <c r="R10" s="354">
        <v>44895</v>
      </c>
      <c r="S10" s="354" t="s">
        <v>859</v>
      </c>
      <c r="T10" s="168"/>
      <c r="U10" s="168"/>
      <c r="V10" s="168"/>
      <c r="W10" s="168"/>
      <c r="X10" s="168"/>
    </row>
    <row r="11" spans="1:24" x14ac:dyDescent="0.2">
      <c r="L11" s="229"/>
      <c r="M11" s="229"/>
      <c r="N11" s="229"/>
      <c r="O11" s="229"/>
    </row>
    <row r="12" spans="1:24" x14ac:dyDescent="0.2">
      <c r="L12" s="229"/>
      <c r="M12" s="229"/>
      <c r="N12" s="229"/>
      <c r="O12" s="229"/>
    </row>
    <row r="13" spans="1:24" x14ac:dyDescent="0.2">
      <c r="L13" s="229"/>
      <c r="M13" s="229"/>
      <c r="N13" s="229"/>
      <c r="O13" s="229"/>
    </row>
  </sheetData>
  <mergeCells count="12">
    <mergeCell ref="T8:W8"/>
    <mergeCell ref="X8:X9"/>
    <mergeCell ref="H10:I10"/>
    <mergeCell ref="A2:S2"/>
    <mergeCell ref="A3:S3"/>
    <mergeCell ref="A8:C8"/>
    <mergeCell ref="H9:I9"/>
    <mergeCell ref="D8:K8"/>
    <mergeCell ref="A5:S6"/>
    <mergeCell ref="A7:S7"/>
    <mergeCell ref="A4:S4"/>
    <mergeCell ref="L8:S8"/>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Hoja2!$E$4:$E$5</xm:f>
          </x14:formula1>
          <xm:sqref>L10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0EB8861-FE21-49E2-8891-F5EEAB0B663A}">
  <ds:schemaRefs>
    <ds:schemaRef ds:uri="http://schemas.microsoft.com/sharepoint/v3/contenttype/forms"/>
  </ds:schemaRefs>
</ds:datastoreItem>
</file>

<file path=customXml/itemProps3.xml><?xml version="1.0" encoding="utf-8"?>
<ds:datastoreItem xmlns:ds="http://schemas.openxmlformats.org/officeDocument/2006/customXml" ds:itemID="{228B4381-06CD-4E0A-9CB1-A1E0DA4C942A}">
  <ds:schemaRef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13</vt:i4>
      </vt:variant>
    </vt:vector>
  </HeadingPairs>
  <TitlesOfParts>
    <vt:vector size="28" baseType="lpstr">
      <vt:lpstr>MAPA DE RIESGOS</vt:lpstr>
      <vt:lpstr>DOFA  SED 2020  </vt:lpstr>
      <vt:lpstr>1. SEGUIMIENTO MRC </vt:lpstr>
      <vt:lpstr>1. RIESGO CORRUPCIÓN REVISADO</vt:lpstr>
      <vt:lpstr>1. RIESGO CORRUPCIÓN Com</vt:lpstr>
      <vt:lpstr>Hoja1</vt:lpstr>
      <vt:lpstr>1. RIESGO CORRUPCIÓN </vt:lpstr>
      <vt:lpstr>Hoja2</vt:lpstr>
      <vt:lpstr>2.RACIONALIZACIÓN DE TRAMITES </vt:lpstr>
      <vt:lpstr>3. RENDICIÓN DE CUENTAS</vt:lpstr>
      <vt:lpstr>4.MM ATENCIÓN CIUDADANO</vt:lpstr>
      <vt:lpstr>5.TRANSPARENCIA ACC INFORMACIÓN</vt:lpstr>
      <vt:lpstr>6. ADICION PLAN GEST INTEGRA</vt:lpstr>
      <vt:lpstr>LISTAS</vt:lpstr>
      <vt:lpstr>DATOS</vt:lpstr>
      <vt:lpstr>'1. RIESGO CORRUPCIÓN Com'!Área_de_impresión</vt:lpstr>
      <vt:lpstr>'1. RIESGO CORRUPCIÓN REVISADO'!Área_de_impresión</vt:lpstr>
      <vt:lpstr>'2.RACIONALIZACIÓN DE TRAMITES '!Área_de_impresión</vt:lpstr>
      <vt:lpstr>'3. RENDICIÓN DE CUENTAS'!Área_de_impresión</vt:lpstr>
      <vt:lpstr>'4.MM ATENCIÓN CIUDADANO'!Área_de_impresión</vt:lpstr>
      <vt:lpstr>'5.TRANSPARENCIA ACC INFORMACIÓN'!Área_de_impresión</vt:lpstr>
      <vt:lpstr>'1. RIESGO CORRUPCIÓN Com'!Títulos_a_imprimir</vt:lpstr>
      <vt:lpstr>'1. RIESGO CORRUPCIÓN REVISADO'!Títulos_a_imprimir</vt:lpstr>
      <vt:lpstr>'1. SEGUIMIENTO MRC '!Títulos_a_imprimir</vt:lpstr>
      <vt:lpstr>'2.RACIONALIZACIÓN DE TRAMITES '!Títulos_a_imprimir</vt:lpstr>
      <vt:lpstr>'3. RENDICIÓN DE CUENTAS'!Títulos_a_imprimir</vt:lpstr>
      <vt:lpstr>'4.MM ATENCIÓN CIUDADANO'!Títulos_a_imprimir</vt:lpstr>
      <vt:lpstr>'5.TRANSPARENCIA ACC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FERNANDO HERRERA ROJAS</cp:lastModifiedBy>
  <cp:revision/>
  <dcterms:created xsi:type="dcterms:W3CDTF">2014-02-06T20:34:09Z</dcterms:created>
  <dcterms:modified xsi:type="dcterms:W3CDTF">2022-06-17T20:15:51Z</dcterms:modified>
  <cp:category/>
  <cp:contentStatus/>
</cp:coreProperties>
</file>